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992" windowWidth="15480" windowHeight="9960" tabRatio="478"/>
  </bookViews>
  <sheets>
    <sheet name="дор.фонд на 01.01.16" sheetId="10" r:id="rId1"/>
  </sheets>
  <definedNames>
    <definedName name="_xlnm.Print_Titles" localSheetId="0">'дор.фонд на 01.01.16'!$4:$6</definedName>
  </definedNames>
  <calcPr calcId="145621"/>
</workbook>
</file>

<file path=xl/calcChain.xml><?xml version="1.0" encoding="utf-8"?>
<calcChain xmlns="http://schemas.openxmlformats.org/spreadsheetml/2006/main">
  <c r="AM253" i="10" l="1"/>
  <c r="AM242" i="10"/>
  <c r="AM241" i="10"/>
  <c r="AM239" i="10"/>
  <c r="AM238" i="10"/>
  <c r="AM237" i="10"/>
  <c r="AM236" i="10"/>
  <c r="AM235" i="10"/>
  <c r="AM234" i="10"/>
  <c r="AM233" i="10"/>
  <c r="AM232" i="10"/>
  <c r="AM230" i="10"/>
  <c r="AM229" i="10"/>
  <c r="AM228" i="10"/>
  <c r="AM227" i="10"/>
  <c r="AM226" i="10"/>
  <c r="AM258" i="10"/>
  <c r="AM257" i="10"/>
  <c r="AM256" i="10"/>
  <c r="AM255" i="10"/>
  <c r="AM254" i="10"/>
  <c r="AM252" i="10"/>
  <c r="AM251" i="10"/>
  <c r="AM250" i="10"/>
  <c r="AM249" i="10"/>
  <c r="AM248" i="10"/>
  <c r="AM247" i="10"/>
  <c r="AM246" i="10"/>
  <c r="AM245" i="10"/>
  <c r="AM244" i="10"/>
  <c r="AM225" i="10"/>
  <c r="AM224" i="10"/>
  <c r="AM223" i="10"/>
  <c r="AM222" i="10"/>
  <c r="AM220" i="10"/>
  <c r="AM219" i="10"/>
  <c r="AM217" i="10"/>
  <c r="AM216" i="10"/>
  <c r="AM215" i="10"/>
  <c r="AM214" i="10"/>
  <c r="AM213" i="10"/>
  <c r="AM212" i="10"/>
  <c r="AM211" i="10"/>
  <c r="AM210" i="10"/>
  <c r="AM209" i="10"/>
  <c r="AM208" i="10"/>
  <c r="AM207" i="10"/>
  <c r="AM206" i="10"/>
  <c r="AM205" i="10"/>
  <c r="AM203" i="10"/>
  <c r="AM202" i="10"/>
  <c r="AM201" i="10"/>
  <c r="AM200" i="10"/>
  <c r="AM199" i="10"/>
  <c r="AM198" i="10"/>
  <c r="AM197" i="10"/>
  <c r="AM195" i="10"/>
  <c r="AM193" i="10"/>
  <c r="AM192" i="10"/>
  <c r="AM191" i="10"/>
  <c r="AM189" i="10"/>
  <c r="AM188" i="10"/>
  <c r="AM187" i="10"/>
  <c r="AM186" i="10"/>
  <c r="AM185" i="10"/>
  <c r="AM184" i="10"/>
  <c r="AM183" i="10"/>
  <c r="AM182" i="10"/>
  <c r="AM180" i="10"/>
  <c r="AM179" i="10"/>
  <c r="AM177" i="10"/>
  <c r="AM176" i="10"/>
  <c r="AM175" i="10"/>
  <c r="AM174" i="10"/>
  <c r="AM173" i="10"/>
  <c r="AM172" i="10"/>
  <c r="AM171" i="10"/>
  <c r="AM170" i="10"/>
  <c r="AM168" i="10"/>
  <c r="AM167" i="10"/>
  <c r="AM166" i="10"/>
  <c r="AM165" i="10"/>
  <c r="AM164" i="10"/>
  <c r="AM163" i="10"/>
  <c r="AM162" i="10"/>
  <c r="AM161" i="10"/>
  <c r="AM159" i="10"/>
  <c r="AM158" i="10"/>
  <c r="AM157" i="10"/>
  <c r="AM156" i="10"/>
  <c r="AM155" i="10"/>
  <c r="AM154" i="10"/>
  <c r="AM153" i="10"/>
  <c r="AM151" i="10"/>
  <c r="AM150" i="10"/>
  <c r="AM149" i="10"/>
  <c r="AM148" i="10"/>
  <c r="AM147" i="10"/>
  <c r="AM146" i="10"/>
  <c r="AM145" i="10"/>
  <c r="AM144" i="10"/>
  <c r="AM143" i="10"/>
  <c r="AM142" i="10"/>
  <c r="AM140" i="10"/>
  <c r="AM139" i="10"/>
  <c r="AM137" i="10"/>
  <c r="AM136" i="10"/>
  <c r="AM135" i="10"/>
  <c r="AM134" i="10"/>
  <c r="AM133" i="10"/>
  <c r="AM132" i="10"/>
  <c r="AM131" i="10"/>
  <c r="AM130" i="10"/>
  <c r="AM128" i="10"/>
  <c r="AM127" i="10"/>
  <c r="AM126" i="10"/>
  <c r="AM125" i="10"/>
  <c r="AM124" i="10"/>
  <c r="AM123" i="10"/>
  <c r="AM122" i="10"/>
  <c r="AM121" i="10"/>
  <c r="AM120" i="10"/>
  <c r="AM119" i="10"/>
  <c r="AM117" i="10"/>
  <c r="AM116" i="10"/>
  <c r="AM114" i="10"/>
  <c r="AM112" i="10"/>
  <c r="AM111" i="10"/>
  <c r="AM109" i="10"/>
  <c r="AM107" i="10"/>
  <c r="AM106" i="10"/>
  <c r="AM102" i="10"/>
  <c r="AM101" i="10"/>
  <c r="AM100" i="10"/>
  <c r="AM99" i="10"/>
  <c r="AM98" i="10"/>
  <c r="AM97" i="10"/>
  <c r="AM96" i="10"/>
  <c r="AM94" i="10"/>
  <c r="AM93" i="10"/>
  <c r="AM92" i="10"/>
  <c r="AM91" i="10"/>
  <c r="AM90" i="10"/>
  <c r="AM89" i="10"/>
  <c r="AM88" i="10"/>
  <c r="AM87" i="10"/>
  <c r="AM85" i="10"/>
  <c r="AM84" i="10"/>
  <c r="AM82" i="10"/>
  <c r="AM81" i="10"/>
  <c r="AM79" i="10"/>
  <c r="AM78" i="10"/>
  <c r="AM77" i="10"/>
  <c r="AM76" i="10"/>
  <c r="AM75" i="10"/>
  <c r="AM74" i="10"/>
  <c r="AM73" i="10"/>
  <c r="AM72" i="10"/>
  <c r="AM71" i="10"/>
  <c r="AM70" i="10"/>
  <c r="AM69" i="10"/>
  <c r="AM68" i="10"/>
  <c r="AM67" i="10"/>
  <c r="AM66" i="10"/>
  <c r="AM65" i="10"/>
  <c r="AM64" i="10"/>
  <c r="AM63" i="10"/>
  <c r="AM62" i="10"/>
  <c r="AM61" i="10"/>
  <c r="AM60" i="10"/>
  <c r="AM59" i="10"/>
  <c r="AM57" i="10"/>
  <c r="AM56" i="10"/>
  <c r="AM55" i="10"/>
  <c r="AM54" i="10"/>
  <c r="AM53" i="10"/>
  <c r="AM52" i="10"/>
  <c r="AM51" i="10"/>
  <c r="AM50" i="10"/>
  <c r="AM49" i="10"/>
  <c r="AM48" i="10"/>
  <c r="AM46" i="10"/>
  <c r="AM45" i="10"/>
  <c r="AM44" i="10"/>
  <c r="AM43" i="10"/>
  <c r="AM42" i="10"/>
  <c r="AM41" i="10"/>
  <c r="AM39" i="10"/>
  <c r="AM38" i="10"/>
  <c r="AM37" i="10"/>
  <c r="AM36" i="10"/>
  <c r="AM35" i="10"/>
  <c r="AM34" i="10"/>
  <c r="AM33" i="10"/>
  <c r="AM32" i="10"/>
  <c r="AM31" i="10"/>
  <c r="AM30" i="10"/>
  <c r="AM29" i="10"/>
  <c r="AM28" i="10"/>
  <c r="AM27" i="10"/>
  <c r="AM26" i="10"/>
  <c r="AM25" i="10"/>
  <c r="AM24" i="10"/>
  <c r="AM23" i="10"/>
  <c r="AM22" i="10"/>
  <c r="AM20" i="10"/>
  <c r="AM19" i="10"/>
  <c r="AM18" i="10"/>
  <c r="AM17" i="10"/>
  <c r="AM16" i="10"/>
  <c r="AM15" i="10"/>
  <c r="AM14" i="10"/>
  <c r="AM12" i="10"/>
  <c r="AM11" i="10"/>
  <c r="AM10" i="10"/>
  <c r="AM8" i="10"/>
  <c r="AL258" i="10"/>
  <c r="AL257" i="10"/>
  <c r="AL256" i="10"/>
  <c r="AL255" i="10"/>
  <c r="AL254" i="10"/>
  <c r="AL253" i="10"/>
  <c r="AL252" i="10"/>
  <c r="AL251" i="10"/>
  <c r="AL250" i="10"/>
  <c r="AL249" i="10"/>
  <c r="AL248" i="10"/>
  <c r="AL247" i="10"/>
  <c r="AL246" i="10"/>
  <c r="AL245" i="10"/>
  <c r="AL244" i="10"/>
  <c r="AL242" i="10"/>
  <c r="AL241" i="10"/>
  <c r="AL240" i="10"/>
  <c r="AL239" i="10"/>
  <c r="AL238" i="10"/>
  <c r="AL237" i="10"/>
  <c r="AL236" i="10"/>
  <c r="AL235" i="10"/>
  <c r="AL234" i="10"/>
  <c r="AL233" i="10"/>
  <c r="AL232" i="10"/>
  <c r="AI232" i="10" s="1"/>
  <c r="AL230" i="10"/>
  <c r="AL229" i="10"/>
  <c r="AL228" i="10"/>
  <c r="AL227" i="10"/>
  <c r="AL226" i="10"/>
  <c r="AL225" i="10"/>
  <c r="AL224" i="10"/>
  <c r="AL223" i="10"/>
  <c r="AL222" i="10"/>
  <c r="AL220" i="10"/>
  <c r="AL219" i="10"/>
  <c r="AL218" i="10"/>
  <c r="AL217" i="10"/>
  <c r="AL216" i="10"/>
  <c r="AL215" i="10"/>
  <c r="AL214" i="10"/>
  <c r="AL213" i="10"/>
  <c r="AL212" i="10"/>
  <c r="AL211" i="10"/>
  <c r="AL210" i="10"/>
  <c r="AL209" i="10"/>
  <c r="AL208" i="10"/>
  <c r="AL207" i="10"/>
  <c r="AL206" i="10"/>
  <c r="AL205" i="10"/>
  <c r="AL203" i="10"/>
  <c r="AL202" i="10"/>
  <c r="AL201" i="10"/>
  <c r="AL200" i="10"/>
  <c r="AL199" i="10"/>
  <c r="AL198" i="10"/>
  <c r="AL197" i="10"/>
  <c r="AL195" i="10"/>
  <c r="AL194" i="10"/>
  <c r="AL193" i="10"/>
  <c r="AL192" i="10"/>
  <c r="AL191" i="10"/>
  <c r="AL190" i="10"/>
  <c r="AL189" i="10"/>
  <c r="AL188" i="10"/>
  <c r="AL187" i="10"/>
  <c r="AL186" i="10"/>
  <c r="AL185" i="10"/>
  <c r="AL184" i="10"/>
  <c r="AL183" i="10"/>
  <c r="AL182" i="10"/>
  <c r="AL181" i="10"/>
  <c r="AL180" i="10"/>
  <c r="AL179" i="10"/>
  <c r="AL177" i="10"/>
  <c r="AL176" i="10"/>
  <c r="AL175" i="10"/>
  <c r="AL174" i="10"/>
  <c r="AL173" i="10"/>
  <c r="AL172" i="10"/>
  <c r="AL171" i="10"/>
  <c r="AL170" i="10"/>
  <c r="AL169" i="10"/>
  <c r="AL168" i="10"/>
  <c r="AL167" i="10"/>
  <c r="AL166" i="10"/>
  <c r="AL165" i="10"/>
  <c r="AL164" i="10"/>
  <c r="AL163" i="10"/>
  <c r="AL162" i="10"/>
  <c r="AL159" i="10"/>
  <c r="AL158" i="10"/>
  <c r="AL157" i="10"/>
  <c r="AL156" i="10"/>
  <c r="AL155" i="10"/>
  <c r="AL154" i="10"/>
  <c r="AL153" i="10"/>
  <c r="AL151" i="10"/>
  <c r="AL150" i="10"/>
  <c r="AL149" i="10"/>
  <c r="AL148" i="10"/>
  <c r="AL147" i="10"/>
  <c r="AL146" i="10"/>
  <c r="AL145" i="10"/>
  <c r="AL144" i="10"/>
  <c r="AL143" i="10"/>
  <c r="AL142" i="10"/>
  <c r="AL141" i="10"/>
  <c r="AL140" i="10"/>
  <c r="AL139" i="10"/>
  <c r="AL137" i="10"/>
  <c r="AL136" i="10"/>
  <c r="AL135" i="10"/>
  <c r="AL134" i="10"/>
  <c r="AL133" i="10"/>
  <c r="AL132" i="10"/>
  <c r="AL131" i="10"/>
  <c r="AL130" i="10"/>
  <c r="AL128" i="10"/>
  <c r="AL127" i="10"/>
  <c r="AL126" i="10"/>
  <c r="AI126" i="10" s="1"/>
  <c r="AL125" i="10"/>
  <c r="AL124" i="10"/>
  <c r="AL123" i="10"/>
  <c r="AL122" i="10"/>
  <c r="AL121" i="10"/>
  <c r="AL120" i="10"/>
  <c r="AL119" i="10"/>
  <c r="AL118" i="10"/>
  <c r="AL117" i="10"/>
  <c r="AL116" i="10"/>
  <c r="AL114" i="10"/>
  <c r="AL113" i="10"/>
  <c r="AL112" i="10"/>
  <c r="AL111" i="10"/>
  <c r="AL110" i="10"/>
  <c r="AL109" i="10"/>
  <c r="AL108" i="10"/>
  <c r="AL107" i="10"/>
  <c r="AL106" i="10"/>
  <c r="AL105" i="10"/>
  <c r="AL104" i="10"/>
  <c r="AL103" i="10"/>
  <c r="AL102" i="10"/>
  <c r="AL101" i="10"/>
  <c r="AL100" i="10"/>
  <c r="AL99" i="10"/>
  <c r="AL98" i="10"/>
  <c r="AL97" i="10"/>
  <c r="AL96" i="10"/>
  <c r="AL94" i="10"/>
  <c r="AL93" i="10"/>
  <c r="AL92" i="10"/>
  <c r="AL91" i="10"/>
  <c r="AL90" i="10"/>
  <c r="AL89" i="10"/>
  <c r="AL88" i="10"/>
  <c r="AL87" i="10"/>
  <c r="AL86" i="10"/>
  <c r="AL85" i="10"/>
  <c r="AL84" i="10"/>
  <c r="AL83" i="10"/>
  <c r="AL82" i="10"/>
  <c r="AL81" i="10"/>
  <c r="AL79" i="10"/>
  <c r="AL78" i="10"/>
  <c r="AL77" i="10"/>
  <c r="AL76" i="10"/>
  <c r="AL75" i="10"/>
  <c r="AL74" i="10"/>
  <c r="AL73" i="10"/>
  <c r="AL72" i="10"/>
  <c r="AL71" i="10"/>
  <c r="AL70" i="10"/>
  <c r="AL69" i="10"/>
  <c r="AL68" i="10"/>
  <c r="AL67" i="10"/>
  <c r="AL66" i="10"/>
  <c r="AL65" i="10"/>
  <c r="AL64" i="10"/>
  <c r="AL63" i="10"/>
  <c r="AL62" i="10"/>
  <c r="AL60" i="10"/>
  <c r="AL59" i="10"/>
  <c r="AL57" i="10"/>
  <c r="AL56" i="10"/>
  <c r="AL55" i="10"/>
  <c r="AL54" i="10"/>
  <c r="AL53" i="10"/>
  <c r="AL52" i="10"/>
  <c r="AL51" i="10"/>
  <c r="AL50" i="10"/>
  <c r="AL49" i="10"/>
  <c r="AL48" i="10"/>
  <c r="AL47" i="10"/>
  <c r="AL46" i="10"/>
  <c r="AL45" i="10"/>
  <c r="AL44" i="10"/>
  <c r="AL43" i="10"/>
  <c r="AL42" i="10"/>
  <c r="AL41" i="10"/>
  <c r="AL39" i="10"/>
  <c r="AL38" i="10"/>
  <c r="AL37" i="10"/>
  <c r="AL36" i="10"/>
  <c r="AI36" i="10" s="1"/>
  <c r="AL35" i="10"/>
  <c r="AL34" i="10"/>
  <c r="AL33" i="10"/>
  <c r="AL32" i="10"/>
  <c r="AL31" i="10"/>
  <c r="AL30" i="10"/>
  <c r="AL29" i="10"/>
  <c r="AL28" i="10"/>
  <c r="AL27" i="10"/>
  <c r="AL26" i="10"/>
  <c r="AL25" i="10"/>
  <c r="AL24" i="10"/>
  <c r="AL23" i="10"/>
  <c r="AL22" i="10"/>
  <c r="AL20" i="10"/>
  <c r="AL19" i="10"/>
  <c r="AL18" i="10"/>
  <c r="AL17" i="10"/>
  <c r="AL16" i="10"/>
  <c r="AL15" i="10"/>
  <c r="AL14" i="10"/>
  <c r="AL13" i="10"/>
  <c r="AL12" i="10"/>
  <c r="AL11" i="10"/>
  <c r="AL10" i="10"/>
  <c r="AL8" i="10"/>
  <c r="AI208" i="10"/>
  <c r="AK8" i="10"/>
  <c r="AK12" i="10"/>
  <c r="AK13" i="10"/>
  <c r="AK14" i="10"/>
  <c r="AK15" i="10"/>
  <c r="AK16" i="10"/>
  <c r="AK17" i="10"/>
  <c r="AK18" i="10"/>
  <c r="AK19" i="10"/>
  <c r="AK20" i="10"/>
  <c r="AK22" i="10"/>
  <c r="AI22" i="10" s="1"/>
  <c r="AK23" i="10"/>
  <c r="AK24" i="10"/>
  <c r="AK25" i="10"/>
  <c r="AK26" i="10"/>
  <c r="AI26" i="10" s="1"/>
  <c r="AK27" i="10"/>
  <c r="AK28" i="10"/>
  <c r="AK29" i="10"/>
  <c r="AK30" i="10"/>
  <c r="AI30" i="10" s="1"/>
  <c r="AK31" i="10"/>
  <c r="AK32" i="10"/>
  <c r="AK34" i="10"/>
  <c r="AI34" i="10" s="1"/>
  <c r="AK35" i="10"/>
  <c r="AK36" i="10"/>
  <c r="AK37" i="10"/>
  <c r="AK38" i="10"/>
  <c r="AK39" i="10"/>
  <c r="AK41" i="10"/>
  <c r="AK42" i="10"/>
  <c r="AI42" i="10" s="1"/>
  <c r="AK43" i="10"/>
  <c r="AK44" i="10"/>
  <c r="AK45" i="10"/>
  <c r="AK46" i="10"/>
  <c r="AK47" i="10"/>
  <c r="AK48" i="10"/>
  <c r="AK49" i="10"/>
  <c r="AK50" i="10"/>
  <c r="AI50" i="10" s="1"/>
  <c r="AK51" i="10"/>
  <c r="AK52" i="10"/>
  <c r="AK53" i="10"/>
  <c r="AK54" i="10"/>
  <c r="AK55" i="10"/>
  <c r="AK56" i="10"/>
  <c r="AK57" i="10"/>
  <c r="AK59" i="10"/>
  <c r="AK60" i="10"/>
  <c r="AK61" i="10"/>
  <c r="AK62" i="10"/>
  <c r="AK64" i="10"/>
  <c r="AI64" i="10" s="1"/>
  <c r="AK65" i="10"/>
  <c r="AK66" i="10"/>
  <c r="AK68" i="10"/>
  <c r="AK69" i="10"/>
  <c r="AK70" i="10"/>
  <c r="AI70" i="10" s="1"/>
  <c r="AK71" i="10"/>
  <c r="AK72" i="10"/>
  <c r="AI72" i="10" s="1"/>
  <c r="AK73" i="10"/>
  <c r="AK74" i="10"/>
  <c r="AI74" i="10" s="1"/>
  <c r="AK75" i="10"/>
  <c r="AK76" i="10"/>
  <c r="AK77" i="10"/>
  <c r="AK78" i="10"/>
  <c r="AI78" i="10" s="1"/>
  <c r="AK79" i="10"/>
  <c r="AK81" i="10"/>
  <c r="AK82" i="10"/>
  <c r="AI82" i="10" s="1"/>
  <c r="AK84" i="10"/>
  <c r="AK85" i="10"/>
  <c r="AK86" i="10"/>
  <c r="AK87" i="10"/>
  <c r="AK88" i="10"/>
  <c r="AI88" i="10" s="1"/>
  <c r="AK89" i="10"/>
  <c r="AK90" i="10"/>
  <c r="AI90" i="10" s="1"/>
  <c r="AK92" i="10"/>
  <c r="AK93" i="10"/>
  <c r="AK94" i="10"/>
  <c r="AI94" i="10" s="1"/>
  <c r="AK96" i="10"/>
  <c r="AK97" i="10"/>
  <c r="AK98" i="10"/>
  <c r="AI98" i="10" s="1"/>
  <c r="AK99" i="10"/>
  <c r="AK100" i="10"/>
  <c r="AK101" i="10"/>
  <c r="AK102" i="10"/>
  <c r="AI102" i="10" s="1"/>
  <c r="AK103" i="10"/>
  <c r="AK104" i="10"/>
  <c r="AK105" i="10"/>
  <c r="AK106" i="10"/>
  <c r="AK107" i="10"/>
  <c r="AK108" i="10"/>
  <c r="AK109" i="10"/>
  <c r="AK111" i="10"/>
  <c r="AK112" i="10"/>
  <c r="AI112" i="10" s="1"/>
  <c r="AK113" i="10"/>
  <c r="AK114" i="10"/>
  <c r="AI114" i="10" s="1"/>
  <c r="AK116" i="10"/>
  <c r="AK117" i="10"/>
  <c r="AK118" i="10"/>
  <c r="AK119" i="10"/>
  <c r="AK121" i="10"/>
  <c r="AK122" i="10"/>
  <c r="AK123" i="10"/>
  <c r="AK124" i="10"/>
  <c r="AK125" i="10"/>
  <c r="AK126" i="10"/>
  <c r="AK127" i="10"/>
  <c r="AK128" i="10"/>
  <c r="AK130" i="10"/>
  <c r="AI130" i="10" s="1"/>
  <c r="AK131" i="10"/>
  <c r="AK132" i="10"/>
  <c r="AK133" i="10"/>
  <c r="AK134" i="10"/>
  <c r="AI134" i="10" s="1"/>
  <c r="AK135" i="10"/>
  <c r="AK136" i="10"/>
  <c r="AK137" i="10"/>
  <c r="AK139" i="10"/>
  <c r="AK140" i="10"/>
  <c r="AK141" i="10"/>
  <c r="AK142" i="10"/>
  <c r="AK143" i="10"/>
  <c r="AK144" i="10"/>
  <c r="AK146" i="10"/>
  <c r="AK147" i="10"/>
  <c r="AK148" i="10"/>
  <c r="AI148" i="10" s="1"/>
  <c r="AK149" i="10"/>
  <c r="AK150" i="10"/>
  <c r="AI150" i="10" s="1"/>
  <c r="AK151" i="10"/>
  <c r="AK153" i="10"/>
  <c r="AK154" i="10"/>
  <c r="AK155" i="10"/>
  <c r="AK156" i="10"/>
  <c r="AK157" i="10"/>
  <c r="AK158" i="10"/>
  <c r="AK159" i="10"/>
  <c r="AK161" i="10"/>
  <c r="AK162" i="10"/>
  <c r="AK163" i="10"/>
  <c r="AK164" i="10"/>
  <c r="AK165" i="10"/>
  <c r="AK166" i="10"/>
  <c r="AI166" i="10" s="1"/>
  <c r="AK167" i="10"/>
  <c r="AK168" i="10"/>
  <c r="AK169" i="10"/>
  <c r="AK170" i="10"/>
  <c r="AI170" i="10" s="1"/>
  <c r="AK171" i="10"/>
  <c r="AK172" i="10"/>
  <c r="AK173" i="10"/>
  <c r="AK174" i="10"/>
  <c r="AI174" i="10" s="1"/>
  <c r="AK175" i="10"/>
  <c r="AK176" i="10"/>
  <c r="AK177" i="10"/>
  <c r="AI177" i="10" s="1"/>
  <c r="AK179" i="10"/>
  <c r="AK181" i="10"/>
  <c r="AK182" i="10"/>
  <c r="AK183" i="10"/>
  <c r="AK184" i="10"/>
  <c r="AK185" i="10"/>
  <c r="AI185" i="10" s="1"/>
  <c r="AK186" i="10"/>
  <c r="AK187" i="10"/>
  <c r="AK188" i="10"/>
  <c r="AK189" i="10"/>
  <c r="AI189" i="10" s="1"/>
  <c r="AK190" i="10"/>
  <c r="AK191" i="10"/>
  <c r="AK193" i="10"/>
  <c r="AK194" i="10"/>
  <c r="AK195" i="10"/>
  <c r="AK197" i="10"/>
  <c r="AK198" i="10"/>
  <c r="AK201" i="10"/>
  <c r="AK205" i="10"/>
  <c r="AK206" i="10"/>
  <c r="AK207" i="10"/>
  <c r="AK208" i="10"/>
  <c r="AK209" i="10"/>
  <c r="AK210" i="10"/>
  <c r="AK211" i="10"/>
  <c r="AK212" i="10"/>
  <c r="AI212" i="10" s="1"/>
  <c r="AK213" i="10"/>
  <c r="AK214" i="10"/>
  <c r="AK215" i="10"/>
  <c r="AK216" i="10"/>
  <c r="AK217" i="10"/>
  <c r="AK218" i="10"/>
  <c r="AK219" i="10"/>
  <c r="AK220" i="10"/>
  <c r="AI220" i="10" s="1"/>
  <c r="AK222" i="10"/>
  <c r="AI222" i="10" s="1"/>
  <c r="AK223" i="10"/>
  <c r="AK224" i="10"/>
  <c r="AK225" i="10"/>
  <c r="AK226" i="10"/>
  <c r="AK227" i="10"/>
  <c r="AK228" i="10"/>
  <c r="AK229" i="10"/>
  <c r="AI229" i="10" s="1"/>
  <c r="AK230" i="10"/>
  <c r="AK232" i="10"/>
  <c r="AK233" i="10"/>
  <c r="AK234" i="10"/>
  <c r="AK236" i="10"/>
  <c r="AK237" i="10"/>
  <c r="AK238" i="10"/>
  <c r="AK239" i="10"/>
  <c r="AK241" i="10"/>
  <c r="AK242" i="10"/>
  <c r="AK244" i="10"/>
  <c r="AK245" i="10"/>
  <c r="AK246" i="10"/>
  <c r="AK247" i="10"/>
  <c r="AK248" i="10"/>
  <c r="AK249" i="10"/>
  <c r="AK250" i="10"/>
  <c r="AK251" i="10"/>
  <c r="AK252" i="10"/>
  <c r="AK253" i="10"/>
  <c r="AK254" i="10"/>
  <c r="AI254" i="10" s="1"/>
  <c r="AK255" i="10"/>
  <c r="AK256" i="10"/>
  <c r="AK257" i="10"/>
  <c r="AK258" i="10"/>
  <c r="AI258" i="10" s="1"/>
  <c r="AI162" i="10"/>
  <c r="AI146" i="10"/>
  <c r="AI142" i="10"/>
  <c r="AI106" i="10"/>
  <c r="AM305" i="10"/>
  <c r="AL305" i="10"/>
  <c r="AK305" i="10"/>
  <c r="AJ305" i="10"/>
  <c r="AM304" i="10"/>
  <c r="AL304" i="10"/>
  <c r="AK304" i="10"/>
  <c r="AJ304" i="10"/>
  <c r="AI304" i="10"/>
  <c r="AM302" i="10"/>
  <c r="AL302" i="10"/>
  <c r="AK302" i="10"/>
  <c r="AJ302" i="10"/>
  <c r="AI301" i="10"/>
  <c r="AI300" i="10"/>
  <c r="AK298" i="10"/>
  <c r="AI292" i="10"/>
  <c r="AI302" i="10" s="1"/>
  <c r="AI289" i="10"/>
  <c r="AI287" i="10"/>
  <c r="AI286" i="10" s="1"/>
  <c r="AJ280" i="10"/>
  <c r="AI280" i="10" s="1"/>
  <c r="AJ279" i="10"/>
  <c r="AI279" i="10" s="1"/>
  <c r="AJ277" i="10"/>
  <c r="AI277" i="10" s="1"/>
  <c r="AJ276" i="10"/>
  <c r="AI276" i="10" s="1"/>
  <c r="AJ274" i="10"/>
  <c r="AI274" i="10" s="1"/>
  <c r="AJ273" i="10"/>
  <c r="AI273" i="10" s="1"/>
  <c r="AJ271" i="10"/>
  <c r="AI271" i="10" s="1"/>
  <c r="AI270" i="10"/>
  <c r="AJ243" i="10"/>
  <c r="AJ231" i="10"/>
  <c r="AJ221" i="10"/>
  <c r="AJ204" i="10"/>
  <c r="AI198" i="10"/>
  <c r="AJ196" i="10"/>
  <c r="AJ178" i="10"/>
  <c r="AJ160" i="10"/>
  <c r="AJ153" i="10"/>
  <c r="AJ154" i="10" s="1"/>
  <c r="AJ138" i="10"/>
  <c r="AJ129" i="10"/>
  <c r="AJ115" i="10"/>
  <c r="AI100" i="10"/>
  <c r="AJ95" i="10"/>
  <c r="AJ80" i="10"/>
  <c r="AJ58" i="10"/>
  <c r="AI54" i="10"/>
  <c r="AI46" i="10"/>
  <c r="AJ40" i="10"/>
  <c r="AJ21" i="10"/>
  <c r="AJ9" i="10"/>
  <c r="AJ7" i="10"/>
  <c r="AC258" i="10"/>
  <c r="AC257" i="10"/>
  <c r="AC256" i="10"/>
  <c r="AC255" i="10"/>
  <c r="AC254" i="10"/>
  <c r="AC253" i="10"/>
  <c r="AC252" i="10"/>
  <c r="AC251" i="10"/>
  <c r="AC250" i="10"/>
  <c r="AC249" i="10"/>
  <c r="AC248" i="10"/>
  <c r="AC247" i="10"/>
  <c r="AC246" i="10"/>
  <c r="AC245" i="10"/>
  <c r="AC244" i="10"/>
  <c r="AG243" i="10"/>
  <c r="AF243" i="10"/>
  <c r="AE243" i="10"/>
  <c r="AD243" i="10"/>
  <c r="AC242" i="10"/>
  <c r="AC241" i="10"/>
  <c r="AC240" i="10"/>
  <c r="AC239" i="10"/>
  <c r="AC238" i="10"/>
  <c r="AC237" i="10"/>
  <c r="AC236" i="10"/>
  <c r="AC235" i="10"/>
  <c r="AC234" i="10"/>
  <c r="AC233" i="10"/>
  <c r="AC232" i="10"/>
  <c r="AG231" i="10"/>
  <c r="AF231" i="10"/>
  <c r="AE231" i="10"/>
  <c r="AD231" i="10"/>
  <c r="AC230" i="10"/>
  <c r="AC229" i="10"/>
  <c r="AC228" i="10"/>
  <c r="AC227" i="10"/>
  <c r="AC226" i="10"/>
  <c r="AC225" i="10"/>
  <c r="AC224" i="10"/>
  <c r="AC223" i="10"/>
  <c r="AC222" i="10"/>
  <c r="AG221" i="10"/>
  <c r="AF221" i="10"/>
  <c r="AE221" i="10"/>
  <c r="AD221" i="10"/>
  <c r="AC220" i="10"/>
  <c r="AC219" i="10"/>
  <c r="AC218" i="10"/>
  <c r="AC217" i="10"/>
  <c r="AC216" i="10"/>
  <c r="AC215" i="10"/>
  <c r="AC214" i="10"/>
  <c r="AC213" i="10"/>
  <c r="AC212" i="10"/>
  <c r="AC211" i="10"/>
  <c r="AC210" i="10"/>
  <c r="AC209" i="10"/>
  <c r="AC208" i="10"/>
  <c r="AC207" i="10"/>
  <c r="AC206" i="10"/>
  <c r="AC205" i="10"/>
  <c r="AG204" i="10"/>
  <c r="AF204" i="10"/>
  <c r="AE204" i="10"/>
  <c r="AD204" i="10"/>
  <c r="AC203" i="10"/>
  <c r="AC202" i="10"/>
  <c r="AC201" i="10"/>
  <c r="AC200" i="10"/>
  <c r="AC199" i="10"/>
  <c r="AC198" i="10"/>
  <c r="AC197" i="10"/>
  <c r="AG196" i="10"/>
  <c r="AF196" i="10"/>
  <c r="AE196" i="10"/>
  <c r="AD196" i="10"/>
  <c r="AC195" i="10"/>
  <c r="AC194" i="10"/>
  <c r="AC193" i="10"/>
  <c r="AG192" i="10"/>
  <c r="AG178" i="10" s="1"/>
  <c r="AE192" i="10"/>
  <c r="AC191" i="10"/>
  <c r="AC190" i="10"/>
  <c r="AC189" i="10"/>
  <c r="AC188" i="10"/>
  <c r="AC187" i="10"/>
  <c r="AC186" i="10"/>
  <c r="AC185" i="10"/>
  <c r="AC184" i="10"/>
  <c r="AC183" i="10"/>
  <c r="AC182" i="10"/>
  <c r="AC181" i="10"/>
  <c r="AC180" i="10"/>
  <c r="AC179" i="10"/>
  <c r="AF178" i="10"/>
  <c r="AD178" i="10"/>
  <c r="AC177" i="10"/>
  <c r="AC176" i="10"/>
  <c r="AC175" i="10"/>
  <c r="AC174" i="10"/>
  <c r="AC173" i="10"/>
  <c r="AC172" i="10"/>
  <c r="AC171" i="10"/>
  <c r="AC170" i="10"/>
  <c r="AC169" i="10"/>
  <c r="AC168" i="10"/>
  <c r="AC167" i="10"/>
  <c r="AC166" i="10"/>
  <c r="AC165" i="10"/>
  <c r="AC164" i="10"/>
  <c r="AC163" i="10"/>
  <c r="AC162" i="10"/>
  <c r="AC161" i="10"/>
  <c r="AG160" i="10"/>
  <c r="AF160" i="10"/>
  <c r="AE160" i="10"/>
  <c r="AD160" i="10"/>
  <c r="AC159" i="10"/>
  <c r="AC158" i="10"/>
  <c r="AC157" i="10"/>
  <c r="AE156" i="10"/>
  <c r="AC155" i="10"/>
  <c r="AD153" i="10"/>
  <c r="AC153" i="10" s="1"/>
  <c r="AG152" i="10"/>
  <c r="AF152" i="10"/>
  <c r="AC151" i="10"/>
  <c r="AC150" i="10"/>
  <c r="AC149" i="10"/>
  <c r="AC148" i="10"/>
  <c r="AC147" i="10"/>
  <c r="AC146" i="10"/>
  <c r="AC145" i="10"/>
  <c r="AC144" i="10"/>
  <c r="AC143" i="10"/>
  <c r="AC142" i="10"/>
  <c r="AC141" i="10"/>
  <c r="AC140" i="10"/>
  <c r="AC138" i="10" s="1"/>
  <c r="AC139" i="10"/>
  <c r="AG138" i="10"/>
  <c r="AF138" i="10"/>
  <c r="AE138" i="10"/>
  <c r="AD138" i="10"/>
  <c r="AC137" i="10"/>
  <c r="AC136" i="10"/>
  <c r="AC135" i="10"/>
  <c r="AC134" i="10"/>
  <c r="AC133" i="10"/>
  <c r="AC132" i="10"/>
  <c r="AC131" i="10"/>
  <c r="AC130" i="10"/>
  <c r="AG129" i="10"/>
  <c r="AF129" i="10"/>
  <c r="AE129" i="10"/>
  <c r="AD129" i="10"/>
  <c r="AC128" i="10"/>
  <c r="AC127" i="10"/>
  <c r="AC126" i="10"/>
  <c r="AC125" i="10"/>
  <c r="AC124" i="10"/>
  <c r="AC123" i="10"/>
  <c r="AC122" i="10"/>
  <c r="AC121" i="10"/>
  <c r="AC120" i="10"/>
  <c r="AC119" i="10"/>
  <c r="AC118" i="10"/>
  <c r="AC117" i="10"/>
  <c r="AE116" i="10"/>
  <c r="AC116" i="10" s="1"/>
  <c r="AG115" i="10"/>
  <c r="AF115" i="10"/>
  <c r="AE115" i="10"/>
  <c r="AD115" i="10"/>
  <c r="AC114" i="10"/>
  <c r="AC113" i="10"/>
  <c r="AC112" i="10"/>
  <c r="AC111" i="10"/>
  <c r="AC110" i="10"/>
  <c r="AC109" i="10"/>
  <c r="AC108" i="10"/>
  <c r="AC107" i="10"/>
  <c r="AC106" i="10"/>
  <c r="AC105" i="10"/>
  <c r="AC104" i="10"/>
  <c r="AC103" i="10"/>
  <c r="AC102" i="10"/>
  <c r="AC101" i="10"/>
  <c r="AC100" i="10"/>
  <c r="AC99" i="10"/>
  <c r="AC98" i="10"/>
  <c r="AC97" i="10"/>
  <c r="AC96" i="10"/>
  <c r="AG95" i="10"/>
  <c r="AF95" i="10"/>
  <c r="AE95" i="10"/>
  <c r="AD95" i="10"/>
  <c r="AC94" i="10"/>
  <c r="AC93" i="10"/>
  <c r="AC92" i="10"/>
  <c r="AC91" i="10"/>
  <c r="AC90" i="10"/>
  <c r="AC89" i="10"/>
  <c r="AC88" i="10"/>
  <c r="AC87" i="10"/>
  <c r="AC86" i="10"/>
  <c r="AC85" i="10"/>
  <c r="AC84" i="10"/>
  <c r="AC83" i="10"/>
  <c r="AC82" i="10"/>
  <c r="AC81" i="10"/>
  <c r="AG80" i="10"/>
  <c r="AF80" i="10"/>
  <c r="AE80" i="10"/>
  <c r="AD80" i="10"/>
  <c r="AC79" i="10"/>
  <c r="AC78" i="10"/>
  <c r="AC77" i="10"/>
  <c r="AC76" i="10"/>
  <c r="AC75" i="10"/>
  <c r="AC74" i="10"/>
  <c r="AC73" i="10"/>
  <c r="AC72" i="10"/>
  <c r="AC71" i="10"/>
  <c r="AC70" i="10"/>
  <c r="AC69" i="10"/>
  <c r="AC68" i="10"/>
  <c r="AC67" i="10"/>
  <c r="AC66" i="10"/>
  <c r="AC65" i="10"/>
  <c r="AC64" i="10"/>
  <c r="AC63" i="10"/>
  <c r="AC62" i="10"/>
  <c r="AC61" i="10"/>
  <c r="AC60" i="10"/>
  <c r="AC59" i="10"/>
  <c r="AG58" i="10"/>
  <c r="AF58" i="10"/>
  <c r="AE58" i="10"/>
  <c r="AD58" i="10"/>
  <c r="AC57" i="10"/>
  <c r="AC56" i="10"/>
  <c r="AC55" i="10"/>
  <c r="AC54" i="10"/>
  <c r="AC53" i="10"/>
  <c r="AC52" i="10"/>
  <c r="AC51" i="10"/>
  <c r="AC50" i="10"/>
  <c r="AC49" i="10"/>
  <c r="AC48" i="10"/>
  <c r="AC47" i="10"/>
  <c r="AC46" i="10"/>
  <c r="AC45" i="10"/>
  <c r="AC44" i="10"/>
  <c r="AC43" i="10"/>
  <c r="AC42" i="10"/>
  <c r="AC41" i="10"/>
  <c r="AG40" i="10"/>
  <c r="AF40" i="10"/>
  <c r="AE40" i="10"/>
  <c r="AD40" i="10"/>
  <c r="AC39" i="10"/>
  <c r="AC38" i="10"/>
  <c r="AC37" i="10"/>
  <c r="AC36" i="10"/>
  <c r="AC35" i="10"/>
  <c r="AC34" i="10"/>
  <c r="AC33" i="10"/>
  <c r="AC32" i="10"/>
  <c r="AC31" i="10"/>
  <c r="AC30" i="10"/>
  <c r="AC29" i="10"/>
  <c r="AC28" i="10"/>
  <c r="AC27" i="10"/>
  <c r="AC26" i="10"/>
  <c r="AC25" i="10"/>
  <c r="AC24" i="10"/>
  <c r="AC23" i="10"/>
  <c r="AC22" i="10"/>
  <c r="AG21" i="10"/>
  <c r="AF21" i="10"/>
  <c r="AE21" i="10"/>
  <c r="AD21" i="10"/>
  <c r="AC20" i="10"/>
  <c r="AC19" i="10"/>
  <c r="AC18" i="10"/>
  <c r="AC17" i="10"/>
  <c r="AC16" i="10"/>
  <c r="AC15" i="10"/>
  <c r="AC14" i="10"/>
  <c r="AC13" i="10"/>
  <c r="AC12" i="10"/>
  <c r="AC11" i="10"/>
  <c r="AC10" i="10"/>
  <c r="AG9" i="10"/>
  <c r="AF9" i="10"/>
  <c r="AE9" i="10"/>
  <c r="AD9" i="10"/>
  <c r="AC8" i="10"/>
  <c r="AC7" i="10" s="1"/>
  <c r="AG7" i="10"/>
  <c r="AF7" i="10"/>
  <c r="AE7" i="10"/>
  <c r="AD7" i="10"/>
  <c r="W154" i="10"/>
  <c r="W152" i="10"/>
  <c r="X258" i="10"/>
  <c r="X257" i="10"/>
  <c r="X256" i="10"/>
  <c r="AA255" i="10"/>
  <c r="X255" i="10" s="1"/>
  <c r="X254" i="10"/>
  <c r="AA253" i="10"/>
  <c r="Y253" i="10"/>
  <c r="Y243" i="10" s="1"/>
  <c r="X252" i="10"/>
  <c r="X251" i="10"/>
  <c r="X250" i="10"/>
  <c r="X249" i="10"/>
  <c r="X248" i="10"/>
  <c r="X247" i="10"/>
  <c r="X246" i="10"/>
  <c r="X245" i="10"/>
  <c r="X244" i="10"/>
  <c r="AB243" i="10"/>
  <c r="Z243" i="10"/>
  <c r="X242" i="10"/>
  <c r="X241" i="10"/>
  <c r="AB240" i="10"/>
  <c r="Z240" i="10"/>
  <c r="Z231" i="10" s="1"/>
  <c r="X239" i="10"/>
  <c r="X238" i="10"/>
  <c r="X237" i="10"/>
  <c r="X236" i="10"/>
  <c r="Z235" i="10"/>
  <c r="X235" i="10" s="1"/>
  <c r="X234" i="10"/>
  <c r="X233" i="10"/>
  <c r="X232" i="10"/>
  <c r="AA231" i="10"/>
  <c r="Y231" i="10"/>
  <c r="Z230" i="10"/>
  <c r="X230" i="10" s="1"/>
  <c r="X229" i="10"/>
  <c r="X228" i="10"/>
  <c r="X227" i="10"/>
  <c r="X226" i="10"/>
  <c r="X225" i="10"/>
  <c r="X224" i="10"/>
  <c r="X223" i="10"/>
  <c r="X222" i="10"/>
  <c r="AB221" i="10"/>
  <c r="AA221" i="10"/>
  <c r="Z221" i="10"/>
  <c r="Y221" i="10"/>
  <c r="Z220" i="10"/>
  <c r="X220" i="10" s="1"/>
  <c r="X219" i="10"/>
  <c r="X218" i="10"/>
  <c r="X217" i="10"/>
  <c r="Z216" i="10"/>
  <c r="X215" i="10"/>
  <c r="X214" i="10"/>
  <c r="X213" i="10"/>
  <c r="X212" i="10"/>
  <c r="X211" i="10"/>
  <c r="X210" i="10"/>
  <c r="X209" i="10"/>
  <c r="X208" i="10"/>
  <c r="X207" i="10"/>
  <c r="X206" i="10"/>
  <c r="X205" i="10"/>
  <c r="AB204" i="10"/>
  <c r="AA204" i="10"/>
  <c r="Y204" i="10"/>
  <c r="X203" i="10"/>
  <c r="X202" i="10"/>
  <c r="Z201" i="10"/>
  <c r="X201" i="10" s="1"/>
  <c r="Z200" i="10"/>
  <c r="X200" i="10" s="1"/>
  <c r="Z199" i="10"/>
  <c r="X198" i="10"/>
  <c r="X197" i="10"/>
  <c r="AB196" i="10"/>
  <c r="AA196" i="10"/>
  <c r="Y196" i="10"/>
  <c r="X195" i="10"/>
  <c r="AB194" i="10"/>
  <c r="X194" i="10" s="1"/>
  <c r="Z193" i="10"/>
  <c r="X193" i="10" s="1"/>
  <c r="Z192" i="10"/>
  <c r="X192" i="10" s="1"/>
  <c r="X191" i="10"/>
  <c r="AB190" i="10"/>
  <c r="X189" i="10"/>
  <c r="Z188" i="10"/>
  <c r="X188" i="10" s="1"/>
  <c r="Z187" i="10"/>
  <c r="X187" i="10" s="1"/>
  <c r="X186" i="10"/>
  <c r="Z185" i="10"/>
  <c r="X185" i="10" s="1"/>
  <c r="X184" i="10"/>
  <c r="X183" i="10"/>
  <c r="X182" i="10"/>
  <c r="AB181" i="10"/>
  <c r="X181" i="10" s="1"/>
  <c r="Z180" i="10"/>
  <c r="X180" i="10" s="1"/>
  <c r="X179" i="10"/>
  <c r="AA178" i="10"/>
  <c r="Y178" i="10"/>
  <c r="AB177" i="10"/>
  <c r="X177" i="10" s="1"/>
  <c r="X176" i="10"/>
  <c r="Z175" i="10"/>
  <c r="X175" i="10" s="1"/>
  <c r="X174" i="10"/>
  <c r="Z173" i="10"/>
  <c r="X173" i="10" s="1"/>
  <c r="X172" i="10"/>
  <c r="X171" i="10"/>
  <c r="AB170" i="10"/>
  <c r="X170" i="10" s="1"/>
  <c r="AB169" i="10"/>
  <c r="X169" i="10" s="1"/>
  <c r="X168" i="10"/>
  <c r="X167" i="10"/>
  <c r="X166" i="10"/>
  <c r="X165" i="10"/>
  <c r="X164" i="10"/>
  <c r="X163" i="10"/>
  <c r="X162" i="10"/>
  <c r="AA161" i="10"/>
  <c r="AA160" i="10" s="1"/>
  <c r="Y160" i="10"/>
  <c r="X159" i="10"/>
  <c r="X158" i="10"/>
  <c r="X157" i="10"/>
  <c r="X156" i="10"/>
  <c r="Z155" i="10"/>
  <c r="X155" i="10" s="1"/>
  <c r="Y153" i="10"/>
  <c r="Y154" i="10" s="1"/>
  <c r="AB152" i="10"/>
  <c r="AA152" i="10"/>
  <c r="X151" i="10"/>
  <c r="X150" i="10"/>
  <c r="X149" i="10"/>
  <c r="X148" i="10"/>
  <c r="X147" i="10"/>
  <c r="Z146" i="10"/>
  <c r="X146" i="10" s="1"/>
  <c r="Z145" i="10"/>
  <c r="X145" i="10" s="1"/>
  <c r="AA144" i="10"/>
  <c r="X144" i="10" s="1"/>
  <c r="X143" i="10"/>
  <c r="X142" i="10"/>
  <c r="AB141" i="10"/>
  <c r="AA141" i="10"/>
  <c r="X140" i="10"/>
  <c r="X139" i="10"/>
  <c r="AB138" i="10"/>
  <c r="Y138" i="10"/>
  <c r="X137" i="10"/>
  <c r="Z136" i="10"/>
  <c r="X136" i="10" s="1"/>
  <c r="X135" i="10"/>
  <c r="AA134" i="10"/>
  <c r="X133" i="10"/>
  <c r="X132" i="10"/>
  <c r="X131" i="10"/>
  <c r="Y130" i="10"/>
  <c r="X130" i="10" s="1"/>
  <c r="AB129" i="10"/>
  <c r="X128" i="10"/>
  <c r="X127" i="10"/>
  <c r="X126" i="10"/>
  <c r="X125" i="10"/>
  <c r="X124" i="10"/>
  <c r="X123" i="10"/>
  <c r="X122" i="10"/>
  <c r="X121" i="10"/>
  <c r="Z120" i="10"/>
  <c r="X120" i="10"/>
  <c r="X119" i="10"/>
  <c r="AB118" i="10"/>
  <c r="X118" i="10" s="1"/>
  <c r="X117" i="10"/>
  <c r="X116" i="10"/>
  <c r="AA115" i="10"/>
  <c r="Z115" i="10"/>
  <c r="Y115" i="10"/>
  <c r="X114" i="10"/>
  <c r="AB113" i="10"/>
  <c r="X113" i="10" s="1"/>
  <c r="X112" i="10"/>
  <c r="AA111" i="10"/>
  <c r="X111" i="10" s="1"/>
  <c r="AB110" i="10"/>
  <c r="Z110" i="10"/>
  <c r="Y110" i="10"/>
  <c r="X109" i="10"/>
  <c r="X108" i="10"/>
  <c r="X107" i="10"/>
  <c r="X106" i="10"/>
  <c r="AB105" i="10"/>
  <c r="X105" i="10" s="1"/>
  <c r="AB104" i="10"/>
  <c r="X104" i="10" s="1"/>
  <c r="AB103" i="10"/>
  <c r="X103" i="10" s="1"/>
  <c r="X102" i="10"/>
  <c r="X101" i="10"/>
  <c r="X100" i="10"/>
  <c r="X99" i="10"/>
  <c r="X98" i="10"/>
  <c r="X97" i="10"/>
  <c r="Z96" i="10"/>
  <c r="Y96" i="10"/>
  <c r="X94" i="10"/>
  <c r="X93" i="10"/>
  <c r="X92" i="10"/>
  <c r="Z91" i="10"/>
  <c r="X91" i="10" s="1"/>
  <c r="X90" i="10"/>
  <c r="X89" i="10"/>
  <c r="X88" i="10"/>
  <c r="X87" i="10"/>
  <c r="AB86" i="10"/>
  <c r="Z86" i="10"/>
  <c r="X85" i="10"/>
  <c r="X84" i="10"/>
  <c r="AB83" i="10"/>
  <c r="Z83" i="10"/>
  <c r="X82" i="10"/>
  <c r="X81" i="10"/>
  <c r="AB80" i="10"/>
  <c r="AA80" i="10"/>
  <c r="Y80" i="10"/>
  <c r="X79" i="10"/>
  <c r="AB78" i="10"/>
  <c r="AB58" i="10" s="1"/>
  <c r="Z78" i="10"/>
  <c r="Z77" i="10"/>
  <c r="X77" i="10" s="1"/>
  <c r="X76" i="10"/>
  <c r="X75" i="10"/>
  <c r="Z74" i="10"/>
  <c r="X74" i="10" s="1"/>
  <c r="X73" i="10"/>
  <c r="X72" i="10"/>
  <c r="X71" i="10"/>
  <c r="AA70" i="10"/>
  <c r="X70" i="10" s="1"/>
  <c r="X69" i="10"/>
  <c r="X68" i="10"/>
  <c r="Z67" i="10"/>
  <c r="X67" i="10" s="1"/>
  <c r="Z66" i="10"/>
  <c r="X66" i="10" s="1"/>
  <c r="X65" i="10"/>
  <c r="X64" i="10"/>
  <c r="AA63" i="10"/>
  <c r="Z63" i="10"/>
  <c r="X62" i="10"/>
  <c r="AA61" i="10"/>
  <c r="X61" i="10" s="1"/>
  <c r="X60" i="10"/>
  <c r="X59" i="10"/>
  <c r="Y58" i="10"/>
  <c r="X57" i="10"/>
  <c r="X56" i="10"/>
  <c r="AA55" i="10"/>
  <c r="Z54" i="10"/>
  <c r="X54" i="10" s="1"/>
  <c r="X53" i="10"/>
  <c r="X52" i="10"/>
  <c r="X51" i="10"/>
  <c r="Z50" i="10"/>
  <c r="X49" i="10"/>
  <c r="Z48" i="10"/>
  <c r="X48" i="10" s="1"/>
  <c r="AB47" i="10"/>
  <c r="X47" i="10" s="1"/>
  <c r="X46" i="10"/>
  <c r="X45" i="10"/>
  <c r="X44" i="10"/>
  <c r="X43" i="10"/>
  <c r="X42" i="10"/>
  <c r="X41" i="10"/>
  <c r="AB40" i="10"/>
  <c r="Y40" i="10"/>
  <c r="X39" i="10"/>
  <c r="X38" i="10"/>
  <c r="X37" i="10"/>
  <c r="X36" i="10"/>
  <c r="X35" i="10"/>
  <c r="X34" i="10"/>
  <c r="X33" i="10"/>
  <c r="AB32" i="10"/>
  <c r="AB21" i="10" s="1"/>
  <c r="Z32" i="10"/>
  <c r="X31" i="10"/>
  <c r="X30" i="10"/>
  <c r="X29" i="10"/>
  <c r="Z28" i="10"/>
  <c r="X28" i="10" s="1"/>
  <c r="AA27" i="10"/>
  <c r="X27" i="10" s="1"/>
  <c r="X26" i="10"/>
  <c r="X25" i="10"/>
  <c r="Z24" i="10"/>
  <c r="X24" i="10" s="1"/>
  <c r="X23" i="10"/>
  <c r="X22" i="10"/>
  <c r="AA21" i="10"/>
  <c r="Y21" i="10"/>
  <c r="X20" i="10"/>
  <c r="X19" i="10"/>
  <c r="Z18" i="10"/>
  <c r="X18" i="10" s="1"/>
  <c r="X17" i="10"/>
  <c r="Z16" i="10"/>
  <c r="X16" i="10" s="1"/>
  <c r="X15" i="10"/>
  <c r="X14" i="10"/>
  <c r="AB13" i="10"/>
  <c r="X13" i="10" s="1"/>
  <c r="AA12" i="10"/>
  <c r="Z12" i="10"/>
  <c r="Z11" i="10"/>
  <c r="X11" i="10" s="1"/>
  <c r="Z10" i="10"/>
  <c r="AA9" i="10"/>
  <c r="Y9" i="10"/>
  <c r="X8" i="10"/>
  <c r="X7" i="10" s="1"/>
  <c r="AB7" i="10"/>
  <c r="AA7" i="10"/>
  <c r="Z7" i="10"/>
  <c r="Y7" i="10"/>
  <c r="R302" i="10"/>
  <c r="P302" i="10" s="1"/>
  <c r="P301" i="10"/>
  <c r="P300" i="10"/>
  <c r="T297" i="10"/>
  <c r="T305" i="10" s="1"/>
  <c r="S297" i="10"/>
  <c r="S305" i="10" s="1"/>
  <c r="R292" i="10"/>
  <c r="P292" i="10"/>
  <c r="R289" i="10"/>
  <c r="P289" i="10"/>
  <c r="R288" i="10"/>
  <c r="P288" i="10"/>
  <c r="R287" i="10"/>
  <c r="R297" i="10" s="1"/>
  <c r="R305" i="10" s="1"/>
  <c r="P287" i="10"/>
  <c r="P281" i="10"/>
  <c r="P280" i="10"/>
  <c r="P279" i="10"/>
  <c r="Q278" i="10"/>
  <c r="P277" i="10"/>
  <c r="P276" i="10"/>
  <c r="Q275" i="10"/>
  <c r="P274" i="10"/>
  <c r="P273" i="10"/>
  <c r="Q272" i="10"/>
  <c r="P271" i="10"/>
  <c r="P269" i="10" s="1"/>
  <c r="P270" i="10"/>
  <c r="Q269" i="10"/>
  <c r="Q268" i="10"/>
  <c r="Q283" i="10" s="1"/>
  <c r="Q267" i="10"/>
  <c r="P264" i="10"/>
  <c r="T262" i="10"/>
  <c r="S262" i="10"/>
  <c r="Q262" i="10"/>
  <c r="P260" i="10"/>
  <c r="P258" i="10"/>
  <c r="P257" i="10"/>
  <c r="P256" i="10"/>
  <c r="P255" i="10"/>
  <c r="P254" i="10"/>
  <c r="P253" i="10"/>
  <c r="P252" i="10"/>
  <c r="P251" i="10"/>
  <c r="P250" i="10"/>
  <c r="P249" i="10"/>
  <c r="P248" i="10"/>
  <c r="P247" i="10"/>
  <c r="P246" i="10"/>
  <c r="P245" i="10"/>
  <c r="P244" i="10"/>
  <c r="T243" i="10"/>
  <c r="S243" i="10"/>
  <c r="R243" i="10"/>
  <c r="Q243" i="10"/>
  <c r="P242" i="10"/>
  <c r="P241" i="10"/>
  <c r="T240" i="10"/>
  <c r="T231" i="10" s="1"/>
  <c r="R240" i="10"/>
  <c r="P239" i="10"/>
  <c r="P238" i="10"/>
  <c r="P237" i="10"/>
  <c r="P236" i="10"/>
  <c r="R235" i="10"/>
  <c r="P235" i="10" s="1"/>
  <c r="P234" i="10"/>
  <c r="P233" i="10"/>
  <c r="P232" i="10"/>
  <c r="S231" i="10"/>
  <c r="Q231" i="10"/>
  <c r="P230" i="10"/>
  <c r="P229" i="10"/>
  <c r="P228" i="10"/>
  <c r="P227" i="10"/>
  <c r="P226" i="10"/>
  <c r="P225" i="10"/>
  <c r="P224" i="10"/>
  <c r="P223" i="10"/>
  <c r="P222" i="10"/>
  <c r="T221" i="10"/>
  <c r="S221" i="10"/>
  <c r="R221" i="10"/>
  <c r="Q221" i="10"/>
  <c r="P220" i="10"/>
  <c r="P219" i="10"/>
  <c r="T218" i="10"/>
  <c r="T204" i="10" s="1"/>
  <c r="P217" i="10"/>
  <c r="P216" i="10"/>
  <c r="P215" i="10"/>
  <c r="P214" i="10"/>
  <c r="P213" i="10"/>
  <c r="P212" i="10"/>
  <c r="P211" i="10"/>
  <c r="P210" i="10"/>
  <c r="P209" i="10"/>
  <c r="P208" i="10"/>
  <c r="P207" i="10"/>
  <c r="P206" i="10"/>
  <c r="P205" i="10"/>
  <c r="S204" i="10"/>
  <c r="R204" i="10"/>
  <c r="Q204" i="10"/>
  <c r="R203" i="10"/>
  <c r="P203" i="10" s="1"/>
  <c r="R202" i="10"/>
  <c r="P202" i="10" s="1"/>
  <c r="P201" i="10"/>
  <c r="R200" i="10"/>
  <c r="P200" i="10" s="1"/>
  <c r="R199" i="10"/>
  <c r="P198" i="10"/>
  <c r="P197" i="10"/>
  <c r="T196" i="10"/>
  <c r="S196" i="10"/>
  <c r="Q196" i="10"/>
  <c r="P195" i="10"/>
  <c r="T194" i="10"/>
  <c r="P194" i="10" s="1"/>
  <c r="P193" i="10"/>
  <c r="R192" i="10"/>
  <c r="P192" i="10" s="1"/>
  <c r="P191" i="10"/>
  <c r="T190" i="10"/>
  <c r="P190" i="10" s="1"/>
  <c r="P189" i="10"/>
  <c r="P188" i="10"/>
  <c r="P187" i="10"/>
  <c r="P186" i="10"/>
  <c r="P185" i="10"/>
  <c r="P184" i="10"/>
  <c r="P183" i="10"/>
  <c r="P182" i="10"/>
  <c r="T181" i="10"/>
  <c r="P181" i="10" s="1"/>
  <c r="R180" i="10"/>
  <c r="P180" i="10" s="1"/>
  <c r="P179" i="10"/>
  <c r="S178" i="10"/>
  <c r="R178" i="10"/>
  <c r="Q178" i="10"/>
  <c r="P177" i="10"/>
  <c r="P176" i="10"/>
  <c r="P175" i="10"/>
  <c r="P174" i="10"/>
  <c r="P173" i="10"/>
  <c r="P172" i="10"/>
  <c r="P171" i="10"/>
  <c r="P170" i="10"/>
  <c r="T169" i="10"/>
  <c r="P169" i="10" s="1"/>
  <c r="P168" i="10"/>
  <c r="P167" i="10"/>
  <c r="P166" i="10"/>
  <c r="P165" i="10"/>
  <c r="P164" i="10"/>
  <c r="P163" i="10"/>
  <c r="P162" i="10"/>
  <c r="S161" i="10"/>
  <c r="S160" i="10" s="1"/>
  <c r="R160" i="10"/>
  <c r="Q160" i="10"/>
  <c r="P159" i="10"/>
  <c r="P158" i="10"/>
  <c r="P157" i="10"/>
  <c r="P156" i="10"/>
  <c r="P155" i="10"/>
  <c r="P154" i="10"/>
  <c r="P153" i="10"/>
  <c r="T152" i="10"/>
  <c r="S152" i="10"/>
  <c r="R152" i="10"/>
  <c r="Q152" i="10"/>
  <c r="P151" i="10"/>
  <c r="P150" i="10"/>
  <c r="P149" i="10"/>
  <c r="P148" i="10"/>
  <c r="P147" i="10"/>
  <c r="P146" i="10"/>
  <c r="R145" i="10"/>
  <c r="P145" i="10" s="1"/>
  <c r="P144" i="10"/>
  <c r="P143" i="10"/>
  <c r="P142" i="10"/>
  <c r="T141" i="10"/>
  <c r="P141" i="10" s="1"/>
  <c r="P140" i="10"/>
  <c r="P139" i="10"/>
  <c r="T138" i="10"/>
  <c r="S138" i="10"/>
  <c r="R138" i="10"/>
  <c r="Q138" i="10"/>
  <c r="P137" i="10"/>
  <c r="P136" i="10"/>
  <c r="P135" i="10"/>
  <c r="P134" i="10"/>
  <c r="P133" i="10"/>
  <c r="P132" i="10"/>
  <c r="P131" i="10"/>
  <c r="P130" i="10"/>
  <c r="T129" i="10"/>
  <c r="S129" i="10"/>
  <c r="R129" i="10"/>
  <c r="Q129" i="10"/>
  <c r="P128" i="10"/>
  <c r="P127" i="10"/>
  <c r="P126" i="10"/>
  <c r="P125" i="10"/>
  <c r="P124" i="10"/>
  <c r="P123" i="10"/>
  <c r="P122" i="10"/>
  <c r="P121" i="10"/>
  <c r="R120" i="10"/>
  <c r="P120" i="10" s="1"/>
  <c r="P119" i="10"/>
  <c r="T118" i="10"/>
  <c r="P117" i="10"/>
  <c r="P116" i="10"/>
  <c r="S115" i="10"/>
  <c r="Q115" i="10"/>
  <c r="P114" i="10"/>
  <c r="T113" i="10"/>
  <c r="P113" i="10" s="1"/>
  <c r="P112" i="10"/>
  <c r="P111" i="10"/>
  <c r="T110" i="10"/>
  <c r="R110" i="10"/>
  <c r="P109" i="10"/>
  <c r="T108" i="10"/>
  <c r="P108" i="10" s="1"/>
  <c r="P107" i="10"/>
  <c r="P106" i="10"/>
  <c r="T105" i="10"/>
  <c r="P105" i="10" s="1"/>
  <c r="T104" i="10"/>
  <c r="P104" i="10" s="1"/>
  <c r="T103" i="10"/>
  <c r="P102" i="10"/>
  <c r="P101" i="10"/>
  <c r="P100" i="10"/>
  <c r="P99" i="10"/>
  <c r="P98" i="10"/>
  <c r="P97" i="10"/>
  <c r="P96" i="10"/>
  <c r="S95" i="10"/>
  <c r="R95" i="10"/>
  <c r="Q95" i="10"/>
  <c r="P94" i="10"/>
  <c r="P93" i="10"/>
  <c r="P92" i="10"/>
  <c r="P91" i="10"/>
  <c r="P90" i="10"/>
  <c r="P89" i="10"/>
  <c r="P88" i="10"/>
  <c r="P87" i="10"/>
  <c r="T86" i="10"/>
  <c r="P86" i="10" s="1"/>
  <c r="P85" i="10"/>
  <c r="P84" i="10"/>
  <c r="T83" i="10"/>
  <c r="R83" i="10"/>
  <c r="P82" i="10"/>
  <c r="P81" i="10"/>
  <c r="T80" i="10"/>
  <c r="S80" i="10"/>
  <c r="Q80" i="10"/>
  <c r="P79" i="10"/>
  <c r="P78" i="10"/>
  <c r="P77" i="10"/>
  <c r="P76" i="10"/>
  <c r="P75" i="10"/>
  <c r="P74" i="10"/>
  <c r="P73" i="10"/>
  <c r="P72" i="10"/>
  <c r="P71" i="10"/>
  <c r="P70" i="10"/>
  <c r="P69" i="10"/>
  <c r="P68" i="10"/>
  <c r="R67" i="10"/>
  <c r="P67" i="10"/>
  <c r="P66" i="10"/>
  <c r="P65" i="10"/>
  <c r="P64" i="10"/>
  <c r="R63" i="10"/>
  <c r="P63" i="10" s="1"/>
  <c r="P62" i="10"/>
  <c r="S61" i="10"/>
  <c r="P61" i="10" s="1"/>
  <c r="P60" i="10"/>
  <c r="P59" i="10"/>
  <c r="T58" i="10"/>
  <c r="Q58" i="10"/>
  <c r="P57" i="10"/>
  <c r="P56" i="10"/>
  <c r="P55" i="10"/>
  <c r="P54" i="10"/>
  <c r="P53" i="10"/>
  <c r="P52" i="10"/>
  <c r="P51" i="10"/>
  <c r="P50" i="10"/>
  <c r="P49" i="10"/>
  <c r="P48" i="10"/>
  <c r="T47" i="10"/>
  <c r="P46" i="10"/>
  <c r="P45" i="10"/>
  <c r="P44" i="10"/>
  <c r="P43" i="10"/>
  <c r="P42" i="10"/>
  <c r="P41" i="10"/>
  <c r="S40" i="10"/>
  <c r="R40" i="10"/>
  <c r="Q40" i="10"/>
  <c r="P39" i="10"/>
  <c r="P38" i="10"/>
  <c r="Q37" i="10"/>
  <c r="P37" i="10" s="1"/>
  <c r="P36" i="10"/>
  <c r="P35" i="10"/>
  <c r="P34" i="10"/>
  <c r="R33" i="10"/>
  <c r="R21" i="10" s="1"/>
  <c r="P32" i="10"/>
  <c r="P31" i="10"/>
  <c r="P30" i="10"/>
  <c r="P29" i="10"/>
  <c r="P28" i="10"/>
  <c r="P27" i="10"/>
  <c r="P26" i="10"/>
  <c r="P25" i="10"/>
  <c r="P24" i="10"/>
  <c r="P23" i="10"/>
  <c r="P22" i="10"/>
  <c r="T21" i="10"/>
  <c r="S21" i="10"/>
  <c r="P20" i="10"/>
  <c r="P19" i="10"/>
  <c r="P18" i="10"/>
  <c r="P17" i="10"/>
  <c r="P16" i="10"/>
  <c r="P15" i="10"/>
  <c r="P14" i="10"/>
  <c r="T13" i="10"/>
  <c r="P13" i="10" s="1"/>
  <c r="P12" i="10"/>
  <c r="R11" i="10"/>
  <c r="R10" i="10"/>
  <c r="P10" i="10" s="1"/>
  <c r="S9" i="10"/>
  <c r="Q9" i="10"/>
  <c r="P8" i="10"/>
  <c r="P7" i="10" s="1"/>
  <c r="T7" i="10"/>
  <c r="S7" i="10"/>
  <c r="R7" i="10"/>
  <c r="Q7" i="10"/>
  <c r="S58" i="10" l="1"/>
  <c r="AI305" i="10"/>
  <c r="AI92" i="10"/>
  <c r="AI32" i="10"/>
  <c r="AI28" i="10"/>
  <c r="AI24" i="10"/>
  <c r="AI12" i="10"/>
  <c r="AI16" i="10"/>
  <c r="AI20" i="10"/>
  <c r="AI68" i="10"/>
  <c r="AI76" i="10"/>
  <c r="AI132" i="10"/>
  <c r="AI136" i="10"/>
  <c r="AI164" i="10"/>
  <c r="AI168" i="10"/>
  <c r="AI172" i="10"/>
  <c r="AI176" i="10"/>
  <c r="AI228" i="10"/>
  <c r="Z95" i="10"/>
  <c r="AC243" i="10"/>
  <c r="AI250" i="10"/>
  <c r="AI186" i="10"/>
  <c r="AI182" i="10"/>
  <c r="AI62" i="10"/>
  <c r="AI18" i="10"/>
  <c r="AI14" i="10"/>
  <c r="AI8" i="10"/>
  <c r="AI7" i="10" s="1"/>
  <c r="AI60" i="10"/>
  <c r="AI116" i="10"/>
  <c r="P58" i="10"/>
  <c r="AC95" i="10"/>
  <c r="AC129" i="10"/>
  <c r="AI144" i="10"/>
  <c r="AI122" i="10"/>
  <c r="AI117" i="10"/>
  <c r="AI66" i="10"/>
  <c r="AI44" i="10"/>
  <c r="AI244" i="10"/>
  <c r="AI248" i="10"/>
  <c r="AI252" i="10"/>
  <c r="AI256" i="10"/>
  <c r="AB95" i="10"/>
  <c r="Z196" i="10"/>
  <c r="AA243" i="10"/>
  <c r="AJ278" i="10"/>
  <c r="AI236" i="10"/>
  <c r="T9" i="10"/>
  <c r="P240" i="10"/>
  <c r="P231" i="10" s="1"/>
  <c r="Q266" i="10"/>
  <c r="P267" i="10"/>
  <c r="X78" i="10"/>
  <c r="X86" i="10"/>
  <c r="X80" i="10" s="1"/>
  <c r="X96" i="10"/>
  <c r="AC192" i="10"/>
  <c r="AC178" i="10" s="1"/>
  <c r="AI278" i="10"/>
  <c r="R262" i="10"/>
  <c r="P262" i="10" s="1"/>
  <c r="AB115" i="10"/>
  <c r="AI158" i="10"/>
  <c r="AI156" i="10"/>
  <c r="P118" i="10"/>
  <c r="P115" i="10" s="1"/>
  <c r="T115" i="10"/>
  <c r="X10" i="10"/>
  <c r="X9" i="10" s="1"/>
  <c r="Z9" i="10"/>
  <c r="X240" i="10"/>
  <c r="X231" i="10" s="1"/>
  <c r="AB231" i="10"/>
  <c r="AE152" i="10"/>
  <c r="AC156" i="10"/>
  <c r="P47" i="10"/>
  <c r="P40" i="10" s="1"/>
  <c r="T40" i="10"/>
  <c r="R196" i="10"/>
  <c r="X55" i="10"/>
  <c r="AA40" i="10"/>
  <c r="X134" i="10"/>
  <c r="X129" i="10" s="1"/>
  <c r="AA129" i="10"/>
  <c r="AC160" i="10"/>
  <c r="AC204" i="10"/>
  <c r="AI140" i="10"/>
  <c r="AI84" i="10"/>
  <c r="AI124" i="10"/>
  <c r="AI128" i="10"/>
  <c r="AI184" i="10"/>
  <c r="AI188" i="10"/>
  <c r="AI216" i="10"/>
  <c r="P103" i="10"/>
  <c r="P95" i="10" s="1"/>
  <c r="T95" i="10"/>
  <c r="X216" i="10"/>
  <c r="X204" i="10" s="1"/>
  <c r="Z204" i="10"/>
  <c r="X190" i="10"/>
  <c r="X178" i="10" s="1"/>
  <c r="AB178" i="10"/>
  <c r="AG259" i="10"/>
  <c r="AG261" i="10" s="1"/>
  <c r="AC40" i="10"/>
  <c r="AC58" i="10"/>
  <c r="AC231" i="10"/>
  <c r="AJ272" i="10"/>
  <c r="AI96" i="10"/>
  <c r="AL262" i="10"/>
  <c r="AI48" i="10"/>
  <c r="AI52" i="10"/>
  <c r="AI56" i="10"/>
  <c r="AI121" i="10"/>
  <c r="AI157" i="10"/>
  <c r="AI230" i="10"/>
  <c r="AI238" i="10"/>
  <c r="P286" i="10"/>
  <c r="X12" i="10"/>
  <c r="AF259" i="10"/>
  <c r="AF261" i="10" s="1"/>
  <c r="AC9" i="10"/>
  <c r="AC115" i="10"/>
  <c r="AI38" i="10"/>
  <c r="AI224" i="10"/>
  <c r="AM243" i="10"/>
  <c r="AI226" i="10"/>
  <c r="AI234" i="10"/>
  <c r="AI242" i="10"/>
  <c r="T178" i="10"/>
  <c r="P243" i="10"/>
  <c r="Z40" i="10"/>
  <c r="X110" i="10"/>
  <c r="AC21" i="10"/>
  <c r="AC80" i="10"/>
  <c r="AC196" i="10"/>
  <c r="AC221" i="10"/>
  <c r="AI269" i="10"/>
  <c r="AI206" i="10"/>
  <c r="AI210" i="10"/>
  <c r="AI214" i="10"/>
  <c r="AI246" i="10"/>
  <c r="AI107" i="10"/>
  <c r="AI247" i="10"/>
  <c r="AI15" i="10"/>
  <c r="AI99" i="10"/>
  <c r="AI167" i="10"/>
  <c r="AI171" i="10"/>
  <c r="AI207" i="10"/>
  <c r="AI143" i="10"/>
  <c r="AI163" i="10"/>
  <c r="AI175" i="10"/>
  <c r="AI215" i="10"/>
  <c r="AI151" i="10"/>
  <c r="AI135" i="10"/>
  <c r="AI225" i="10"/>
  <c r="AI173" i="10"/>
  <c r="AI165" i="10"/>
  <c r="AI125" i="10"/>
  <c r="AI154" i="10"/>
  <c r="AI19" i="10"/>
  <c r="AI111" i="10"/>
  <c r="AI131" i="10"/>
  <c r="AI139" i="10"/>
  <c r="AI147" i="10"/>
  <c r="AI155" i="10"/>
  <c r="AI159" i="10"/>
  <c r="AI179" i="10"/>
  <c r="AI183" i="10"/>
  <c r="AI187" i="10"/>
  <c r="AI191" i="10"/>
  <c r="AI195" i="10"/>
  <c r="AI211" i="10"/>
  <c r="AI219" i="10"/>
  <c r="AI251" i="10"/>
  <c r="AI255" i="10"/>
  <c r="AI17" i="10"/>
  <c r="AI25" i="10"/>
  <c r="AI29" i="10"/>
  <c r="AI37" i="10"/>
  <c r="AI41" i="10"/>
  <c r="AI45" i="10"/>
  <c r="AI49" i="10"/>
  <c r="AI53" i="10"/>
  <c r="AI57" i="10"/>
  <c r="AI65" i="10"/>
  <c r="AI69" i="10"/>
  <c r="AI73" i="10"/>
  <c r="AI77" i="10"/>
  <c r="AI81" i="10"/>
  <c r="AI85" i="10"/>
  <c r="AI89" i="10"/>
  <c r="AI93" i="10"/>
  <c r="AI97" i="10"/>
  <c r="AI101" i="10"/>
  <c r="AI109" i="10"/>
  <c r="AI133" i="10"/>
  <c r="AI137" i="10"/>
  <c r="AI149" i="10"/>
  <c r="AI193" i="10"/>
  <c r="AI197" i="10"/>
  <c r="AI201" i="10"/>
  <c r="AI205" i="10"/>
  <c r="AI209" i="10"/>
  <c r="AI213" i="10"/>
  <c r="AI217" i="10"/>
  <c r="AI233" i="10"/>
  <c r="AI237" i="10"/>
  <c r="AI241" i="10"/>
  <c r="AI245" i="10"/>
  <c r="AI249" i="10"/>
  <c r="AI253" i="10"/>
  <c r="AI257" i="10"/>
  <c r="AI153" i="10"/>
  <c r="AI23" i="10"/>
  <c r="AI27" i="10"/>
  <c r="AI31" i="10"/>
  <c r="AI35" i="10"/>
  <c r="AI39" i="10"/>
  <c r="AI43" i="10"/>
  <c r="AI51" i="10"/>
  <c r="AI55" i="10"/>
  <c r="AI59" i="10"/>
  <c r="AI71" i="10"/>
  <c r="AI75" i="10"/>
  <c r="AI79" i="10"/>
  <c r="AI87" i="10"/>
  <c r="AI119" i="10"/>
  <c r="AI123" i="10"/>
  <c r="AI127" i="10"/>
  <c r="AI223" i="10"/>
  <c r="AI227" i="10"/>
  <c r="AI239" i="10"/>
  <c r="AI272" i="10"/>
  <c r="AI268" i="10"/>
  <c r="AI275" i="10"/>
  <c r="AI267" i="10"/>
  <c r="AJ275" i="10"/>
  <c r="AJ152" i="10"/>
  <c r="AJ259" i="10" s="1"/>
  <c r="AJ261" i="10" s="1"/>
  <c r="AJ267" i="10"/>
  <c r="AJ269" i="10"/>
  <c r="AJ268" i="10"/>
  <c r="AJ283" i="10" s="1"/>
  <c r="AE178" i="10"/>
  <c r="AD154" i="10"/>
  <c r="Q21" i="10"/>
  <c r="Q259" i="10" s="1"/>
  <c r="Q261" i="10" s="1"/>
  <c r="Q263" i="10" s="1"/>
  <c r="P278" i="10"/>
  <c r="X32" i="10"/>
  <c r="X21" i="10" s="1"/>
  <c r="X63" i="10"/>
  <c r="X58" i="10" s="1"/>
  <c r="X153" i="10"/>
  <c r="P152" i="10"/>
  <c r="T160" i="10"/>
  <c r="P221" i="10"/>
  <c r="P275" i="10"/>
  <c r="AB9" i="10"/>
  <c r="Z129" i="10"/>
  <c r="Z152" i="10"/>
  <c r="Z160" i="10"/>
  <c r="Z178" i="10"/>
  <c r="X199" i="10"/>
  <c r="X196" i="10" s="1"/>
  <c r="X243" i="10"/>
  <c r="X221" i="10"/>
  <c r="P83" i="10"/>
  <c r="P80" i="10" s="1"/>
  <c r="P110" i="10"/>
  <c r="P129" i="10"/>
  <c r="P199" i="10"/>
  <c r="P196" i="10" s="1"/>
  <c r="P272" i="10"/>
  <c r="X83" i="10"/>
  <c r="AA95" i="10"/>
  <c r="Z138" i="10"/>
  <c r="X141" i="10"/>
  <c r="X138" i="10" s="1"/>
  <c r="AB160" i="10"/>
  <c r="X253" i="10"/>
  <c r="Y152" i="10"/>
  <c r="X154" i="10"/>
  <c r="X95" i="10"/>
  <c r="X115" i="10"/>
  <c r="X50" i="10"/>
  <c r="X40" i="10" s="1"/>
  <c r="Y95" i="10"/>
  <c r="AA138" i="10"/>
  <c r="X161" i="10"/>
  <c r="X160" i="10" s="1"/>
  <c r="Z58" i="10"/>
  <c r="Z80" i="10"/>
  <c r="Z21" i="10"/>
  <c r="AA58" i="10"/>
  <c r="Y129" i="10"/>
  <c r="S259" i="10"/>
  <c r="S261" i="10" s="1"/>
  <c r="S265" i="10" s="1"/>
  <c r="S282" i="10" s="1"/>
  <c r="S296" i="10" s="1"/>
  <c r="P283" i="10"/>
  <c r="Q297" i="10"/>
  <c r="P178" i="10"/>
  <c r="P138" i="10"/>
  <c r="R9" i="10"/>
  <c r="R80" i="10"/>
  <c r="P11" i="10"/>
  <c r="P9" i="10" s="1"/>
  <c r="P33" i="10"/>
  <c r="P21" i="10" s="1"/>
  <c r="R115" i="10"/>
  <c r="P161" i="10"/>
  <c r="P160" i="10" s="1"/>
  <c r="P218" i="10"/>
  <c r="P204" i="10" s="1"/>
  <c r="R231" i="10"/>
  <c r="P268" i="10"/>
  <c r="P266" i="10" s="1"/>
  <c r="R286" i="10"/>
  <c r="R58" i="10"/>
  <c r="DF270" i="10"/>
  <c r="DE270" i="10" s="1"/>
  <c r="DD270" i="10" s="1"/>
  <c r="CY270" i="10"/>
  <c r="DB262" i="10"/>
  <c r="DA262" i="10"/>
  <c r="DC304" i="10"/>
  <c r="DB304" i="10"/>
  <c r="DA304" i="10"/>
  <c r="CZ304" i="10"/>
  <c r="CY304" i="10"/>
  <c r="DC302" i="10"/>
  <c r="DB302" i="10"/>
  <c r="DA302" i="10"/>
  <c r="CZ302" i="10"/>
  <c r="CY301" i="10"/>
  <c r="CY300" i="10"/>
  <c r="DA298" i="10"/>
  <c r="CY292" i="10"/>
  <c r="CY302" i="10" s="1"/>
  <c r="CY289" i="10"/>
  <c r="CY287" i="10"/>
  <c r="CY286" i="10" s="1"/>
  <c r="CY258" i="10"/>
  <c r="CY257" i="10"/>
  <c r="CY256" i="10"/>
  <c r="CY255" i="10"/>
  <c r="CY254" i="10"/>
  <c r="CY253" i="10"/>
  <c r="CY252" i="10"/>
  <c r="CY251" i="10"/>
  <c r="CY250" i="10"/>
  <c r="CY249" i="10"/>
  <c r="CY248" i="10"/>
  <c r="CY247" i="10"/>
  <c r="CY246" i="10"/>
  <c r="CY245" i="10"/>
  <c r="CY244" i="10"/>
  <c r="DC243" i="10"/>
  <c r="DB243" i="10"/>
  <c r="DA243" i="10"/>
  <c r="CZ243" i="10"/>
  <c r="CY242" i="10"/>
  <c r="CY241" i="10"/>
  <c r="CY240" i="10"/>
  <c r="CY239" i="10"/>
  <c r="CY238" i="10"/>
  <c r="CY237" i="10"/>
  <c r="CY236" i="10"/>
  <c r="CY235" i="10"/>
  <c r="CY234" i="10"/>
  <c r="CY233" i="10"/>
  <c r="CY232" i="10"/>
  <c r="DC231" i="10"/>
  <c r="DB231" i="10"/>
  <c r="DA231" i="10"/>
  <c r="CZ231" i="10"/>
  <c r="CY230" i="10"/>
  <c r="CY229" i="10"/>
  <c r="CY228" i="10"/>
  <c r="CY227" i="10"/>
  <c r="CY226" i="10"/>
  <c r="CY225" i="10"/>
  <c r="CY224" i="10"/>
  <c r="CY223" i="10"/>
  <c r="CY222" i="10"/>
  <c r="DC221" i="10"/>
  <c r="DB221" i="10"/>
  <c r="DA221" i="10"/>
  <c r="CZ221" i="10"/>
  <c r="CY220" i="10"/>
  <c r="CY219" i="10"/>
  <c r="CY218" i="10"/>
  <c r="CY217" i="10"/>
  <c r="CY216" i="10"/>
  <c r="CY215" i="10"/>
  <c r="CY214" i="10"/>
  <c r="CY213" i="10"/>
  <c r="CY212" i="10"/>
  <c r="CY211" i="10"/>
  <c r="CY210" i="10"/>
  <c r="CY209" i="10"/>
  <c r="CY208" i="10"/>
  <c r="CY207" i="10"/>
  <c r="CY206" i="10"/>
  <c r="CY205" i="10"/>
  <c r="DC204" i="10"/>
  <c r="DB204" i="10"/>
  <c r="DA204" i="10"/>
  <c r="CZ204" i="10"/>
  <c r="CY203" i="10"/>
  <c r="CY202" i="10"/>
  <c r="CY201" i="10"/>
  <c r="CY200" i="10"/>
  <c r="CY199" i="10"/>
  <c r="CY198" i="10"/>
  <c r="CY197" i="10"/>
  <c r="DC196" i="10"/>
  <c r="DB196" i="10"/>
  <c r="DA196" i="10"/>
  <c r="CZ196" i="10"/>
  <c r="CY195" i="10"/>
  <c r="CY194" i="10"/>
  <c r="CY193" i="10"/>
  <c r="DC192" i="10"/>
  <c r="DC178" i="10" s="1"/>
  <c r="DA192" i="10"/>
  <c r="CY191" i="10"/>
  <c r="CY190" i="10"/>
  <c r="CY189" i="10"/>
  <c r="CY188" i="10"/>
  <c r="CY187" i="10"/>
  <c r="CY186" i="10"/>
  <c r="CY185" i="10"/>
  <c r="CY184" i="10"/>
  <c r="CY183" i="10"/>
  <c r="CY182" i="10"/>
  <c r="CY181" i="10"/>
  <c r="CY180" i="10"/>
  <c r="CY179" i="10"/>
  <c r="DB178" i="10"/>
  <c r="CZ178" i="10"/>
  <c r="CY177" i="10"/>
  <c r="CY176" i="10"/>
  <c r="CY175" i="10"/>
  <c r="CY174" i="10"/>
  <c r="CY173" i="10"/>
  <c r="CY172" i="10"/>
  <c r="CY171" i="10"/>
  <c r="CY170" i="10"/>
  <c r="CY169" i="10"/>
  <c r="CY168" i="10"/>
  <c r="CY167" i="10"/>
  <c r="CY166" i="10"/>
  <c r="CY165" i="10"/>
  <c r="CY164" i="10"/>
  <c r="CY163" i="10"/>
  <c r="CY162" i="10"/>
  <c r="CY161" i="10"/>
  <c r="DC160" i="10"/>
  <c r="DB160" i="10"/>
  <c r="DA160" i="10"/>
  <c r="CZ160" i="10"/>
  <c r="CY159" i="10"/>
  <c r="CY158" i="10"/>
  <c r="CY157" i="10"/>
  <c r="DA156" i="10"/>
  <c r="DA152" i="10" s="1"/>
  <c r="CY155" i="10"/>
  <c r="CZ153" i="10"/>
  <c r="CZ154" i="10" s="1"/>
  <c r="DC152" i="10"/>
  <c r="DB152" i="10"/>
  <c r="CY151" i="10"/>
  <c r="CY150" i="10"/>
  <c r="CY149" i="10"/>
  <c r="CY148" i="10"/>
  <c r="CY147" i="10"/>
  <c r="CY146" i="10"/>
  <c r="CY145" i="10"/>
  <c r="CY144" i="10"/>
  <c r="CY143" i="10"/>
  <c r="CY142" i="10"/>
  <c r="CY141" i="10"/>
  <c r="CY140" i="10"/>
  <c r="CY139" i="10"/>
  <c r="DC138" i="10"/>
  <c r="DB138" i="10"/>
  <c r="DA138" i="10"/>
  <c r="CZ138" i="10"/>
  <c r="CY137" i="10"/>
  <c r="CY136" i="10"/>
  <c r="CY135" i="10"/>
  <c r="CY134" i="10"/>
  <c r="CY133" i="10"/>
  <c r="CY132" i="10"/>
  <c r="CY131" i="10"/>
  <c r="CY130" i="10"/>
  <c r="DC129" i="10"/>
  <c r="DB129" i="10"/>
  <c r="DA129" i="10"/>
  <c r="CZ129" i="10"/>
  <c r="CY128" i="10"/>
  <c r="CY127" i="10"/>
  <c r="CY126" i="10"/>
  <c r="CY125" i="10"/>
  <c r="CY124" i="10"/>
  <c r="CY123" i="10"/>
  <c r="CY122" i="10"/>
  <c r="CY121" i="10"/>
  <c r="CY120" i="10"/>
  <c r="CY119" i="10"/>
  <c r="CY118" i="10"/>
  <c r="CY117" i="10"/>
  <c r="DA116" i="10"/>
  <c r="CY116" i="10" s="1"/>
  <c r="DC115" i="10"/>
  <c r="DB115" i="10"/>
  <c r="CZ115" i="10"/>
  <c r="CY114" i="10"/>
  <c r="CY113" i="10"/>
  <c r="CY112" i="10"/>
  <c r="CY111" i="10"/>
  <c r="CY110" i="10"/>
  <c r="CY109" i="10"/>
  <c r="CY108" i="10"/>
  <c r="CY107" i="10"/>
  <c r="CY106" i="10"/>
  <c r="CY105" i="10"/>
  <c r="CY104" i="10"/>
  <c r="CY103" i="10"/>
  <c r="CY102" i="10"/>
  <c r="CY101" i="10"/>
  <c r="CY100" i="10"/>
  <c r="CY99" i="10"/>
  <c r="CY98" i="10"/>
  <c r="CY97" i="10"/>
  <c r="CY96" i="10"/>
  <c r="DC95" i="10"/>
  <c r="DB95" i="10"/>
  <c r="DA95" i="10"/>
  <c r="CZ95" i="10"/>
  <c r="CY94" i="10"/>
  <c r="CY93" i="10"/>
  <c r="CY92" i="10"/>
  <c r="CY91" i="10"/>
  <c r="CY90" i="10"/>
  <c r="CY89" i="10"/>
  <c r="CY88" i="10"/>
  <c r="CY87" i="10"/>
  <c r="CY86" i="10"/>
  <c r="CY85" i="10"/>
  <c r="CY84" i="10"/>
  <c r="CY83" i="10"/>
  <c r="CY82" i="10"/>
  <c r="CY81" i="10"/>
  <c r="DC80" i="10"/>
  <c r="DB80" i="10"/>
  <c r="DA80" i="10"/>
  <c r="CZ80" i="10"/>
  <c r="CY79" i="10"/>
  <c r="CY78" i="10"/>
  <c r="CY77" i="10"/>
  <c r="CY76" i="10"/>
  <c r="CY75" i="10"/>
  <c r="CY74" i="10"/>
  <c r="CY73" i="10"/>
  <c r="CY72" i="10"/>
  <c r="CY71" i="10"/>
  <c r="CY70" i="10"/>
  <c r="CY69" i="10"/>
  <c r="CY68" i="10"/>
  <c r="CY67" i="10"/>
  <c r="CY66" i="10"/>
  <c r="CY65" i="10"/>
  <c r="CY64" i="10"/>
  <c r="CY63" i="10"/>
  <c r="CY62" i="10"/>
  <c r="CY61" i="10"/>
  <c r="CY60" i="10"/>
  <c r="CY59" i="10"/>
  <c r="DC58" i="10"/>
  <c r="DB58" i="10"/>
  <c r="DA58" i="10"/>
  <c r="CZ58" i="10"/>
  <c r="CY57" i="10"/>
  <c r="CY56" i="10"/>
  <c r="CY55" i="10"/>
  <c r="CY54" i="10"/>
  <c r="CY53" i="10"/>
  <c r="CY52" i="10"/>
  <c r="CY51" i="10"/>
  <c r="CY50" i="10"/>
  <c r="CY49" i="10"/>
  <c r="CY48" i="10"/>
  <c r="CY47" i="10"/>
  <c r="CY46" i="10"/>
  <c r="CY45" i="10"/>
  <c r="CY44" i="10"/>
  <c r="CY43" i="10"/>
  <c r="CY42" i="10"/>
  <c r="CY41" i="10"/>
  <c r="DC40" i="10"/>
  <c r="DB40" i="10"/>
  <c r="DA40" i="10"/>
  <c r="CZ40" i="10"/>
  <c r="CY39" i="10"/>
  <c r="CY38" i="10"/>
  <c r="CY37" i="10"/>
  <c r="CY36" i="10"/>
  <c r="CY35" i="10"/>
  <c r="CY34" i="10"/>
  <c r="CY33" i="10"/>
  <c r="CY32" i="10"/>
  <c r="CY31" i="10"/>
  <c r="CY30" i="10"/>
  <c r="CY29" i="10"/>
  <c r="CY28" i="10"/>
  <c r="CY27" i="10"/>
  <c r="CY26" i="10"/>
  <c r="CY25" i="10"/>
  <c r="CY24" i="10"/>
  <c r="CY23" i="10"/>
  <c r="CY22" i="10"/>
  <c r="DC21" i="10"/>
  <c r="DB21" i="10"/>
  <c r="DA21" i="10"/>
  <c r="CZ21" i="10"/>
  <c r="CY20" i="10"/>
  <c r="CY19" i="10"/>
  <c r="CY18" i="10"/>
  <c r="CY17" i="10"/>
  <c r="CY16" i="10"/>
  <c r="CY15" i="10"/>
  <c r="CY14" i="10"/>
  <c r="CY13" i="10"/>
  <c r="CY12" i="10"/>
  <c r="CY11" i="10"/>
  <c r="CY10" i="10"/>
  <c r="DC9" i="10"/>
  <c r="DB9" i="10"/>
  <c r="DA9" i="10"/>
  <c r="CZ9" i="10"/>
  <c r="CY8" i="10"/>
  <c r="CY7" i="10" s="1"/>
  <c r="DC7" i="10"/>
  <c r="DB7" i="10"/>
  <c r="DA7" i="10"/>
  <c r="CZ7" i="10"/>
  <c r="AN255" i="10"/>
  <c r="EW178" i="10"/>
  <c r="EX260" i="10"/>
  <c r="EW260" i="10"/>
  <c r="EX243" i="10"/>
  <c r="EW243" i="10"/>
  <c r="EX231" i="10"/>
  <c r="EW231" i="10"/>
  <c r="EX221" i="10"/>
  <c r="EW221" i="10"/>
  <c r="EX204" i="10"/>
  <c r="EW204" i="10"/>
  <c r="EX196" i="10"/>
  <c r="EW196" i="10"/>
  <c r="EX178" i="10"/>
  <c r="EX160" i="10"/>
  <c r="EW160" i="10"/>
  <c r="EX152" i="10"/>
  <c r="EW152" i="10"/>
  <c r="EX138" i="10"/>
  <c r="EW138" i="10"/>
  <c r="EX129" i="10"/>
  <c r="EW129" i="10"/>
  <c r="EX115" i="10"/>
  <c r="EW115" i="10"/>
  <c r="EX95" i="10"/>
  <c r="EW95" i="10"/>
  <c r="EX80" i="10"/>
  <c r="EW80" i="10"/>
  <c r="EX58" i="10"/>
  <c r="EW58" i="10"/>
  <c r="EX40" i="10"/>
  <c r="EW40" i="10"/>
  <c r="EX21" i="10"/>
  <c r="EW21" i="10"/>
  <c r="EX9" i="10"/>
  <c r="EW9" i="10"/>
  <c r="EX7" i="10"/>
  <c r="EW7" i="10"/>
  <c r="EZ260" i="10"/>
  <c r="EY260" i="10"/>
  <c r="EZ243" i="10"/>
  <c r="EY243" i="10"/>
  <c r="EZ231" i="10"/>
  <c r="EY231" i="10"/>
  <c r="EZ221" i="10"/>
  <c r="EY221" i="10"/>
  <c r="EZ204" i="10"/>
  <c r="EY204" i="10"/>
  <c r="EZ196" i="10"/>
  <c r="EY196" i="10"/>
  <c r="EZ178" i="10"/>
  <c r="EY178" i="10"/>
  <c r="EZ160" i="10"/>
  <c r="EY160" i="10"/>
  <c r="EZ152" i="10"/>
  <c r="EY152" i="10"/>
  <c r="EZ138" i="10"/>
  <c r="EY138" i="10"/>
  <c r="EZ129" i="10"/>
  <c r="EY129" i="10"/>
  <c r="EZ115" i="10"/>
  <c r="EY115" i="10"/>
  <c r="EZ95" i="10"/>
  <c r="EY95" i="10"/>
  <c r="EZ80" i="10"/>
  <c r="EY80" i="10"/>
  <c r="EZ58" i="10"/>
  <c r="EY58" i="10"/>
  <c r="EZ40" i="10"/>
  <c r="EY40" i="10"/>
  <c r="EZ21" i="10"/>
  <c r="EY21" i="10"/>
  <c r="EZ9" i="10"/>
  <c r="EY9" i="10"/>
  <c r="EZ7" i="10"/>
  <c r="EY7" i="10"/>
  <c r="EV260" i="10"/>
  <c r="EU260" i="10"/>
  <c r="ET260" i="10"/>
  <c r="EV243" i="10"/>
  <c r="EU243" i="10"/>
  <c r="ET243" i="10"/>
  <c r="EV231" i="10"/>
  <c r="EU231" i="10"/>
  <c r="ET231" i="10"/>
  <c r="EV221" i="10"/>
  <c r="EU221" i="10"/>
  <c r="ET221" i="10"/>
  <c r="EV204" i="10"/>
  <c r="EU204" i="10"/>
  <c r="ET204" i="10"/>
  <c r="EV196" i="10"/>
  <c r="EU196" i="10"/>
  <c r="ET196" i="10"/>
  <c r="EV178" i="10"/>
  <c r="EU178" i="10"/>
  <c r="ET178" i="10"/>
  <c r="EV160" i="10"/>
  <c r="EU160" i="10"/>
  <c r="ET160" i="10"/>
  <c r="EV152" i="10"/>
  <c r="EU152" i="10"/>
  <c r="ET152" i="10"/>
  <c r="EV138" i="10"/>
  <c r="EU138" i="10"/>
  <c r="ET138" i="10"/>
  <c r="EV129" i="10"/>
  <c r="EU129" i="10"/>
  <c r="ET129" i="10"/>
  <c r="EV116" i="10"/>
  <c r="EV115" i="10" s="1"/>
  <c r="EU116" i="10"/>
  <c r="EU115" i="10" s="1"/>
  <c r="ET116" i="10"/>
  <c r="ET115" i="10" s="1"/>
  <c r="EV95" i="10"/>
  <c r="EU95" i="10"/>
  <c r="ET95" i="10"/>
  <c r="ET86" i="10"/>
  <c r="ET80" i="10" s="1"/>
  <c r="EV80" i="10"/>
  <c r="EU80" i="10"/>
  <c r="EV58" i="10"/>
  <c r="EU58" i="10"/>
  <c r="ET58" i="10"/>
  <c r="EV40" i="10"/>
  <c r="EU40" i="10"/>
  <c r="ET40" i="10"/>
  <c r="EV21" i="10"/>
  <c r="EU21" i="10"/>
  <c r="ET21" i="10"/>
  <c r="EV9" i="10"/>
  <c r="EU9" i="10"/>
  <c r="ET9" i="10"/>
  <c r="EV7" i="10"/>
  <c r="EU7" i="10"/>
  <c r="ET7" i="10"/>
  <c r="CY192" i="10" l="1"/>
  <c r="X152" i="10"/>
  <c r="X259" i="10" s="1"/>
  <c r="T259" i="10"/>
  <c r="T261" i="10" s="1"/>
  <c r="T265" i="10" s="1"/>
  <c r="T282" i="10" s="1"/>
  <c r="T296" i="10" s="1"/>
  <c r="AE259" i="10"/>
  <c r="AE261" i="10" s="1"/>
  <c r="AB259" i="10"/>
  <c r="AB261" i="10" s="1"/>
  <c r="CY156" i="10"/>
  <c r="AI221" i="10"/>
  <c r="AI129" i="10"/>
  <c r="AI152" i="10"/>
  <c r="AI243" i="10"/>
  <c r="AJ284" i="10"/>
  <c r="AJ265" i="10"/>
  <c r="AJ297" i="10"/>
  <c r="AI266" i="10"/>
  <c r="AJ266" i="10"/>
  <c r="S263" i="10"/>
  <c r="Q284" i="10"/>
  <c r="Q298" i="10" s="1"/>
  <c r="AD152" i="10"/>
  <c r="AD259" i="10" s="1"/>
  <c r="AD261" i="10" s="1"/>
  <c r="AC154" i="10"/>
  <c r="AC152" i="10" s="1"/>
  <c r="AC259" i="10" s="1"/>
  <c r="Q265" i="10"/>
  <c r="Q282" i="10" s="1"/>
  <c r="Z259" i="10"/>
  <c r="Z261" i="10" s="1"/>
  <c r="Y259" i="10"/>
  <c r="Y261" i="10" s="1"/>
  <c r="S284" i="10"/>
  <c r="S298" i="10" s="1"/>
  <c r="S306" i="10" s="1"/>
  <c r="S304" i="10" s="1"/>
  <c r="AA259" i="10"/>
  <c r="AA261" i="10" s="1"/>
  <c r="R259" i="10"/>
  <c r="R261" i="10" s="1"/>
  <c r="T263" i="10"/>
  <c r="T284" i="10"/>
  <c r="T298" i="10" s="1"/>
  <c r="T306" i="10" s="1"/>
  <c r="T304" i="10" s="1"/>
  <c r="Q305" i="10"/>
  <c r="P297" i="10"/>
  <c r="P259" i="10"/>
  <c r="CY153" i="10"/>
  <c r="DA178" i="10"/>
  <c r="CY178" i="10"/>
  <c r="CY196" i="10"/>
  <c r="CY9" i="10"/>
  <c r="DA115" i="10"/>
  <c r="DA259" i="10" s="1"/>
  <c r="CY221" i="10"/>
  <c r="CY231" i="10"/>
  <c r="CY129" i="10"/>
  <c r="CY243" i="10"/>
  <c r="CY204" i="10"/>
  <c r="CY160" i="10"/>
  <c r="CY138" i="10"/>
  <c r="CY115" i="10"/>
  <c r="CY95" i="10"/>
  <c r="CY80" i="10"/>
  <c r="CY58" i="10"/>
  <c r="DB259" i="10"/>
  <c r="DB261" i="10" s="1"/>
  <c r="DB265" i="10" s="1"/>
  <c r="DB282" i="10" s="1"/>
  <c r="DB283" i="10" s="1"/>
  <c r="DB297" i="10" s="1"/>
  <c r="DC259" i="10"/>
  <c r="DC261" i="10" s="1"/>
  <c r="DC265" i="10" s="1"/>
  <c r="DC282" i="10" s="1"/>
  <c r="DC296" i="10" s="1"/>
  <c r="CY40" i="10"/>
  <c r="CY21" i="10"/>
  <c r="CY262" i="10"/>
  <c r="CY154" i="10"/>
  <c r="CZ152" i="10"/>
  <c r="CZ259" i="10" s="1"/>
  <c r="CZ261" i="10" s="1"/>
  <c r="EX259" i="10"/>
  <c r="EW259" i="10"/>
  <c r="EY259" i="10"/>
  <c r="EU259" i="10"/>
  <c r="EZ259" i="10"/>
  <c r="EV259" i="10"/>
  <c r="ET259" i="10"/>
  <c r="FC293" i="10"/>
  <c r="CT293" i="10"/>
  <c r="AC261" i="10" l="1"/>
  <c r="P261" i="10"/>
  <c r="DA261" i="10"/>
  <c r="DA265" i="10" s="1"/>
  <c r="DA282" i="10" s="1"/>
  <c r="AJ282" i="10"/>
  <c r="AJ298" i="10"/>
  <c r="AI298" i="10" s="1"/>
  <c r="AI284" i="10"/>
  <c r="X261" i="10"/>
  <c r="R263" i="10"/>
  <c r="P263" i="10" s="1"/>
  <c r="R284" i="10"/>
  <c r="R265" i="10"/>
  <c r="Q306" i="10"/>
  <c r="Q296" i="10"/>
  <c r="P305" i="10"/>
  <c r="CY152" i="10"/>
  <c r="CY259" i="10" s="1"/>
  <c r="DB296" i="10"/>
  <c r="DB263" i="10"/>
  <c r="DC263" i="10"/>
  <c r="DC283" i="10"/>
  <c r="DC297" i="10" s="1"/>
  <c r="CZ265" i="10"/>
  <c r="FE302" i="10"/>
  <c r="FE292" i="10"/>
  <c r="FE289" i="10"/>
  <c r="FE288" i="10"/>
  <c r="FE287" i="10"/>
  <c r="FC288" i="10"/>
  <c r="FC292" i="10"/>
  <c r="FD267" i="10"/>
  <c r="FD266" i="10" s="1"/>
  <c r="FC270" i="10"/>
  <c r="FC264" i="10"/>
  <c r="DA296" i="10" l="1"/>
  <c r="DA283" i="10"/>
  <c r="DA297" i="10" s="1"/>
  <c r="CY261" i="10"/>
  <c r="DA263" i="10"/>
  <c r="AJ296" i="10"/>
  <c r="AJ306" i="10" s="1"/>
  <c r="R298" i="10"/>
  <c r="P284" i="10"/>
  <c r="R282" i="10"/>
  <c r="P265" i="10"/>
  <c r="Q304" i="10"/>
  <c r="CY263" i="10"/>
  <c r="CY265" i="10"/>
  <c r="FE286" i="10"/>
  <c r="FC267" i="10"/>
  <c r="FC266" i="10" s="1"/>
  <c r="EH268" i="10"/>
  <c r="EO264" i="10"/>
  <c r="R306" i="10" l="1"/>
  <c r="P298" i="10"/>
  <c r="R296" i="10"/>
  <c r="P282" i="10"/>
  <c r="P296" i="10" s="1"/>
  <c r="FV243" i="10"/>
  <c r="FV231" i="10"/>
  <c r="FV221" i="10"/>
  <c r="FV204" i="10"/>
  <c r="FV196" i="10"/>
  <c r="FV192" i="10"/>
  <c r="FV178" i="10" s="1"/>
  <c r="FV160" i="10"/>
  <c r="FV152" i="10"/>
  <c r="FV138" i="10"/>
  <c r="FV129" i="10"/>
  <c r="FV115" i="10"/>
  <c r="FV95" i="10"/>
  <c r="FV80" i="10"/>
  <c r="FV58" i="10"/>
  <c r="FV40" i="10"/>
  <c r="FV21" i="10"/>
  <c r="FV9" i="10"/>
  <c r="FQ243" i="10"/>
  <c r="FQ231" i="10"/>
  <c r="FQ221" i="10"/>
  <c r="FQ204" i="10"/>
  <c r="FQ196" i="10"/>
  <c r="FQ178" i="10"/>
  <c r="FQ160" i="10"/>
  <c r="FQ152" i="10"/>
  <c r="FQ138" i="10"/>
  <c r="FQ129" i="10"/>
  <c r="FQ115" i="10"/>
  <c r="FQ95" i="10"/>
  <c r="FQ80" i="10"/>
  <c r="FQ58" i="10"/>
  <c r="FQ40" i="10"/>
  <c r="FQ21" i="10"/>
  <c r="FQ9" i="10"/>
  <c r="FL243" i="10"/>
  <c r="FL231" i="10"/>
  <c r="FL221" i="10"/>
  <c r="FL204" i="10"/>
  <c r="FL196" i="10"/>
  <c r="FL178" i="10"/>
  <c r="FL160" i="10"/>
  <c r="FL152" i="10"/>
  <c r="FL138" i="10"/>
  <c r="FL129" i="10"/>
  <c r="FL115" i="10"/>
  <c r="FL95" i="10"/>
  <c r="FL80" i="10"/>
  <c r="FL58" i="10"/>
  <c r="FL40" i="10"/>
  <c r="FL21" i="10"/>
  <c r="FL9" i="10"/>
  <c r="FG243" i="10"/>
  <c r="FG231" i="10"/>
  <c r="FG221" i="10"/>
  <c r="FG204" i="10"/>
  <c r="FG196" i="10"/>
  <c r="FG178" i="10"/>
  <c r="FG160" i="10"/>
  <c r="FG152" i="10"/>
  <c r="FG138" i="10"/>
  <c r="FG129" i="10"/>
  <c r="FG115" i="10"/>
  <c r="FG95" i="10"/>
  <c r="FG80" i="10"/>
  <c r="FG58" i="10"/>
  <c r="FG40" i="10"/>
  <c r="FG21" i="10"/>
  <c r="FG9" i="10"/>
  <c r="R304" i="10" l="1"/>
  <c r="P304" i="10" s="1"/>
  <c r="P306" i="10"/>
  <c r="FO50" i="10"/>
  <c r="FO40" i="10" s="1"/>
  <c r="FE50" i="10"/>
  <c r="FT243" i="10"/>
  <c r="FT231" i="10"/>
  <c r="FT221" i="10"/>
  <c r="FT204" i="10"/>
  <c r="FT196" i="10"/>
  <c r="FT192" i="10"/>
  <c r="FT178" i="10" s="1"/>
  <c r="FT160" i="10"/>
  <c r="FT156" i="10"/>
  <c r="FT152" i="10" s="1"/>
  <c r="FT138" i="10"/>
  <c r="FT129" i="10"/>
  <c r="FT116" i="10"/>
  <c r="FT115" i="10" s="1"/>
  <c r="FT95" i="10"/>
  <c r="FT80" i="10"/>
  <c r="FT58" i="10"/>
  <c r="FT40" i="10"/>
  <c r="FT21" i="10"/>
  <c r="FT9" i="10"/>
  <c r="FO243" i="10"/>
  <c r="FO231" i="10"/>
  <c r="FO221" i="10"/>
  <c r="FO204" i="10"/>
  <c r="FO196" i="10"/>
  <c r="FO178" i="10"/>
  <c r="FO160" i="10"/>
  <c r="FO152" i="10"/>
  <c r="FO138" i="10"/>
  <c r="FO129" i="10"/>
  <c r="FO116" i="10"/>
  <c r="FO115" i="10" s="1"/>
  <c r="FO95" i="10"/>
  <c r="FO80" i="10"/>
  <c r="FO58" i="10"/>
  <c r="FO21" i="10"/>
  <c r="FO9" i="10"/>
  <c r="FJ243" i="10"/>
  <c r="FJ231" i="10"/>
  <c r="FJ221" i="10"/>
  <c r="FJ204" i="10"/>
  <c r="FJ196" i="10"/>
  <c r="FJ178" i="10"/>
  <c r="FJ160" i="10"/>
  <c r="FJ152" i="10"/>
  <c r="FJ138" i="10"/>
  <c r="FJ129" i="10"/>
  <c r="FJ116" i="10"/>
  <c r="FJ115" i="10" s="1"/>
  <c r="FJ95" i="10"/>
  <c r="FJ80" i="10"/>
  <c r="FJ58" i="10"/>
  <c r="FJ21" i="10"/>
  <c r="FJ9" i="10"/>
  <c r="FE243" i="10"/>
  <c r="FE231" i="10"/>
  <c r="FE221" i="10"/>
  <c r="FE204" i="10"/>
  <c r="FE196" i="10"/>
  <c r="FE178" i="10"/>
  <c r="FE160" i="10"/>
  <c r="FE152" i="10"/>
  <c r="FE138" i="10"/>
  <c r="FE129" i="10"/>
  <c r="FE116" i="10"/>
  <c r="FE115" i="10" s="1"/>
  <c r="FE95" i="10"/>
  <c r="FE80" i="10"/>
  <c r="FE58" i="10"/>
  <c r="FE55" i="10"/>
  <c r="FE21" i="10"/>
  <c r="FE9" i="10"/>
  <c r="EH185" i="10" l="1"/>
  <c r="CV288" i="10"/>
  <c r="CT288" i="10" s="1"/>
  <c r="CV301" i="10"/>
  <c r="CV180" i="10" l="1"/>
  <c r="CV97" i="10"/>
  <c r="CV11" i="10"/>
  <c r="EI86" i="10" l="1"/>
  <c r="EI153" i="10"/>
  <c r="EI185" i="10"/>
  <c r="EI12" i="10"/>
  <c r="FS153" i="10" l="1"/>
  <c r="FS154" i="10" s="1"/>
  <c r="FN153" i="10"/>
  <c r="FN154" i="10" s="1"/>
  <c r="FI153" i="10"/>
  <c r="FI154" i="10" s="1"/>
  <c r="FD153" i="10"/>
  <c r="FD154" i="10" s="1"/>
  <c r="FV305" i="10" l="1"/>
  <c r="FU305" i="10"/>
  <c r="FT305" i="10"/>
  <c r="FS305" i="10"/>
  <c r="FQ305" i="10"/>
  <c r="FP305" i="10"/>
  <c r="FO305" i="10"/>
  <c r="FN305" i="10"/>
  <c r="FV304" i="10"/>
  <c r="FU304" i="10"/>
  <c r="FT304" i="10"/>
  <c r="FS304" i="10"/>
  <c r="FR304" i="10"/>
  <c r="FQ304" i="10"/>
  <c r="FP304" i="10"/>
  <c r="FO304" i="10"/>
  <c r="FN304" i="10"/>
  <c r="FM304" i="10"/>
  <c r="FV302" i="10"/>
  <c r="FU302" i="10"/>
  <c r="FT302" i="10"/>
  <c r="FS302" i="10"/>
  <c r="FQ302" i="10"/>
  <c r="FP302" i="10"/>
  <c r="FO302" i="10"/>
  <c r="FN302" i="10"/>
  <c r="FR301" i="10"/>
  <c r="FM301" i="10"/>
  <c r="FR300" i="10"/>
  <c r="FM300" i="10"/>
  <c r="FT298" i="10"/>
  <c r="FO298" i="10"/>
  <c r="FR292" i="10"/>
  <c r="FR302" i="10" s="1"/>
  <c r="FM292" i="10"/>
  <c r="FM302" i="10" s="1"/>
  <c r="FR289" i="10"/>
  <c r="FM289" i="10"/>
  <c r="FR287" i="10"/>
  <c r="FR286" i="10" s="1"/>
  <c r="FM287" i="10"/>
  <c r="FM286" i="10" s="1"/>
  <c r="FS283" i="10"/>
  <c r="FS297" i="10" s="1"/>
  <c r="FN283" i="10"/>
  <c r="FN297" i="10" s="1"/>
  <c r="FR258" i="10"/>
  <c r="FM258" i="10"/>
  <c r="FR257" i="10"/>
  <c r="FM257" i="10"/>
  <c r="FR256" i="10"/>
  <c r="FM256" i="10"/>
  <c r="FR255" i="10"/>
  <c r="FM255" i="10"/>
  <c r="FR254" i="10"/>
  <c r="FM254" i="10"/>
  <c r="FR253" i="10"/>
  <c r="FM253" i="10"/>
  <c r="FR252" i="10"/>
  <c r="FM252" i="10"/>
  <c r="FR251" i="10"/>
  <c r="FM251" i="10"/>
  <c r="FR250" i="10"/>
  <c r="FM250" i="10"/>
  <c r="FR249" i="10"/>
  <c r="FM249" i="10"/>
  <c r="FR248" i="10"/>
  <c r="FM248" i="10"/>
  <c r="FR247" i="10"/>
  <c r="FM247" i="10"/>
  <c r="FR246" i="10"/>
  <c r="FM246" i="10"/>
  <c r="FR245" i="10"/>
  <c r="FM245" i="10"/>
  <c r="FR244" i="10"/>
  <c r="FM244" i="10"/>
  <c r="FU243" i="10"/>
  <c r="FS243" i="10"/>
  <c r="FP243" i="10"/>
  <c r="FN243" i="10"/>
  <c r="FR242" i="10"/>
  <c r="FM242" i="10"/>
  <c r="FR241" i="10"/>
  <c r="FM241" i="10"/>
  <c r="FR240" i="10"/>
  <c r="FM240" i="10"/>
  <c r="FR239" i="10"/>
  <c r="FM239" i="10"/>
  <c r="FR238" i="10"/>
  <c r="FM238" i="10"/>
  <c r="FR237" i="10"/>
  <c r="FM237" i="10"/>
  <c r="FR236" i="10"/>
  <c r="FM236" i="10"/>
  <c r="FR235" i="10"/>
  <c r="FM235" i="10"/>
  <c r="FR234" i="10"/>
  <c r="FM234" i="10"/>
  <c r="FR233" i="10"/>
  <c r="FM233" i="10"/>
  <c r="FR232" i="10"/>
  <c r="FM232" i="10"/>
  <c r="FU231" i="10"/>
  <c r="FS231" i="10"/>
  <c r="FP231" i="10"/>
  <c r="FN231" i="10"/>
  <c r="FR230" i="10"/>
  <c r="FM230" i="10"/>
  <c r="FR229" i="10"/>
  <c r="FM229" i="10"/>
  <c r="FR228" i="10"/>
  <c r="FM228" i="10"/>
  <c r="FR227" i="10"/>
  <c r="FM227" i="10"/>
  <c r="FR226" i="10"/>
  <c r="FM226" i="10"/>
  <c r="FR225" i="10"/>
  <c r="FM225" i="10"/>
  <c r="FR224" i="10"/>
  <c r="FM224" i="10"/>
  <c r="FR223" i="10"/>
  <c r="FM223" i="10"/>
  <c r="FR222" i="10"/>
  <c r="FM222" i="10"/>
  <c r="FU221" i="10"/>
  <c r="FS221" i="10"/>
  <c r="FP221" i="10"/>
  <c r="FN221" i="10"/>
  <c r="FR220" i="10"/>
  <c r="FM220" i="10"/>
  <c r="FR219" i="10"/>
  <c r="FM219" i="10"/>
  <c r="FR218" i="10"/>
  <c r="FM218" i="10"/>
  <c r="FR217" i="10"/>
  <c r="FM217" i="10"/>
  <c r="FR216" i="10"/>
  <c r="FM216" i="10"/>
  <c r="FR215" i="10"/>
  <c r="FM215" i="10"/>
  <c r="FR214" i="10"/>
  <c r="FM214" i="10"/>
  <c r="FR213" i="10"/>
  <c r="FM213" i="10"/>
  <c r="FR212" i="10"/>
  <c r="FM212" i="10"/>
  <c r="FR211" i="10"/>
  <c r="FM211" i="10"/>
  <c r="FR210" i="10"/>
  <c r="FM210" i="10"/>
  <c r="FR209" i="10"/>
  <c r="FM209" i="10"/>
  <c r="FR208" i="10"/>
  <c r="FM208" i="10"/>
  <c r="FR207" i="10"/>
  <c r="FM207" i="10"/>
  <c r="FR206" i="10"/>
  <c r="FM206" i="10"/>
  <c r="FR205" i="10"/>
  <c r="FM205" i="10"/>
  <c r="FU204" i="10"/>
  <c r="FS204" i="10"/>
  <c r="FP204" i="10"/>
  <c r="FN204" i="10"/>
  <c r="FR203" i="10"/>
  <c r="FM203" i="10"/>
  <c r="FR202" i="10"/>
  <c r="FM202" i="10"/>
  <c r="FR201" i="10"/>
  <c r="FM201" i="10"/>
  <c r="FR200" i="10"/>
  <c r="FM200" i="10"/>
  <c r="FR199" i="10"/>
  <c r="FM199" i="10"/>
  <c r="FR198" i="10"/>
  <c r="FM198" i="10"/>
  <c r="FR197" i="10"/>
  <c r="FM197" i="10"/>
  <c r="FU196" i="10"/>
  <c r="FS196" i="10"/>
  <c r="FP196" i="10"/>
  <c r="FN196" i="10"/>
  <c r="FR195" i="10"/>
  <c r="FM195" i="10"/>
  <c r="FR194" i="10"/>
  <c r="FM194" i="10"/>
  <c r="FR193" i="10"/>
  <c r="FM193" i="10"/>
  <c r="FR192" i="10"/>
  <c r="FM192" i="10"/>
  <c r="FR191" i="10"/>
  <c r="FM191" i="10"/>
  <c r="FR190" i="10"/>
  <c r="FM190" i="10"/>
  <c r="FR189" i="10"/>
  <c r="FM189" i="10"/>
  <c r="FR188" i="10"/>
  <c r="FM188" i="10"/>
  <c r="FR187" i="10"/>
  <c r="FM187" i="10"/>
  <c r="FR186" i="10"/>
  <c r="FM186" i="10"/>
  <c r="FR185" i="10"/>
  <c r="FM185" i="10"/>
  <c r="FR184" i="10"/>
  <c r="FM184" i="10"/>
  <c r="FR183" i="10"/>
  <c r="FM183" i="10"/>
  <c r="FR182" i="10"/>
  <c r="FM182" i="10"/>
  <c r="FR181" i="10"/>
  <c r="FM181" i="10"/>
  <c r="FR180" i="10"/>
  <c r="FM180" i="10"/>
  <c r="FR179" i="10"/>
  <c r="FM179" i="10"/>
  <c r="FU178" i="10"/>
  <c r="FS178" i="10"/>
  <c r="FP178" i="10"/>
  <c r="FN178" i="10"/>
  <c r="FR177" i="10"/>
  <c r="FM177" i="10"/>
  <c r="FR176" i="10"/>
  <c r="FM176" i="10"/>
  <c r="FR175" i="10"/>
  <c r="FM175" i="10"/>
  <c r="FR174" i="10"/>
  <c r="FM174" i="10"/>
  <c r="FR173" i="10"/>
  <c r="FM173" i="10"/>
  <c r="FR172" i="10"/>
  <c r="FM172" i="10"/>
  <c r="FR171" i="10"/>
  <c r="FM171" i="10"/>
  <c r="FR170" i="10"/>
  <c r="FM170" i="10"/>
  <c r="FR169" i="10"/>
  <c r="FM169" i="10"/>
  <c r="FR168" i="10"/>
  <c r="FM168" i="10"/>
  <c r="FR167" i="10"/>
  <c r="FM167" i="10"/>
  <c r="FR166" i="10"/>
  <c r="FM166" i="10"/>
  <c r="FR165" i="10"/>
  <c r="FM165" i="10"/>
  <c r="FR164" i="10"/>
  <c r="FM164" i="10"/>
  <c r="FR163" i="10"/>
  <c r="FM163" i="10"/>
  <c r="FR162" i="10"/>
  <c r="FM162" i="10"/>
  <c r="FR161" i="10"/>
  <c r="FM161" i="10"/>
  <c r="FU160" i="10"/>
  <c r="FS160" i="10"/>
  <c r="FP160" i="10"/>
  <c r="FN160" i="10"/>
  <c r="FR159" i="10"/>
  <c r="FM159" i="10"/>
  <c r="FR158" i="10"/>
  <c r="FM158" i="10"/>
  <c r="FR157" i="10"/>
  <c r="FM157" i="10"/>
  <c r="FR156" i="10"/>
  <c r="FM156" i="10"/>
  <c r="FR155" i="10"/>
  <c r="FM155" i="10"/>
  <c r="FR154" i="10"/>
  <c r="FM154" i="10"/>
  <c r="FR153" i="10"/>
  <c r="FM153" i="10"/>
  <c r="FU152" i="10"/>
  <c r="FS152" i="10"/>
  <c r="FP152" i="10"/>
  <c r="FN152" i="10"/>
  <c r="FR151" i="10"/>
  <c r="FM151" i="10"/>
  <c r="FR150" i="10"/>
  <c r="FM150" i="10"/>
  <c r="FR149" i="10"/>
  <c r="FM149" i="10"/>
  <c r="FR148" i="10"/>
  <c r="FM148" i="10"/>
  <c r="FR147" i="10"/>
  <c r="FM147" i="10"/>
  <c r="FR146" i="10"/>
  <c r="FM146" i="10"/>
  <c r="FR145" i="10"/>
  <c r="FM145" i="10"/>
  <c r="FR144" i="10"/>
  <c r="FM144" i="10"/>
  <c r="FR143" i="10"/>
  <c r="FM143" i="10"/>
  <c r="FR142" i="10"/>
  <c r="FM142" i="10"/>
  <c r="FR141" i="10"/>
  <c r="FM141" i="10"/>
  <c r="FR140" i="10"/>
  <c r="FM140" i="10"/>
  <c r="FR139" i="10"/>
  <c r="FM139" i="10"/>
  <c r="FU138" i="10"/>
  <c r="FS138" i="10"/>
  <c r="FP138" i="10"/>
  <c r="FN138" i="10"/>
  <c r="FR137" i="10"/>
  <c r="FM137" i="10"/>
  <c r="FR136" i="10"/>
  <c r="FM136" i="10"/>
  <c r="FR135" i="10"/>
  <c r="FM135" i="10"/>
  <c r="FR134" i="10"/>
  <c r="FM134" i="10"/>
  <c r="FR133" i="10"/>
  <c r="FM133" i="10"/>
  <c r="FR132" i="10"/>
  <c r="FM132" i="10"/>
  <c r="FR131" i="10"/>
  <c r="FM131" i="10"/>
  <c r="FR130" i="10"/>
  <c r="FM130" i="10"/>
  <c r="FU129" i="10"/>
  <c r="FS129" i="10"/>
  <c r="FP129" i="10"/>
  <c r="FN129" i="10"/>
  <c r="FR128" i="10"/>
  <c r="FM128" i="10"/>
  <c r="FR127" i="10"/>
  <c r="FM127" i="10"/>
  <c r="FR126" i="10"/>
  <c r="FM126" i="10"/>
  <c r="FR125" i="10"/>
  <c r="FM125" i="10"/>
  <c r="FR124" i="10"/>
  <c r="FM124" i="10"/>
  <c r="FR123" i="10"/>
  <c r="FM123" i="10"/>
  <c r="FR122" i="10"/>
  <c r="FM122" i="10"/>
  <c r="FR121" i="10"/>
  <c r="FM121" i="10"/>
  <c r="FR120" i="10"/>
  <c r="FM120" i="10"/>
  <c r="FR119" i="10"/>
  <c r="FM119" i="10"/>
  <c r="FR118" i="10"/>
  <c r="FM118" i="10"/>
  <c r="FR117" i="10"/>
  <c r="FM117" i="10"/>
  <c r="FR116" i="10"/>
  <c r="FM116" i="10"/>
  <c r="FU115" i="10"/>
  <c r="FS115" i="10"/>
  <c r="FP115" i="10"/>
  <c r="FN115" i="10"/>
  <c r="FR114" i="10"/>
  <c r="FM114" i="10"/>
  <c r="FR113" i="10"/>
  <c r="FM113" i="10"/>
  <c r="FR112" i="10"/>
  <c r="FM112" i="10"/>
  <c r="FR111" i="10"/>
  <c r="FM111" i="10"/>
  <c r="FR110" i="10"/>
  <c r="FM110" i="10"/>
  <c r="FR109" i="10"/>
  <c r="FM109" i="10"/>
  <c r="FR108" i="10"/>
  <c r="FM108" i="10"/>
  <c r="FR107" i="10"/>
  <c r="FM107" i="10"/>
  <c r="FR106" i="10"/>
  <c r="FM106" i="10"/>
  <c r="FR105" i="10"/>
  <c r="FM105" i="10"/>
  <c r="FR104" i="10"/>
  <c r="FM104" i="10"/>
  <c r="FR103" i="10"/>
  <c r="FM103" i="10"/>
  <c r="FR102" i="10"/>
  <c r="FM102" i="10"/>
  <c r="FR101" i="10"/>
  <c r="FM101" i="10"/>
  <c r="FR100" i="10"/>
  <c r="FM100" i="10"/>
  <c r="FR99" i="10"/>
  <c r="FM99" i="10"/>
  <c r="FR98" i="10"/>
  <c r="FM98" i="10"/>
  <c r="FR97" i="10"/>
  <c r="FM97" i="10"/>
  <c r="FR96" i="10"/>
  <c r="FM96" i="10"/>
  <c r="FU95" i="10"/>
  <c r="FS95" i="10"/>
  <c r="FP95" i="10"/>
  <c r="FN95" i="10"/>
  <c r="FR94" i="10"/>
  <c r="FM94" i="10"/>
  <c r="FR93" i="10"/>
  <c r="FM93" i="10"/>
  <c r="FR92" i="10"/>
  <c r="FM92" i="10"/>
  <c r="FR91" i="10"/>
  <c r="FM91" i="10"/>
  <c r="FR90" i="10"/>
  <c r="FM90" i="10"/>
  <c r="FR89" i="10"/>
  <c r="FM89" i="10"/>
  <c r="FR88" i="10"/>
  <c r="FM88" i="10"/>
  <c r="FR87" i="10"/>
  <c r="FM87" i="10"/>
  <c r="FR86" i="10"/>
  <c r="FM86" i="10"/>
  <c r="FR85" i="10"/>
  <c r="FM85" i="10"/>
  <c r="FR84" i="10"/>
  <c r="FM84" i="10"/>
  <c r="FR83" i="10"/>
  <c r="FM83" i="10"/>
  <c r="FR82" i="10"/>
  <c r="FM82" i="10"/>
  <c r="FR81" i="10"/>
  <c r="FM81" i="10"/>
  <c r="FU80" i="10"/>
  <c r="FS80" i="10"/>
  <c r="FP80" i="10"/>
  <c r="FN80" i="10"/>
  <c r="FR79" i="10"/>
  <c r="FM79" i="10"/>
  <c r="FR78" i="10"/>
  <c r="FM78" i="10"/>
  <c r="FR77" i="10"/>
  <c r="FM77" i="10"/>
  <c r="FR76" i="10"/>
  <c r="FM76" i="10"/>
  <c r="FR75" i="10"/>
  <c r="FM75" i="10"/>
  <c r="FR74" i="10"/>
  <c r="FM74" i="10"/>
  <c r="FR73" i="10"/>
  <c r="FM73" i="10"/>
  <c r="FR72" i="10"/>
  <c r="FM72" i="10"/>
  <c r="FR71" i="10"/>
  <c r="FM71" i="10"/>
  <c r="FR70" i="10"/>
  <c r="FM70" i="10"/>
  <c r="FR69" i="10"/>
  <c r="FM69" i="10"/>
  <c r="FR68" i="10"/>
  <c r="FM68" i="10"/>
  <c r="FR67" i="10"/>
  <c r="FM67" i="10"/>
  <c r="FR66" i="10"/>
  <c r="FM66" i="10"/>
  <c r="FR65" i="10"/>
  <c r="FM65" i="10"/>
  <c r="FR64" i="10"/>
  <c r="FM64" i="10"/>
  <c r="FR63" i="10"/>
  <c r="FM63" i="10"/>
  <c r="FR62" i="10"/>
  <c r="FM62" i="10"/>
  <c r="FR61" i="10"/>
  <c r="FM61" i="10"/>
  <c r="FR60" i="10"/>
  <c r="FM60" i="10"/>
  <c r="FR59" i="10"/>
  <c r="FM59" i="10"/>
  <c r="FU58" i="10"/>
  <c r="FS58" i="10"/>
  <c r="FP58" i="10"/>
  <c r="FN58" i="10"/>
  <c r="FR57" i="10"/>
  <c r="FM57" i="10"/>
  <c r="FR56" i="10"/>
  <c r="FM56" i="10"/>
  <c r="FR55" i="10"/>
  <c r="FM55" i="10"/>
  <c r="FR54" i="10"/>
  <c r="FM54" i="10"/>
  <c r="FR53" i="10"/>
  <c r="FM53" i="10"/>
  <c r="FR52" i="10"/>
  <c r="FM52" i="10"/>
  <c r="FR51" i="10"/>
  <c r="FM51" i="10"/>
  <c r="FR50" i="10"/>
  <c r="FM50" i="10"/>
  <c r="FR49" i="10"/>
  <c r="FM49" i="10"/>
  <c r="FR48" i="10"/>
  <c r="FM48" i="10"/>
  <c r="FR47" i="10"/>
  <c r="FM47" i="10"/>
  <c r="FR46" i="10"/>
  <c r="FM46" i="10"/>
  <c r="FR45" i="10"/>
  <c r="FM45" i="10"/>
  <c r="FR44" i="10"/>
  <c r="FM44" i="10"/>
  <c r="FR43" i="10"/>
  <c r="FM43" i="10"/>
  <c r="FR42" i="10"/>
  <c r="FM42" i="10"/>
  <c r="FR41" i="10"/>
  <c r="FM41" i="10"/>
  <c r="FU40" i="10"/>
  <c r="FS40" i="10"/>
  <c r="FP40" i="10"/>
  <c r="FN40" i="10"/>
  <c r="FR39" i="10"/>
  <c r="FM39" i="10"/>
  <c r="FR38" i="10"/>
  <c r="FM38" i="10"/>
  <c r="FR37" i="10"/>
  <c r="FM37" i="10"/>
  <c r="FR36" i="10"/>
  <c r="FM36" i="10"/>
  <c r="FR35" i="10"/>
  <c r="FM35" i="10"/>
  <c r="FR34" i="10"/>
  <c r="FM34" i="10"/>
  <c r="FR33" i="10"/>
  <c r="FM33" i="10"/>
  <c r="FR32" i="10"/>
  <c r="FM32" i="10"/>
  <c r="FR31" i="10"/>
  <c r="FM31" i="10"/>
  <c r="FR30" i="10"/>
  <c r="FM30" i="10"/>
  <c r="FR29" i="10"/>
  <c r="FM29" i="10"/>
  <c r="FR28" i="10"/>
  <c r="FM28" i="10"/>
  <c r="FR27" i="10"/>
  <c r="FM27" i="10"/>
  <c r="FR26" i="10"/>
  <c r="FM26" i="10"/>
  <c r="FR25" i="10"/>
  <c r="FM25" i="10"/>
  <c r="FR24" i="10"/>
  <c r="FM24" i="10"/>
  <c r="FR23" i="10"/>
  <c r="FM23" i="10"/>
  <c r="FR22" i="10"/>
  <c r="FM22" i="10"/>
  <c r="FU21" i="10"/>
  <c r="FS21" i="10"/>
  <c r="FP21" i="10"/>
  <c r="FN21" i="10"/>
  <c r="FR20" i="10"/>
  <c r="FM20" i="10"/>
  <c r="FR19" i="10"/>
  <c r="FM19" i="10"/>
  <c r="FR18" i="10"/>
  <c r="FM18" i="10"/>
  <c r="FR17" i="10"/>
  <c r="FM17" i="10"/>
  <c r="FR16" i="10"/>
  <c r="FM16" i="10"/>
  <c r="FR15" i="10"/>
  <c r="FM15" i="10"/>
  <c r="FR14" i="10"/>
  <c r="FM14" i="10"/>
  <c r="FR13" i="10"/>
  <c r="FM13" i="10"/>
  <c r="FR12" i="10"/>
  <c r="FM12" i="10"/>
  <c r="FR11" i="10"/>
  <c r="FM11" i="10"/>
  <c r="FR10" i="10"/>
  <c r="FM10" i="10"/>
  <c r="FU9" i="10"/>
  <c r="FS9" i="10"/>
  <c r="FP9" i="10"/>
  <c r="FN9" i="10"/>
  <c r="FR8" i="10"/>
  <c r="FR7" i="10" s="1"/>
  <c r="FM8" i="10"/>
  <c r="FM7" i="10" s="1"/>
  <c r="FV7" i="10"/>
  <c r="FU7" i="10"/>
  <c r="FT7" i="10"/>
  <c r="FT259" i="10" s="1"/>
  <c r="FT261" i="10" s="1"/>
  <c r="FT265" i="10" s="1"/>
  <c r="FT282" i="10" s="1"/>
  <c r="FS7" i="10"/>
  <c r="FQ7" i="10"/>
  <c r="FP7" i="10"/>
  <c r="FO7" i="10"/>
  <c r="FO259" i="10" s="1"/>
  <c r="FO261" i="10" s="1"/>
  <c r="FO265" i="10" s="1"/>
  <c r="FO282" i="10" s="1"/>
  <c r="FN7" i="10"/>
  <c r="FL305" i="10"/>
  <c r="FK305" i="10"/>
  <c r="FJ305" i="10"/>
  <c r="FI305" i="10"/>
  <c r="FL304" i="10"/>
  <c r="FK304" i="10"/>
  <c r="FJ304" i="10"/>
  <c r="FI304" i="10"/>
  <c r="FH304" i="10"/>
  <c r="FL302" i="10"/>
  <c r="FK302" i="10"/>
  <c r="FJ302" i="10"/>
  <c r="FI302" i="10"/>
  <c r="FH301" i="10"/>
  <c r="FH300" i="10"/>
  <c r="FJ298" i="10"/>
  <c r="FH292" i="10"/>
  <c r="FH302" i="10" s="1"/>
  <c r="FH289" i="10"/>
  <c r="FH287" i="10"/>
  <c r="FH286" i="10" s="1"/>
  <c r="FI283" i="10"/>
  <c r="FI297" i="10" s="1"/>
  <c r="FH258" i="10"/>
  <c r="FH257" i="10"/>
  <c r="FH256" i="10"/>
  <c r="FH255" i="10"/>
  <c r="FH254" i="10"/>
  <c r="FH253" i="10"/>
  <c r="FH252" i="10"/>
  <c r="FH251" i="10"/>
  <c r="FH250" i="10"/>
  <c r="FH249" i="10"/>
  <c r="FH248" i="10"/>
  <c r="FH247" i="10"/>
  <c r="FH246" i="10"/>
  <c r="FH245" i="10"/>
  <c r="FH244" i="10"/>
  <c r="FK243" i="10"/>
  <c r="FI243" i="10"/>
  <c r="FH242" i="10"/>
  <c r="FH241" i="10"/>
  <c r="FH240" i="10"/>
  <c r="FH239" i="10"/>
  <c r="FH238" i="10"/>
  <c r="FH237" i="10"/>
  <c r="FH236" i="10"/>
  <c r="FH235" i="10"/>
  <c r="FH234" i="10"/>
  <c r="FH233" i="10"/>
  <c r="FH232" i="10"/>
  <c r="FK231" i="10"/>
  <c r="FI231" i="10"/>
  <c r="FH230" i="10"/>
  <c r="FH229" i="10"/>
  <c r="FH228" i="10"/>
  <c r="FH227" i="10"/>
  <c r="FH226" i="10"/>
  <c r="FH225" i="10"/>
  <c r="FH224" i="10"/>
  <c r="FH223" i="10"/>
  <c r="FH222" i="10"/>
  <c r="FK221" i="10"/>
  <c r="FI221" i="10"/>
  <c r="FH220" i="10"/>
  <c r="FH219" i="10"/>
  <c r="FH218" i="10"/>
  <c r="FH217" i="10"/>
  <c r="FH216" i="10"/>
  <c r="FH215" i="10"/>
  <c r="FH214" i="10"/>
  <c r="FH213" i="10"/>
  <c r="FH212" i="10"/>
  <c r="FH211" i="10"/>
  <c r="FH210" i="10"/>
  <c r="FH209" i="10"/>
  <c r="FH208" i="10"/>
  <c r="FH207" i="10"/>
  <c r="FH206" i="10"/>
  <c r="FH205" i="10"/>
  <c r="FK204" i="10"/>
  <c r="FI204" i="10"/>
  <c r="FH203" i="10"/>
  <c r="FH202" i="10"/>
  <c r="FH201" i="10"/>
  <c r="FH200" i="10"/>
  <c r="FH199" i="10"/>
  <c r="FH198" i="10"/>
  <c r="FH197" i="10"/>
  <c r="FK196" i="10"/>
  <c r="FI196" i="10"/>
  <c r="FH195" i="10"/>
  <c r="FH194" i="10"/>
  <c r="FH193" i="10"/>
  <c r="FH192" i="10"/>
  <c r="FH191" i="10"/>
  <c r="FH190" i="10"/>
  <c r="FH189" i="10"/>
  <c r="FH188" i="10"/>
  <c r="FH187" i="10"/>
  <c r="FH186" i="10"/>
  <c r="FH185" i="10"/>
  <c r="FH184" i="10"/>
  <c r="FH183" i="10"/>
  <c r="FH182" i="10"/>
  <c r="FH181" i="10"/>
  <c r="FH180" i="10"/>
  <c r="FH179" i="10"/>
  <c r="FK178" i="10"/>
  <c r="FI178" i="10"/>
  <c r="FH177" i="10"/>
  <c r="FH176" i="10"/>
  <c r="FH175" i="10"/>
  <c r="FH174" i="10"/>
  <c r="FH173" i="10"/>
  <c r="FH172" i="10"/>
  <c r="FH171" i="10"/>
  <c r="FH170" i="10"/>
  <c r="FH169" i="10"/>
  <c r="FH168" i="10"/>
  <c r="FH167" i="10"/>
  <c r="FH166" i="10"/>
  <c r="FH165" i="10"/>
  <c r="FH164" i="10"/>
  <c r="FH163" i="10"/>
  <c r="FH162" i="10"/>
  <c r="FH161" i="10"/>
  <c r="FK160" i="10"/>
  <c r="FI160" i="10"/>
  <c r="FH159" i="10"/>
  <c r="FH158" i="10"/>
  <c r="FH157" i="10"/>
  <c r="FH156" i="10"/>
  <c r="FH155" i="10"/>
  <c r="FH154" i="10"/>
  <c r="FH153" i="10"/>
  <c r="FK152" i="10"/>
  <c r="FI152" i="10"/>
  <c r="FH151" i="10"/>
  <c r="FH150" i="10"/>
  <c r="FH149" i="10"/>
  <c r="FH148" i="10"/>
  <c r="FH147" i="10"/>
  <c r="FH146" i="10"/>
  <c r="FH145" i="10"/>
  <c r="FH144" i="10"/>
  <c r="FH143" i="10"/>
  <c r="FH142" i="10"/>
  <c r="FH141" i="10"/>
  <c r="FH140" i="10"/>
  <c r="FH139" i="10"/>
  <c r="FK138" i="10"/>
  <c r="FI138" i="10"/>
  <c r="FH137" i="10"/>
  <c r="FH136" i="10"/>
  <c r="FH135" i="10"/>
  <c r="FH134" i="10"/>
  <c r="FH133" i="10"/>
  <c r="FH132" i="10"/>
  <c r="FH131" i="10"/>
  <c r="FH130" i="10"/>
  <c r="FK129" i="10"/>
  <c r="FI129" i="10"/>
  <c r="FH128" i="10"/>
  <c r="FH127" i="10"/>
  <c r="FH126" i="10"/>
  <c r="FH125" i="10"/>
  <c r="FH124" i="10"/>
  <c r="FH123" i="10"/>
  <c r="FH122" i="10"/>
  <c r="FH121" i="10"/>
  <c r="FH120" i="10"/>
  <c r="FH119" i="10"/>
  <c r="FH118" i="10"/>
  <c r="FH117" i="10"/>
  <c r="FH116" i="10"/>
  <c r="FK115" i="10"/>
  <c r="FI115" i="10"/>
  <c r="FH114" i="10"/>
  <c r="FH113" i="10"/>
  <c r="FH112" i="10"/>
  <c r="FH111" i="10"/>
  <c r="FH110" i="10"/>
  <c r="FH109" i="10"/>
  <c r="FH108" i="10"/>
  <c r="FH107" i="10"/>
  <c r="FH106" i="10"/>
  <c r="FH105" i="10"/>
  <c r="FH104" i="10"/>
  <c r="FH103" i="10"/>
  <c r="FH102" i="10"/>
  <c r="FH101" i="10"/>
  <c r="FH100" i="10"/>
  <c r="FH99" i="10"/>
  <c r="FH98" i="10"/>
  <c r="FH97" i="10"/>
  <c r="FH96" i="10"/>
  <c r="FK95" i="10"/>
  <c r="FI95" i="10"/>
  <c r="FH94" i="10"/>
  <c r="FH93" i="10"/>
  <c r="FH92" i="10"/>
  <c r="FH91" i="10"/>
  <c r="FH90" i="10"/>
  <c r="FH89" i="10"/>
  <c r="FH88" i="10"/>
  <c r="FH87" i="10"/>
  <c r="FH86" i="10"/>
  <c r="FH85" i="10"/>
  <c r="FH84" i="10"/>
  <c r="FH83" i="10"/>
  <c r="FH82" i="10"/>
  <c r="FH81" i="10"/>
  <c r="FK80" i="10"/>
  <c r="FI80" i="10"/>
  <c r="FH79" i="10"/>
  <c r="FH78" i="10"/>
  <c r="FH77" i="10"/>
  <c r="FH76" i="10"/>
  <c r="FH75" i="10"/>
  <c r="FH74" i="10"/>
  <c r="FH73" i="10"/>
  <c r="FH72" i="10"/>
  <c r="FH71" i="10"/>
  <c r="FH70" i="10"/>
  <c r="FH69" i="10"/>
  <c r="FH68" i="10"/>
  <c r="FH67" i="10"/>
  <c r="FH66" i="10"/>
  <c r="FH65" i="10"/>
  <c r="FH64" i="10"/>
  <c r="FH63" i="10"/>
  <c r="FH62" i="10"/>
  <c r="FH61" i="10"/>
  <c r="FH60" i="10"/>
  <c r="FH59" i="10"/>
  <c r="FK58" i="10"/>
  <c r="FI58" i="10"/>
  <c r="FH57" i="10"/>
  <c r="FH56" i="10"/>
  <c r="FH55" i="10"/>
  <c r="FH54" i="10"/>
  <c r="FH53" i="10"/>
  <c r="FH52" i="10"/>
  <c r="FH51" i="10"/>
  <c r="FH49" i="10"/>
  <c r="FH48" i="10"/>
  <c r="FH47" i="10"/>
  <c r="FH46" i="10"/>
  <c r="FH45" i="10"/>
  <c r="FH44" i="10"/>
  <c r="FH43" i="10"/>
  <c r="FH42" i="10"/>
  <c r="FH41" i="10"/>
  <c r="FK40" i="10"/>
  <c r="FI40" i="10"/>
  <c r="FH39" i="10"/>
  <c r="FH38" i="10"/>
  <c r="FH37" i="10"/>
  <c r="FH36" i="10"/>
  <c r="FH35" i="10"/>
  <c r="FH34" i="10"/>
  <c r="FH33" i="10"/>
  <c r="FH32" i="10"/>
  <c r="FH31" i="10"/>
  <c r="FH30" i="10"/>
  <c r="FH29" i="10"/>
  <c r="FH28" i="10"/>
  <c r="FH27" i="10"/>
  <c r="FH26" i="10"/>
  <c r="FH25" i="10"/>
  <c r="FH24" i="10"/>
  <c r="FH23" i="10"/>
  <c r="FH22" i="10"/>
  <c r="FK21" i="10"/>
  <c r="FI21" i="10"/>
  <c r="FH20" i="10"/>
  <c r="FH19" i="10"/>
  <c r="FH18" i="10"/>
  <c r="FH17" i="10"/>
  <c r="FH16" i="10"/>
  <c r="FH15" i="10"/>
  <c r="FH14" i="10"/>
  <c r="FH13" i="10"/>
  <c r="FH12" i="10"/>
  <c r="FH11" i="10"/>
  <c r="FH10" i="10"/>
  <c r="FK9" i="10"/>
  <c r="FI9" i="10"/>
  <c r="FH8" i="10"/>
  <c r="FH7" i="10" s="1"/>
  <c r="FL7" i="10"/>
  <c r="FK7" i="10"/>
  <c r="FJ7" i="10"/>
  <c r="FI7" i="10"/>
  <c r="FH50" i="10" l="1"/>
  <c r="FE40" i="10" s="1"/>
  <c r="FM95" i="10"/>
  <c r="FM178" i="10"/>
  <c r="FM196" i="10"/>
  <c r="FM305" i="10"/>
  <c r="FM231" i="10"/>
  <c r="FM138" i="10"/>
  <c r="FP259" i="10"/>
  <c r="FP261" i="10" s="1"/>
  <c r="FU259" i="10"/>
  <c r="FU261" i="10" s="1"/>
  <c r="FU265" i="10" s="1"/>
  <c r="FU282" i="10" s="1"/>
  <c r="FU296" i="10" s="1"/>
  <c r="FK259" i="10"/>
  <c r="FK261" i="10" s="1"/>
  <c r="FK265" i="10" s="1"/>
  <c r="FK282" i="10" s="1"/>
  <c r="FK283" i="10" s="1"/>
  <c r="FK297" i="10" s="1"/>
  <c r="FH178" i="10"/>
  <c r="FH221" i="10"/>
  <c r="FR80" i="10"/>
  <c r="FR129" i="10"/>
  <c r="FM40" i="10"/>
  <c r="FM58" i="10"/>
  <c r="FM160" i="10"/>
  <c r="FR40" i="10"/>
  <c r="FR58" i="10"/>
  <c r="FR115" i="10"/>
  <c r="FR152" i="10"/>
  <c r="FR160" i="10"/>
  <c r="FR204" i="10"/>
  <c r="FR243" i="10"/>
  <c r="FM221" i="10"/>
  <c r="FH21" i="10"/>
  <c r="FQ259" i="10"/>
  <c r="FQ261" i="10" s="1"/>
  <c r="FQ265" i="10" s="1"/>
  <c r="FQ282" i="10" s="1"/>
  <c r="FQ296" i="10" s="1"/>
  <c r="FH9" i="10"/>
  <c r="FH305" i="10"/>
  <c r="FR9" i="10"/>
  <c r="FM80" i="10"/>
  <c r="FR95" i="10"/>
  <c r="FM115" i="10"/>
  <c r="FM129" i="10"/>
  <c r="FR138" i="10"/>
  <c r="FM152" i="10"/>
  <c r="FR196" i="10"/>
  <c r="FR231" i="10"/>
  <c r="FM243" i="10"/>
  <c r="FL259" i="10"/>
  <c r="FL261" i="10" s="1"/>
  <c r="FL265" i="10" s="1"/>
  <c r="FL282" i="10" s="1"/>
  <c r="FL283" i="10" s="1"/>
  <c r="FL297" i="10" s="1"/>
  <c r="FV259" i="10"/>
  <c r="FV261" i="10" s="1"/>
  <c r="FV265" i="10" s="1"/>
  <c r="FV282" i="10" s="1"/>
  <c r="FV283" i="10" s="1"/>
  <c r="FV297" i="10" s="1"/>
  <c r="FI259" i="10"/>
  <c r="FI261" i="10" s="1"/>
  <c r="FI265" i="10" s="1"/>
  <c r="FH129" i="10"/>
  <c r="FN259" i="10"/>
  <c r="FN261" i="10" s="1"/>
  <c r="FN284" i="10" s="1"/>
  <c r="FS259" i="10"/>
  <c r="FS261" i="10" s="1"/>
  <c r="FS265" i="10" s="1"/>
  <c r="FM9" i="10"/>
  <c r="FM21" i="10"/>
  <c r="FR178" i="10"/>
  <c r="FR221" i="10"/>
  <c r="FR305" i="10"/>
  <c r="FR21" i="10"/>
  <c r="FM204" i="10"/>
  <c r="FH80" i="10"/>
  <c r="FH138" i="10"/>
  <c r="FH58" i="10"/>
  <c r="FH95" i="10"/>
  <c r="FH160" i="10"/>
  <c r="FH196" i="10"/>
  <c r="FH243" i="10"/>
  <c r="FH115" i="10"/>
  <c r="FH152" i="10"/>
  <c r="FH204" i="10"/>
  <c r="FH231" i="10"/>
  <c r="FO283" i="10"/>
  <c r="FO296" i="10"/>
  <c r="FO306" i="10" s="1"/>
  <c r="FT283" i="10"/>
  <c r="FT297" i="10" s="1"/>
  <c r="FT296" i="10"/>
  <c r="FT306" i="10" s="1"/>
  <c r="ER305" i="10"/>
  <c r="DQ232" i="10"/>
  <c r="DQ262" i="10"/>
  <c r="EO305" i="10"/>
  <c r="EP305" i="10"/>
  <c r="EM304" i="10"/>
  <c r="EL304" i="10"/>
  <c r="EK304" i="10"/>
  <c r="EJ304" i="10"/>
  <c r="EI304" i="10"/>
  <c r="EH304" i="10"/>
  <c r="EG304" i="10"/>
  <c r="DK304" i="10"/>
  <c r="DD304" i="10"/>
  <c r="CT264" i="10"/>
  <c r="CV302" i="10"/>
  <c r="EH267" i="10" s="1"/>
  <c r="CV289" i="10"/>
  <c r="CV287" i="10"/>
  <c r="CV286" i="10" s="1"/>
  <c r="FG305" i="10"/>
  <c r="FF305" i="10"/>
  <c r="FE305" i="10"/>
  <c r="FD305" i="10"/>
  <c r="FG302" i="10"/>
  <c r="FF302" i="10"/>
  <c r="FD302" i="10"/>
  <c r="FC301" i="10"/>
  <c r="FC300" i="10"/>
  <c r="FE298" i="10"/>
  <c r="FC289" i="10"/>
  <c r="FC287" i="10"/>
  <c r="FC286" i="10" s="1"/>
  <c r="FD283" i="10"/>
  <c r="FD297" i="10" s="1"/>
  <c r="FC258" i="10"/>
  <c r="FC257" i="10"/>
  <c r="FC256" i="10"/>
  <c r="FC255" i="10"/>
  <c r="FC254" i="10"/>
  <c r="FC253" i="10"/>
  <c r="FC252" i="10"/>
  <c r="FC251" i="10"/>
  <c r="FC250" i="10"/>
  <c r="FC249" i="10"/>
  <c r="FC248" i="10"/>
  <c r="FC247" i="10"/>
  <c r="FC246" i="10"/>
  <c r="FC245" i="10"/>
  <c r="FC244" i="10"/>
  <c r="FF243" i="10"/>
  <c r="FD243" i="10"/>
  <c r="FC242" i="10"/>
  <c r="FC241" i="10"/>
  <c r="FC240" i="10"/>
  <c r="FC239" i="10"/>
  <c r="FC238" i="10"/>
  <c r="FC237" i="10"/>
  <c r="FC236" i="10"/>
  <c r="FC235" i="10"/>
  <c r="FC234" i="10"/>
  <c r="FC233" i="10"/>
  <c r="FC232" i="10"/>
  <c r="FF231" i="10"/>
  <c r="FD231" i="10"/>
  <c r="FC230" i="10"/>
  <c r="FC229" i="10"/>
  <c r="FC228" i="10"/>
  <c r="FC227" i="10"/>
  <c r="FC226" i="10"/>
  <c r="FC225" i="10"/>
  <c r="FC224" i="10"/>
  <c r="FC223" i="10"/>
  <c r="FC222" i="10"/>
  <c r="FF221" i="10"/>
  <c r="FD221" i="10"/>
  <c r="FC220" i="10"/>
  <c r="FC219" i="10"/>
  <c r="FC218" i="10"/>
  <c r="FC217" i="10"/>
  <c r="FC216" i="10"/>
  <c r="FC215" i="10"/>
  <c r="FC214" i="10"/>
  <c r="FC213" i="10"/>
  <c r="FC212" i="10"/>
  <c r="FC211" i="10"/>
  <c r="FC210" i="10"/>
  <c r="FC209" i="10"/>
  <c r="FC208" i="10"/>
  <c r="FC207" i="10"/>
  <c r="FC206" i="10"/>
  <c r="FC205" i="10"/>
  <c r="FF204" i="10"/>
  <c r="FD204" i="10"/>
  <c r="FC203" i="10"/>
  <c r="FC202" i="10"/>
  <c r="FC201" i="10"/>
  <c r="FC200" i="10"/>
  <c r="FC199" i="10"/>
  <c r="FC198" i="10"/>
  <c r="FC197" i="10"/>
  <c r="FF196" i="10"/>
  <c r="FD196" i="10"/>
  <c r="FC195" i="10"/>
  <c r="FC194" i="10"/>
  <c r="FC193" i="10"/>
  <c r="FC192" i="10"/>
  <c r="FC191" i="10"/>
  <c r="FC190" i="10"/>
  <c r="FC189" i="10"/>
  <c r="FC188" i="10"/>
  <c r="FC187" i="10"/>
  <c r="FC186" i="10"/>
  <c r="FC185" i="10"/>
  <c r="FC184" i="10"/>
  <c r="FC183" i="10"/>
  <c r="FC182" i="10"/>
  <c r="FC181" i="10"/>
  <c r="FC180" i="10"/>
  <c r="FC179" i="10"/>
  <c r="FF178" i="10"/>
  <c r="FD178" i="10"/>
  <c r="FC177" i="10"/>
  <c r="FC176" i="10"/>
  <c r="FC175" i="10"/>
  <c r="FC174" i="10"/>
  <c r="FC173" i="10"/>
  <c r="FC172" i="10"/>
  <c r="FC171" i="10"/>
  <c r="FC170" i="10"/>
  <c r="FC169" i="10"/>
  <c r="FC168" i="10"/>
  <c r="FC167" i="10"/>
  <c r="FC166" i="10"/>
  <c r="FC165" i="10"/>
  <c r="FC164" i="10"/>
  <c r="FC163" i="10"/>
  <c r="FC162" i="10"/>
  <c r="FC161" i="10"/>
  <c r="FF160" i="10"/>
  <c r="FD160" i="10"/>
  <c r="FC159" i="10"/>
  <c r="FC158" i="10"/>
  <c r="FC157" i="10"/>
  <c r="FC156" i="10"/>
  <c r="FC155" i="10"/>
  <c r="FC154" i="10"/>
  <c r="FC153" i="10"/>
  <c r="FF152" i="10"/>
  <c r="FD152" i="10"/>
  <c r="FC151" i="10"/>
  <c r="FC150" i="10"/>
  <c r="FC149" i="10"/>
  <c r="FC148" i="10"/>
  <c r="FC147" i="10"/>
  <c r="FC146" i="10"/>
  <c r="FC145" i="10"/>
  <c r="FC144" i="10"/>
  <c r="FC143" i="10"/>
  <c r="FC142" i="10"/>
  <c r="FC141" i="10"/>
  <c r="FC140" i="10"/>
  <c r="FC139" i="10"/>
  <c r="FF138" i="10"/>
  <c r="FD138" i="10"/>
  <c r="FC137" i="10"/>
  <c r="FC136" i="10"/>
  <c r="FC135" i="10"/>
  <c r="FC134" i="10"/>
  <c r="FC133" i="10"/>
  <c r="FC132" i="10"/>
  <c r="FC131" i="10"/>
  <c r="FC130" i="10"/>
  <c r="FF129" i="10"/>
  <c r="FD129" i="10"/>
  <c r="FC128" i="10"/>
  <c r="FC127" i="10"/>
  <c r="FC126" i="10"/>
  <c r="FC125" i="10"/>
  <c r="FC124" i="10"/>
  <c r="FC123" i="10"/>
  <c r="FC122" i="10"/>
  <c r="FC121" i="10"/>
  <c r="FC120" i="10"/>
  <c r="FC119" i="10"/>
  <c r="FC118" i="10"/>
  <c r="FC117" i="10"/>
  <c r="FC116" i="10"/>
  <c r="FF115" i="10"/>
  <c r="FD115" i="10"/>
  <c r="FC114" i="10"/>
  <c r="FC113" i="10"/>
  <c r="FC112" i="10"/>
  <c r="FC111" i="10"/>
  <c r="FC110" i="10"/>
  <c r="FC109" i="10"/>
  <c r="FC108" i="10"/>
  <c r="FC107" i="10"/>
  <c r="FC106" i="10"/>
  <c r="FC105" i="10"/>
  <c r="FC104" i="10"/>
  <c r="FC103" i="10"/>
  <c r="FC102" i="10"/>
  <c r="FC101" i="10"/>
  <c r="FC100" i="10"/>
  <c r="FC99" i="10"/>
  <c r="FC98" i="10"/>
  <c r="FC97" i="10"/>
  <c r="FC96" i="10"/>
  <c r="FF95" i="10"/>
  <c r="FD95" i="10"/>
  <c r="FC94" i="10"/>
  <c r="FC93" i="10"/>
  <c r="FC92" i="10"/>
  <c r="FC91" i="10"/>
  <c r="FC90" i="10"/>
  <c r="FC89" i="10"/>
  <c r="FC88" i="10"/>
  <c r="FC87" i="10"/>
  <c r="FC86" i="10"/>
  <c r="FC85" i="10"/>
  <c r="FC84" i="10"/>
  <c r="FC83" i="10"/>
  <c r="FC82" i="10"/>
  <c r="FC81" i="10"/>
  <c r="FF80" i="10"/>
  <c r="FD80" i="10"/>
  <c r="FC79" i="10"/>
  <c r="FC78" i="10"/>
  <c r="FC77" i="10"/>
  <c r="FC76" i="10"/>
  <c r="FC75" i="10"/>
  <c r="FC74" i="10"/>
  <c r="FC73" i="10"/>
  <c r="FC72" i="10"/>
  <c r="FC71" i="10"/>
  <c r="FC70" i="10"/>
  <c r="FC69" i="10"/>
  <c r="FC68" i="10"/>
  <c r="FC67" i="10"/>
  <c r="FC66" i="10"/>
  <c r="FC65" i="10"/>
  <c r="FC64" i="10"/>
  <c r="FC63" i="10"/>
  <c r="FC62" i="10"/>
  <c r="FC61" i="10"/>
  <c r="FC60" i="10"/>
  <c r="FC59" i="10"/>
  <c r="FF58" i="10"/>
  <c r="FD58" i="10"/>
  <c r="FC57" i="10"/>
  <c r="FC56" i="10"/>
  <c r="FC55" i="10"/>
  <c r="FC54" i="10"/>
  <c r="FC53" i="10"/>
  <c r="FC52" i="10"/>
  <c r="FC51" i="10"/>
  <c r="FC50" i="10"/>
  <c r="FC49" i="10"/>
  <c r="FC48" i="10"/>
  <c r="FC47" i="10"/>
  <c r="FC46" i="10"/>
  <c r="FC45" i="10"/>
  <c r="FC44" i="10"/>
  <c r="FC43" i="10"/>
  <c r="FC42" i="10"/>
  <c r="FC41" i="10"/>
  <c r="FF40" i="10"/>
  <c r="FD40" i="10"/>
  <c r="FC39" i="10"/>
  <c r="FC38" i="10"/>
  <c r="FC37" i="10"/>
  <c r="FC36" i="10"/>
  <c r="FC35" i="10"/>
  <c r="FC34" i="10"/>
  <c r="FC33" i="10"/>
  <c r="FC32" i="10"/>
  <c r="FC31" i="10"/>
  <c r="FC30" i="10"/>
  <c r="FC29" i="10"/>
  <c r="FC28" i="10"/>
  <c r="FC27" i="10"/>
  <c r="FC26" i="10"/>
  <c r="FC25" i="10"/>
  <c r="FC24" i="10"/>
  <c r="FC23" i="10"/>
  <c r="FC22" i="10"/>
  <c r="FF21" i="10"/>
  <c r="FD21" i="10"/>
  <c r="FC20" i="10"/>
  <c r="FC19" i="10"/>
  <c r="FC18" i="10"/>
  <c r="FC17" i="10"/>
  <c r="FC16" i="10"/>
  <c r="FC15" i="10"/>
  <c r="FC14" i="10"/>
  <c r="FC13" i="10"/>
  <c r="FC12" i="10"/>
  <c r="FC11" i="10"/>
  <c r="FC10" i="10"/>
  <c r="FF9" i="10"/>
  <c r="FD9" i="10"/>
  <c r="FC8" i="10"/>
  <c r="FC7" i="10" s="1"/>
  <c r="FG7" i="10"/>
  <c r="FF7" i="10"/>
  <c r="FE7" i="10"/>
  <c r="FD7" i="10"/>
  <c r="CV173" i="10"/>
  <c r="FC302" i="10" l="1"/>
  <c r="FP265" i="10"/>
  <c r="FP282" i="10" s="1"/>
  <c r="FP283" i="10" s="1"/>
  <c r="FP297" i="10" s="1"/>
  <c r="FV296" i="10"/>
  <c r="FH40" i="10"/>
  <c r="FH259" i="10" s="1"/>
  <c r="FJ40" i="10"/>
  <c r="FJ259" i="10" s="1"/>
  <c r="FJ261" i="10" s="1"/>
  <c r="FJ265" i="10" s="1"/>
  <c r="FJ282" i="10" s="1"/>
  <c r="FJ296" i="10" s="1"/>
  <c r="FJ306" i="10" s="1"/>
  <c r="FU283" i="10"/>
  <c r="FU297" i="10" s="1"/>
  <c r="FR297" i="10" s="1"/>
  <c r="FK296" i="10"/>
  <c r="FN265" i="10"/>
  <c r="FN282" i="10" s="1"/>
  <c r="FR261" i="10"/>
  <c r="FM261" i="10"/>
  <c r="FQ283" i="10"/>
  <c r="FQ297" i="10" s="1"/>
  <c r="FM259" i="10"/>
  <c r="FL296" i="10"/>
  <c r="FR259" i="10"/>
  <c r="FI284" i="10"/>
  <c r="FI298" i="10" s="1"/>
  <c r="FH298" i="10" s="1"/>
  <c r="FS284" i="10"/>
  <c r="FS298" i="10" s="1"/>
  <c r="FR298" i="10" s="1"/>
  <c r="FC80" i="10"/>
  <c r="FO297" i="10"/>
  <c r="FR265" i="10"/>
  <c r="FS282" i="10"/>
  <c r="FN298" i="10"/>
  <c r="FM298" i="10" s="1"/>
  <c r="FM284" i="10"/>
  <c r="FI282" i="10"/>
  <c r="FC152" i="10"/>
  <c r="FC160" i="10"/>
  <c r="FC204" i="10"/>
  <c r="FC305" i="10"/>
  <c r="FC196" i="10"/>
  <c r="FC40" i="10"/>
  <c r="FC58" i="10"/>
  <c r="FC95" i="10"/>
  <c r="FC138" i="10"/>
  <c r="FE259" i="10"/>
  <c r="FE261" i="10" s="1"/>
  <c r="FE265" i="10" s="1"/>
  <c r="FE282" i="10" s="1"/>
  <c r="FE283" i="10" s="1"/>
  <c r="FF259" i="10"/>
  <c r="FF261" i="10" s="1"/>
  <c r="FF265" i="10" s="1"/>
  <c r="FF282" i="10" s="1"/>
  <c r="FF283" i="10" s="1"/>
  <c r="FF297" i="10" s="1"/>
  <c r="FC21" i="10"/>
  <c r="FC129" i="10"/>
  <c r="FC243" i="10"/>
  <c r="FC9" i="10"/>
  <c r="FC221" i="10"/>
  <c r="FC231" i="10"/>
  <c r="FG259" i="10"/>
  <c r="FG261" i="10" s="1"/>
  <c r="FG265" i="10" s="1"/>
  <c r="FG282" i="10" s="1"/>
  <c r="FG283" i="10" s="1"/>
  <c r="FG297" i="10" s="1"/>
  <c r="FD259" i="10"/>
  <c r="FD261" i="10" s="1"/>
  <c r="FD284" i="10" s="1"/>
  <c r="FC115" i="10"/>
  <c r="FC178" i="10"/>
  <c r="DL280" i="10"/>
  <c r="DL279" i="10"/>
  <c r="DL278" i="10"/>
  <c r="DL277" i="10"/>
  <c r="DL276" i="10"/>
  <c r="DL275" i="10"/>
  <c r="DL274" i="10"/>
  <c r="DL273" i="10"/>
  <c r="DL272" i="10"/>
  <c r="DL271" i="10"/>
  <c r="DL270" i="10"/>
  <c r="DK270" i="10"/>
  <c r="DL269" i="10"/>
  <c r="CT270" i="10"/>
  <c r="CV292" i="10"/>
  <c r="CT292" i="10"/>
  <c r="CV104" i="10"/>
  <c r="CX228" i="10"/>
  <c r="CW228" i="10"/>
  <c r="CV203" i="10"/>
  <c r="CX194" i="10"/>
  <c r="CT194" i="10" s="1"/>
  <c r="CU96" i="10"/>
  <c r="CV91" i="10"/>
  <c r="CT91" i="10" s="1"/>
  <c r="CT89" i="10"/>
  <c r="CX83" i="10"/>
  <c r="CW12" i="10"/>
  <c r="CT147" i="10"/>
  <c r="CX108" i="10"/>
  <c r="CV108" i="10"/>
  <c r="CV258" i="10"/>
  <c r="DL267" i="10" l="1"/>
  <c r="DL268" i="10"/>
  <c r="FP296" i="10"/>
  <c r="FM283" i="10"/>
  <c r="FH261" i="10"/>
  <c r="FH265" i="10"/>
  <c r="FJ283" i="10"/>
  <c r="FR283" i="10"/>
  <c r="FR284" i="10"/>
  <c r="FM265" i="10"/>
  <c r="FM297" i="10"/>
  <c r="FH284" i="10"/>
  <c r="FN296" i="10"/>
  <c r="FN306" i="10" s="1"/>
  <c r="FM306" i="10" s="1"/>
  <c r="FM282" i="10"/>
  <c r="FM296" i="10" s="1"/>
  <c r="FR282" i="10"/>
  <c r="FR296" i="10" s="1"/>
  <c r="FS296" i="10"/>
  <c r="FS306" i="10" s="1"/>
  <c r="FR306" i="10" s="1"/>
  <c r="FI296" i="10"/>
  <c r="FI306" i="10" s="1"/>
  <c r="FH306" i="10" s="1"/>
  <c r="FH282" i="10"/>
  <c r="FH296" i="10" s="1"/>
  <c r="FC261" i="10"/>
  <c r="FF296" i="10"/>
  <c r="FF304" i="10" s="1"/>
  <c r="FG296" i="10"/>
  <c r="FG304" i="10" s="1"/>
  <c r="FE296" i="10"/>
  <c r="FE304" i="10" s="1"/>
  <c r="FE297" i="10"/>
  <c r="FC297" i="10" s="1"/>
  <c r="FC283" i="10"/>
  <c r="FC259" i="10"/>
  <c r="FD265" i="10"/>
  <c r="FD282" i="10" s="1"/>
  <c r="FD298" i="10"/>
  <c r="FC298" i="10" s="1"/>
  <c r="FC284" i="10"/>
  <c r="CQ302" i="10"/>
  <c r="CO301" i="10"/>
  <c r="CO300" i="10"/>
  <c r="DL266" i="10" l="1"/>
  <c r="FE306" i="10"/>
  <c r="FH283" i="10"/>
  <c r="FJ297" i="10"/>
  <c r="FH297" i="10" s="1"/>
  <c r="FC265" i="10"/>
  <c r="CO302" i="10"/>
  <c r="FC282" i="10"/>
  <c r="FD296" i="10"/>
  <c r="FC296" i="10" s="1"/>
  <c r="CT163" i="10"/>
  <c r="CT157" i="10"/>
  <c r="CT66" i="10"/>
  <c r="CT229" i="10"/>
  <c r="CT249" i="10"/>
  <c r="CT257" i="10"/>
  <c r="DW52" i="10"/>
  <c r="CT52" i="10"/>
  <c r="CV216" i="10"/>
  <c r="DW27" i="10"/>
  <c r="CT211" i="10"/>
  <c r="CX104" i="10"/>
  <c r="CT104" i="10" s="1"/>
  <c r="FD306" i="10" l="1"/>
  <c r="FC306" i="10" s="1"/>
  <c r="FD304" i="10"/>
  <c r="FC304" i="10" s="1"/>
  <c r="CV18" i="10"/>
  <c r="CT18" i="10" s="1"/>
  <c r="DW18" i="10"/>
  <c r="EC18" i="10"/>
  <c r="CR253" i="10" l="1"/>
  <c r="CT203" i="10"/>
  <c r="CV24" i="10" l="1"/>
  <c r="CT24" i="10" s="1"/>
  <c r="CU253" i="10"/>
  <c r="CT255" i="10"/>
  <c r="CT251" i="10"/>
  <c r="CT247" i="10"/>
  <c r="CT240" i="10"/>
  <c r="EI232" i="10"/>
  <c r="CT207" i="10"/>
  <c r="CT202" i="10"/>
  <c r="CV199" i="10"/>
  <c r="CT199" i="10" s="1"/>
  <c r="CV193" i="10"/>
  <c r="CT193" i="10" s="1"/>
  <c r="CV192" i="10"/>
  <c r="CT192" i="10" s="1"/>
  <c r="CX190" i="10"/>
  <c r="CT190" i="10" s="1"/>
  <c r="CV185" i="10"/>
  <c r="CT185" i="10" s="1"/>
  <c r="CT183" i="10"/>
  <c r="DW182" i="10"/>
  <c r="CX181" i="10"/>
  <c r="CT181" i="10" s="1"/>
  <c r="CV175" i="10"/>
  <c r="CT175" i="10" s="1"/>
  <c r="CT172" i="10"/>
  <c r="CT170" i="10"/>
  <c r="CT166" i="10"/>
  <c r="CT165" i="10"/>
  <c r="CT164" i="10"/>
  <c r="CV162" i="10"/>
  <c r="CT162" i="10" s="1"/>
  <c r="CW161" i="10"/>
  <c r="CT161" i="10" s="1"/>
  <c r="CT158" i="10"/>
  <c r="CV155" i="10"/>
  <c r="CT155" i="10" s="1"/>
  <c r="CT150" i="10"/>
  <c r="CT149" i="10"/>
  <c r="CV146" i="10"/>
  <c r="CT146" i="10" s="1"/>
  <c r="CV145" i="10"/>
  <c r="CT145" i="10" s="1"/>
  <c r="CT142" i="10"/>
  <c r="CU130" i="10"/>
  <c r="CT130" i="10" s="1"/>
  <c r="CT132" i="10"/>
  <c r="CV136" i="10"/>
  <c r="CT136" i="10" s="1"/>
  <c r="CW134" i="10"/>
  <c r="CT134" i="10" s="1"/>
  <c r="CT124" i="10"/>
  <c r="CT122" i="10"/>
  <c r="DW120" i="10"/>
  <c r="CT114" i="10"/>
  <c r="CW111" i="10"/>
  <c r="CT111" i="10" s="1"/>
  <c r="CX110" i="10"/>
  <c r="CV110" i="10"/>
  <c r="CU110" i="10"/>
  <c r="DW107" i="10"/>
  <c r="CX103" i="10"/>
  <c r="CT103" i="10" s="1"/>
  <c r="CT100" i="10"/>
  <c r="CT98" i="10"/>
  <c r="CT94" i="10"/>
  <c r="DW93" i="10"/>
  <c r="CT93" i="10"/>
  <c r="CT92" i="10"/>
  <c r="CT88" i="10"/>
  <c r="CX86" i="10"/>
  <c r="CT86" i="10" s="1"/>
  <c r="CT76" i="10"/>
  <c r="CT75" i="10"/>
  <c r="CT70" i="10"/>
  <c r="CT65" i="10"/>
  <c r="CT56" i="10"/>
  <c r="CW55" i="10"/>
  <c r="CT55" i="10" s="1"/>
  <c r="CV54" i="10"/>
  <c r="CT54" i="10" s="1"/>
  <c r="CV50" i="10"/>
  <c r="CT50" i="10" s="1"/>
  <c r="EI49" i="10"/>
  <c r="CT49" i="10"/>
  <c r="CG302" i="10"/>
  <c r="CV48" i="10"/>
  <c r="CT48" i="10" s="1"/>
  <c r="CX47" i="10"/>
  <c r="CT47" i="10" s="1"/>
  <c r="CT38" i="10"/>
  <c r="CT36" i="10"/>
  <c r="CT35" i="10"/>
  <c r="CX32" i="10"/>
  <c r="CV32" i="10"/>
  <c r="CT31" i="10"/>
  <c r="CV28" i="10"/>
  <c r="CT28" i="10" s="1"/>
  <c r="CT26" i="10"/>
  <c r="CT25" i="10"/>
  <c r="CT19" i="10"/>
  <c r="CT11" i="10"/>
  <c r="CV10" i="10"/>
  <c r="CT10" i="10" s="1"/>
  <c r="CT8" i="10"/>
  <c r="CT32" i="10" l="1"/>
  <c r="CT110" i="10"/>
  <c r="CV235" i="10"/>
  <c r="CT235" i="10" s="1"/>
  <c r="CT254" i="10"/>
  <c r="CT250" i="10"/>
  <c r="CT248" i="10"/>
  <c r="CT242" i="10"/>
  <c r="CT234" i="10"/>
  <c r="CV220" i="10"/>
  <c r="CT220" i="10" s="1"/>
  <c r="CT218" i="10"/>
  <c r="CT213" i="10"/>
  <c r="CT208" i="10"/>
  <c r="CT217" i="10"/>
  <c r="CT212" i="10"/>
  <c r="CT209" i="10"/>
  <c r="CT201" i="10"/>
  <c r="CV200" i="10"/>
  <c r="CT200" i="10" s="1"/>
  <c r="CT188" i="10"/>
  <c r="CV187" i="10"/>
  <c r="CT187" i="10" s="1"/>
  <c r="CT191" i="10"/>
  <c r="CT184" i="10"/>
  <c r="CX169" i="10"/>
  <c r="CT169" i="10" s="1"/>
  <c r="CX177" i="10"/>
  <c r="CT177" i="10" s="1"/>
  <c r="CT159" i="10"/>
  <c r="CT156" i="10"/>
  <c r="CW144" i="10"/>
  <c r="CT144" i="10" s="1"/>
  <c r="CX141" i="10"/>
  <c r="CW141" i="10"/>
  <c r="CT135" i="10"/>
  <c r="CT128" i="10"/>
  <c r="CT121" i="10"/>
  <c r="CX118" i="10"/>
  <c r="CT118" i="10" s="1"/>
  <c r="CV117" i="10"/>
  <c r="CT117" i="10" s="1"/>
  <c r="CT116" i="10"/>
  <c r="CX113" i="10"/>
  <c r="CT113" i="10" s="1"/>
  <c r="CT112" i="10"/>
  <c r="CJ112" i="10"/>
  <c r="DW109" i="10"/>
  <c r="CT109" i="10"/>
  <c r="CX105" i="10"/>
  <c r="CT105" i="10" s="1"/>
  <c r="CT101" i="10"/>
  <c r="CT99" i="10"/>
  <c r="CX78" i="10"/>
  <c r="CV78" i="10"/>
  <c r="CQ78" i="10"/>
  <c r="CS78" i="10"/>
  <c r="CV77" i="10"/>
  <c r="CT77" i="10" s="1"/>
  <c r="CV74" i="10"/>
  <c r="CT74" i="10" s="1"/>
  <c r="CT63" i="10"/>
  <c r="CW61" i="10"/>
  <c r="CT61" i="10" s="1"/>
  <c r="CT34" i="10"/>
  <c r="CT14" i="10"/>
  <c r="CX13" i="10"/>
  <c r="CT13" i="10" s="1"/>
  <c r="CU153" i="10"/>
  <c r="CU154" i="10" s="1"/>
  <c r="CT78" i="10" l="1"/>
  <c r="CO78" i="10"/>
  <c r="CT141" i="10"/>
  <c r="EM109" i="10"/>
  <c r="ED254" i="10"/>
  <c r="EB254" i="10" s="1"/>
  <c r="EC253" i="10"/>
  <c r="EF182" i="10"/>
  <c r="EB182" i="10" s="1"/>
  <c r="EF174" i="10"/>
  <c r="ED174" i="10"/>
  <c r="EE121" i="10"/>
  <c r="EB121" i="10" s="1"/>
  <c r="EE120" i="10"/>
  <c r="EB120" i="10" s="1"/>
  <c r="EF109" i="10"/>
  <c r="EB109" i="10" s="1"/>
  <c r="ED107" i="10"/>
  <c r="EB107" i="10" s="1"/>
  <c r="ED96" i="10"/>
  <c r="EB96" i="10" s="1"/>
  <c r="EF93" i="10"/>
  <c r="ED93" i="10"/>
  <c r="EF90" i="10"/>
  <c r="ED90" i="10"/>
  <c r="ED89" i="10"/>
  <c r="EB89" i="10" s="1"/>
  <c r="EF86" i="10"/>
  <c r="EB86" i="10" s="1"/>
  <c r="ED83" i="10"/>
  <c r="EC83" i="10"/>
  <c r="EC81" i="10"/>
  <c r="EB81" i="10" s="1"/>
  <c r="ED77" i="10"/>
  <c r="EB77" i="10" s="1"/>
  <c r="EC52" i="10"/>
  <c r="EB52" i="10" s="1"/>
  <c r="ED47" i="10"/>
  <c r="EB47" i="10" s="1"/>
  <c r="ED44" i="10"/>
  <c r="EB44" i="10" s="1"/>
  <c r="EE27" i="10"/>
  <c r="EB27" i="10" s="1"/>
  <c r="EE18" i="10"/>
  <c r="ED18" i="10"/>
  <c r="DL301" i="10"/>
  <c r="DL300" i="10"/>
  <c r="DL294" i="10"/>
  <c r="DL293" i="10"/>
  <c r="DL291" i="10"/>
  <c r="DL290" i="10"/>
  <c r="DN258" i="10"/>
  <c r="DM258" i="10"/>
  <c r="DL258" i="10"/>
  <c r="DK258" i="10"/>
  <c r="DN257" i="10"/>
  <c r="DM257" i="10"/>
  <c r="DL257" i="10"/>
  <c r="DK257" i="10"/>
  <c r="DN256" i="10"/>
  <c r="DM256" i="10"/>
  <c r="DL256" i="10"/>
  <c r="DK256" i="10"/>
  <c r="DN255" i="10"/>
  <c r="DL255" i="10"/>
  <c r="DK255" i="10"/>
  <c r="DN254" i="10"/>
  <c r="DM254" i="10"/>
  <c r="DL254" i="10"/>
  <c r="DK254" i="10"/>
  <c r="DN253" i="10"/>
  <c r="DL253" i="10"/>
  <c r="DN252" i="10"/>
  <c r="DM252" i="10"/>
  <c r="DL252" i="10"/>
  <c r="DK252" i="10"/>
  <c r="DN251" i="10"/>
  <c r="DM251" i="10"/>
  <c r="DL251" i="10"/>
  <c r="DK251" i="10"/>
  <c r="DN250" i="10"/>
  <c r="DM250" i="10"/>
  <c r="DL250" i="10"/>
  <c r="DK250" i="10"/>
  <c r="DN249" i="10"/>
  <c r="DM249" i="10"/>
  <c r="DL249" i="10"/>
  <c r="DK249" i="10"/>
  <c r="DN248" i="10"/>
  <c r="DM248" i="10"/>
  <c r="DL248" i="10"/>
  <c r="DK248" i="10"/>
  <c r="DN247" i="10"/>
  <c r="DM247" i="10"/>
  <c r="DL247" i="10"/>
  <c r="DK247" i="10"/>
  <c r="DN246" i="10"/>
  <c r="DM246" i="10"/>
  <c r="DL246" i="10"/>
  <c r="DK246" i="10"/>
  <c r="DN245" i="10"/>
  <c r="DM245" i="10"/>
  <c r="DL245" i="10"/>
  <c r="DK245" i="10"/>
  <c r="DN244" i="10"/>
  <c r="DM244" i="10"/>
  <c r="DL244" i="10"/>
  <c r="DK244" i="10"/>
  <c r="DN242" i="10"/>
  <c r="DM242" i="10"/>
  <c r="DL242" i="10"/>
  <c r="DK242" i="10"/>
  <c r="DN241" i="10"/>
  <c r="DM241" i="10"/>
  <c r="DL241" i="10"/>
  <c r="DK241" i="10"/>
  <c r="DM240" i="10"/>
  <c r="DK240" i="10"/>
  <c r="DN239" i="10"/>
  <c r="DM239" i="10"/>
  <c r="DL239" i="10"/>
  <c r="DK239" i="10"/>
  <c r="DN238" i="10"/>
  <c r="DM238" i="10"/>
  <c r="DL238" i="10"/>
  <c r="DK238" i="10"/>
  <c r="DN237" i="10"/>
  <c r="DM237" i="10"/>
  <c r="DL237" i="10"/>
  <c r="DK237" i="10"/>
  <c r="DN236" i="10"/>
  <c r="DM236" i="10"/>
  <c r="DL236" i="10"/>
  <c r="DK236" i="10"/>
  <c r="DN235" i="10"/>
  <c r="DM235" i="10"/>
  <c r="DK235" i="10"/>
  <c r="DN234" i="10"/>
  <c r="DM234" i="10"/>
  <c r="DL234" i="10"/>
  <c r="DK234" i="10"/>
  <c r="DN233" i="10"/>
  <c r="DM233" i="10"/>
  <c r="DL233" i="10"/>
  <c r="DK233" i="10"/>
  <c r="DN232" i="10"/>
  <c r="DM232" i="10"/>
  <c r="DL232" i="10"/>
  <c r="DK232" i="10"/>
  <c r="DN230" i="10"/>
  <c r="DM230" i="10"/>
  <c r="DK230" i="10"/>
  <c r="DN229" i="10"/>
  <c r="DM229" i="10"/>
  <c r="DL229" i="10"/>
  <c r="DK229" i="10"/>
  <c r="DN228" i="10"/>
  <c r="DM228" i="10"/>
  <c r="DL228" i="10"/>
  <c r="DK228" i="10"/>
  <c r="DN227" i="10"/>
  <c r="DM227" i="10"/>
  <c r="DL227" i="10"/>
  <c r="DK227" i="10"/>
  <c r="DN226" i="10"/>
  <c r="DM226" i="10"/>
  <c r="DL226" i="10"/>
  <c r="DK226" i="10"/>
  <c r="DN225" i="10"/>
  <c r="DM225" i="10"/>
  <c r="DL225" i="10"/>
  <c r="DK225" i="10"/>
  <c r="DN224" i="10"/>
  <c r="DM224" i="10"/>
  <c r="DL224" i="10"/>
  <c r="DK224" i="10"/>
  <c r="DN223" i="10"/>
  <c r="DM223" i="10"/>
  <c r="DL223" i="10"/>
  <c r="DK223" i="10"/>
  <c r="DN222" i="10"/>
  <c r="DM222" i="10"/>
  <c r="DL222" i="10"/>
  <c r="DK222" i="10"/>
  <c r="DN220" i="10"/>
  <c r="DM220" i="10"/>
  <c r="DK220" i="10"/>
  <c r="DN219" i="10"/>
  <c r="DM219" i="10"/>
  <c r="DL219" i="10"/>
  <c r="DK219" i="10"/>
  <c r="DN218" i="10"/>
  <c r="DM218" i="10"/>
  <c r="DL218" i="10"/>
  <c r="DK218" i="10"/>
  <c r="DN217" i="10"/>
  <c r="DM217" i="10"/>
  <c r="DL217" i="10"/>
  <c r="DK217" i="10"/>
  <c r="DN216" i="10"/>
  <c r="DM216" i="10"/>
  <c r="DK216" i="10"/>
  <c r="DN215" i="10"/>
  <c r="DM215" i="10"/>
  <c r="DL215" i="10"/>
  <c r="DK215" i="10"/>
  <c r="DN214" i="10"/>
  <c r="DM214" i="10"/>
  <c r="DL214" i="10"/>
  <c r="DK214" i="10"/>
  <c r="DN213" i="10"/>
  <c r="DM213" i="10"/>
  <c r="DL213" i="10"/>
  <c r="DK213" i="10"/>
  <c r="DN212" i="10"/>
  <c r="DM212" i="10"/>
  <c r="DL212" i="10"/>
  <c r="DK212" i="10"/>
  <c r="DN211" i="10"/>
  <c r="DM211" i="10"/>
  <c r="DL211" i="10"/>
  <c r="DK211" i="10"/>
  <c r="DN210" i="10"/>
  <c r="DM210" i="10"/>
  <c r="DL210" i="10"/>
  <c r="DK210" i="10"/>
  <c r="DN209" i="10"/>
  <c r="DM209" i="10"/>
  <c r="DL209" i="10"/>
  <c r="DK209" i="10"/>
  <c r="DN208" i="10"/>
  <c r="DM208" i="10"/>
  <c r="DL208" i="10"/>
  <c r="DK208" i="10"/>
  <c r="DN207" i="10"/>
  <c r="DM207" i="10"/>
  <c r="DL207" i="10"/>
  <c r="DK207" i="10"/>
  <c r="DN206" i="10"/>
  <c r="DM206" i="10"/>
  <c r="DL206" i="10"/>
  <c r="DK206" i="10"/>
  <c r="DN205" i="10"/>
  <c r="DM205" i="10"/>
  <c r="DL205" i="10"/>
  <c r="DK205" i="10"/>
  <c r="DN203" i="10"/>
  <c r="DM203" i="10"/>
  <c r="DL203" i="10"/>
  <c r="DK203" i="10"/>
  <c r="DN202" i="10"/>
  <c r="DM202" i="10"/>
  <c r="DL202" i="10"/>
  <c r="DK202" i="10"/>
  <c r="DN201" i="10"/>
  <c r="DM201" i="10"/>
  <c r="DK201" i="10"/>
  <c r="DN200" i="10"/>
  <c r="DM200" i="10"/>
  <c r="DK200" i="10"/>
  <c r="DN199" i="10"/>
  <c r="DM199" i="10"/>
  <c r="DK199" i="10"/>
  <c r="DN198" i="10"/>
  <c r="DM198" i="10"/>
  <c r="DL198" i="10"/>
  <c r="DK198" i="10"/>
  <c r="DN197" i="10"/>
  <c r="DM197" i="10"/>
  <c r="DL197" i="10"/>
  <c r="DK197" i="10"/>
  <c r="DN195" i="10"/>
  <c r="DM195" i="10"/>
  <c r="DL195" i="10"/>
  <c r="DK195" i="10"/>
  <c r="DM194" i="10"/>
  <c r="DL194" i="10"/>
  <c r="DK194" i="10"/>
  <c r="DN193" i="10"/>
  <c r="DM193" i="10"/>
  <c r="DK193" i="10"/>
  <c r="DN192" i="10"/>
  <c r="DM192" i="10"/>
  <c r="DK192" i="10"/>
  <c r="DN191" i="10"/>
  <c r="DM191" i="10"/>
  <c r="DL191" i="10"/>
  <c r="DK191" i="10"/>
  <c r="DM190" i="10"/>
  <c r="DL190" i="10"/>
  <c r="DK190" i="10"/>
  <c r="DN189" i="10"/>
  <c r="DM189" i="10"/>
  <c r="DL189" i="10"/>
  <c r="DK189" i="10"/>
  <c r="DN188" i="10"/>
  <c r="DM188" i="10"/>
  <c r="DK188" i="10"/>
  <c r="DN187" i="10"/>
  <c r="DM187" i="10"/>
  <c r="DK187" i="10"/>
  <c r="DN186" i="10"/>
  <c r="DM186" i="10"/>
  <c r="DL186" i="10"/>
  <c r="DK186" i="10"/>
  <c r="DN185" i="10"/>
  <c r="DM185" i="10"/>
  <c r="DK185" i="10"/>
  <c r="DN184" i="10"/>
  <c r="DM184" i="10"/>
  <c r="DL184" i="10"/>
  <c r="DK184" i="10"/>
  <c r="DN183" i="10"/>
  <c r="DM183" i="10"/>
  <c r="DL183" i="10"/>
  <c r="DK183" i="10"/>
  <c r="DN182" i="10"/>
  <c r="DM182" i="10"/>
  <c r="DL182" i="10"/>
  <c r="DK182" i="10"/>
  <c r="DM181" i="10"/>
  <c r="DL181" i="10"/>
  <c r="DK181" i="10"/>
  <c r="DN180" i="10"/>
  <c r="DM180" i="10"/>
  <c r="DK180" i="10"/>
  <c r="DN179" i="10"/>
  <c r="DM179" i="10"/>
  <c r="DL179" i="10"/>
  <c r="DK179" i="10"/>
  <c r="DM177" i="10"/>
  <c r="DL177" i="10"/>
  <c r="DK177" i="10"/>
  <c r="DN176" i="10"/>
  <c r="DM176" i="10"/>
  <c r="DL176" i="10"/>
  <c r="DK176" i="10"/>
  <c r="DN175" i="10"/>
  <c r="DM175" i="10"/>
  <c r="DK175" i="10"/>
  <c r="DN174" i="10"/>
  <c r="DM174" i="10"/>
  <c r="DL174" i="10"/>
  <c r="DK174" i="10"/>
  <c r="DN173" i="10"/>
  <c r="DM173" i="10"/>
  <c r="DK173" i="10"/>
  <c r="DN172" i="10"/>
  <c r="DM172" i="10"/>
  <c r="DL172" i="10"/>
  <c r="DK172" i="10"/>
  <c r="DN171" i="10"/>
  <c r="DM171" i="10"/>
  <c r="DL171" i="10"/>
  <c r="DK171" i="10"/>
  <c r="DM170" i="10"/>
  <c r="DL170" i="10"/>
  <c r="DK170" i="10"/>
  <c r="DM169" i="10"/>
  <c r="DL169" i="10"/>
  <c r="DK169" i="10"/>
  <c r="DN168" i="10"/>
  <c r="DM168" i="10"/>
  <c r="DL168" i="10"/>
  <c r="DK168" i="10"/>
  <c r="DN167" i="10"/>
  <c r="DM167" i="10"/>
  <c r="DL167" i="10"/>
  <c r="DK167" i="10"/>
  <c r="DN166" i="10"/>
  <c r="DM166" i="10"/>
  <c r="DL166" i="10"/>
  <c r="DK166" i="10"/>
  <c r="DN165" i="10"/>
  <c r="DM165" i="10"/>
  <c r="DL165" i="10"/>
  <c r="DK165" i="10"/>
  <c r="DN164" i="10"/>
  <c r="DM164" i="10"/>
  <c r="DL164" i="10"/>
  <c r="DK164" i="10"/>
  <c r="DN163" i="10"/>
  <c r="DM163" i="10"/>
  <c r="DL163" i="10"/>
  <c r="DK163" i="10"/>
  <c r="DN162" i="10"/>
  <c r="DM162" i="10"/>
  <c r="DL162" i="10"/>
  <c r="DK162" i="10"/>
  <c r="DN161" i="10"/>
  <c r="DL161" i="10"/>
  <c r="DK161" i="10"/>
  <c r="DN159" i="10"/>
  <c r="DM159" i="10"/>
  <c r="DL159" i="10"/>
  <c r="DK159" i="10"/>
  <c r="DN158" i="10"/>
  <c r="DM158" i="10"/>
  <c r="DL158" i="10"/>
  <c r="DK158" i="10"/>
  <c r="DN157" i="10"/>
  <c r="DM157" i="10"/>
  <c r="DL157" i="10"/>
  <c r="DK157" i="10"/>
  <c r="DN156" i="10"/>
  <c r="DM156" i="10"/>
  <c r="DL156" i="10"/>
  <c r="DK156" i="10"/>
  <c r="DN155" i="10"/>
  <c r="DM155" i="10"/>
  <c r="DK155" i="10"/>
  <c r="DN154" i="10"/>
  <c r="DM154" i="10"/>
  <c r="DL154" i="10"/>
  <c r="DN153" i="10"/>
  <c r="DM153" i="10"/>
  <c r="DL153" i="10"/>
  <c r="DN151" i="10"/>
  <c r="DM151" i="10"/>
  <c r="DL151" i="10"/>
  <c r="DK151" i="10"/>
  <c r="DN150" i="10"/>
  <c r="DM150" i="10"/>
  <c r="DL150" i="10"/>
  <c r="DK150" i="10"/>
  <c r="DN149" i="10"/>
  <c r="DM149" i="10"/>
  <c r="DL149" i="10"/>
  <c r="DK149" i="10"/>
  <c r="DN148" i="10"/>
  <c r="DM148" i="10"/>
  <c r="DL148" i="10"/>
  <c r="DK148" i="10"/>
  <c r="DN147" i="10"/>
  <c r="DM147" i="10"/>
  <c r="DL147" i="10"/>
  <c r="DK147" i="10"/>
  <c r="DN146" i="10"/>
  <c r="DM146" i="10"/>
  <c r="DK146" i="10"/>
  <c r="DN145" i="10"/>
  <c r="DM145" i="10"/>
  <c r="DK145" i="10"/>
  <c r="DN144" i="10"/>
  <c r="DL144" i="10"/>
  <c r="DK144" i="10"/>
  <c r="DN143" i="10"/>
  <c r="DM143" i="10"/>
  <c r="DL143" i="10"/>
  <c r="DK143" i="10"/>
  <c r="DN142" i="10"/>
  <c r="DM142" i="10"/>
  <c r="DL142" i="10"/>
  <c r="DK142" i="10"/>
  <c r="DL141" i="10"/>
  <c r="DK141" i="10"/>
  <c r="DN140" i="10"/>
  <c r="DM140" i="10"/>
  <c r="DL140" i="10"/>
  <c r="DK140" i="10"/>
  <c r="DN139" i="10"/>
  <c r="DM139" i="10"/>
  <c r="DL139" i="10"/>
  <c r="DK139" i="10"/>
  <c r="DN137" i="10"/>
  <c r="DM137" i="10"/>
  <c r="DL137" i="10"/>
  <c r="DK137" i="10"/>
  <c r="DN136" i="10"/>
  <c r="DM136" i="10"/>
  <c r="DK136" i="10"/>
  <c r="DN135" i="10"/>
  <c r="DM135" i="10"/>
  <c r="DL135" i="10"/>
  <c r="DK135" i="10"/>
  <c r="DN134" i="10"/>
  <c r="DL134" i="10"/>
  <c r="DK134" i="10"/>
  <c r="DN133" i="10"/>
  <c r="DM133" i="10"/>
  <c r="DL133" i="10"/>
  <c r="DK133" i="10"/>
  <c r="DN132" i="10"/>
  <c r="DM132" i="10"/>
  <c r="DL132" i="10"/>
  <c r="DK132" i="10"/>
  <c r="DN131" i="10"/>
  <c r="DM131" i="10"/>
  <c r="DL131" i="10"/>
  <c r="DK131" i="10"/>
  <c r="DN130" i="10"/>
  <c r="DM130" i="10"/>
  <c r="DL130" i="10"/>
  <c r="DN128" i="10"/>
  <c r="DM128" i="10"/>
  <c r="DL128" i="10"/>
  <c r="DK128" i="10"/>
  <c r="DN127" i="10"/>
  <c r="DM127" i="10"/>
  <c r="DL127" i="10"/>
  <c r="DK127" i="10"/>
  <c r="DN126" i="10"/>
  <c r="DM126" i="10"/>
  <c r="DL126" i="10"/>
  <c r="DK126" i="10"/>
  <c r="DN125" i="10"/>
  <c r="DM125" i="10"/>
  <c r="DL125" i="10"/>
  <c r="DK125" i="10"/>
  <c r="DN124" i="10"/>
  <c r="DM124" i="10"/>
  <c r="DL124" i="10"/>
  <c r="DK124" i="10"/>
  <c r="DN123" i="10"/>
  <c r="DM123" i="10"/>
  <c r="DL123" i="10"/>
  <c r="DK123" i="10"/>
  <c r="DN122" i="10"/>
  <c r="DM122" i="10"/>
  <c r="DL122" i="10"/>
  <c r="DK122" i="10"/>
  <c r="DN121" i="10"/>
  <c r="DM121" i="10"/>
  <c r="DL121" i="10"/>
  <c r="DK121" i="10"/>
  <c r="DN120" i="10"/>
  <c r="DM120" i="10"/>
  <c r="DK120" i="10"/>
  <c r="DN119" i="10"/>
  <c r="DM119" i="10"/>
  <c r="DL119" i="10"/>
  <c r="DK119" i="10"/>
  <c r="DM118" i="10"/>
  <c r="DL118" i="10"/>
  <c r="DK118" i="10"/>
  <c r="DN117" i="10"/>
  <c r="DM117" i="10"/>
  <c r="DL117" i="10"/>
  <c r="DK117" i="10"/>
  <c r="DN116" i="10"/>
  <c r="DM116" i="10"/>
  <c r="DL116" i="10"/>
  <c r="DK116" i="10"/>
  <c r="DN114" i="10"/>
  <c r="DM114" i="10"/>
  <c r="DL114" i="10"/>
  <c r="DK114" i="10"/>
  <c r="DM113" i="10"/>
  <c r="DL113" i="10"/>
  <c r="DK113" i="10"/>
  <c r="DN112" i="10"/>
  <c r="DM112" i="10"/>
  <c r="DL112" i="10"/>
  <c r="DK112" i="10"/>
  <c r="DN111" i="10"/>
  <c r="DL111" i="10"/>
  <c r="DK111" i="10"/>
  <c r="DM110" i="10"/>
  <c r="DN109" i="10"/>
  <c r="DM109" i="10"/>
  <c r="DL109" i="10"/>
  <c r="DK109" i="10"/>
  <c r="DN108" i="10"/>
  <c r="DM108" i="10"/>
  <c r="DL108" i="10"/>
  <c r="DK108" i="10"/>
  <c r="DN107" i="10"/>
  <c r="DM107" i="10"/>
  <c r="DL107" i="10"/>
  <c r="DK107" i="10"/>
  <c r="DN106" i="10"/>
  <c r="DM106" i="10"/>
  <c r="DL106" i="10"/>
  <c r="DK106" i="10"/>
  <c r="DM105" i="10"/>
  <c r="DL105" i="10"/>
  <c r="DK105" i="10"/>
  <c r="DM104" i="10"/>
  <c r="DL104" i="10"/>
  <c r="DK104" i="10"/>
  <c r="DM103" i="10"/>
  <c r="DL103" i="10"/>
  <c r="DK103" i="10"/>
  <c r="DN102" i="10"/>
  <c r="DM102" i="10"/>
  <c r="DL102" i="10"/>
  <c r="DK102" i="10"/>
  <c r="DN101" i="10"/>
  <c r="DM101" i="10"/>
  <c r="DL101" i="10"/>
  <c r="DK101" i="10"/>
  <c r="DN100" i="10"/>
  <c r="DM100" i="10"/>
  <c r="DL100" i="10"/>
  <c r="DK100" i="10"/>
  <c r="DN99" i="10"/>
  <c r="DM99" i="10"/>
  <c r="DL99" i="10"/>
  <c r="DK99" i="10"/>
  <c r="DN98" i="10"/>
  <c r="DM98" i="10"/>
  <c r="DL98" i="10"/>
  <c r="DK98" i="10"/>
  <c r="DN97" i="10"/>
  <c r="DM97" i="10"/>
  <c r="DL97" i="10"/>
  <c r="DK97" i="10"/>
  <c r="DN96" i="10"/>
  <c r="DM96" i="10"/>
  <c r="DN94" i="10"/>
  <c r="DM94" i="10"/>
  <c r="DL94" i="10"/>
  <c r="DK94" i="10"/>
  <c r="DN93" i="10"/>
  <c r="DM93" i="10"/>
  <c r="DL93" i="10"/>
  <c r="DK93" i="10"/>
  <c r="DN92" i="10"/>
  <c r="DM92" i="10"/>
  <c r="DL92" i="10"/>
  <c r="DK92" i="10"/>
  <c r="DN91" i="10"/>
  <c r="DM91" i="10"/>
  <c r="DK91" i="10"/>
  <c r="DN90" i="10"/>
  <c r="DM90" i="10"/>
  <c r="DL90" i="10"/>
  <c r="DK90" i="10"/>
  <c r="DN89" i="10"/>
  <c r="DM89" i="10"/>
  <c r="DL89" i="10"/>
  <c r="DK89" i="10"/>
  <c r="DN88" i="10"/>
  <c r="DM88" i="10"/>
  <c r="DL88" i="10"/>
  <c r="DK88" i="10"/>
  <c r="DN87" i="10"/>
  <c r="DM87" i="10"/>
  <c r="DL87" i="10"/>
  <c r="DK87" i="10"/>
  <c r="DM86" i="10"/>
  <c r="DK86" i="10"/>
  <c r="DN85" i="10"/>
  <c r="DM85" i="10"/>
  <c r="DL85" i="10"/>
  <c r="DK85" i="10"/>
  <c r="DN84" i="10"/>
  <c r="DM84" i="10"/>
  <c r="DL84" i="10"/>
  <c r="DK84" i="10"/>
  <c r="DM83" i="10"/>
  <c r="DK83" i="10"/>
  <c r="DN82" i="10"/>
  <c r="DM82" i="10"/>
  <c r="DL82" i="10"/>
  <c r="DK82" i="10"/>
  <c r="DN81" i="10"/>
  <c r="DM81" i="10"/>
  <c r="DL81" i="10"/>
  <c r="DK81" i="10"/>
  <c r="DN79" i="10"/>
  <c r="DM79" i="10"/>
  <c r="DL79" i="10"/>
  <c r="DK79" i="10"/>
  <c r="DN78" i="10"/>
  <c r="DM78" i="10"/>
  <c r="DL78" i="10"/>
  <c r="DK78" i="10"/>
  <c r="DN77" i="10"/>
  <c r="DM77" i="10"/>
  <c r="DK77" i="10"/>
  <c r="DN76" i="10"/>
  <c r="DM76" i="10"/>
  <c r="DL76" i="10"/>
  <c r="DK76" i="10"/>
  <c r="DN75" i="10"/>
  <c r="DM75" i="10"/>
  <c r="DL75" i="10"/>
  <c r="DK75" i="10"/>
  <c r="DN74" i="10"/>
  <c r="DM74" i="10"/>
  <c r="DK74" i="10"/>
  <c r="DN73" i="10"/>
  <c r="DM73" i="10"/>
  <c r="DL73" i="10"/>
  <c r="DK73" i="10"/>
  <c r="DN72" i="10"/>
  <c r="DM72" i="10"/>
  <c r="DL72" i="10"/>
  <c r="DK72" i="10"/>
  <c r="DN71" i="10"/>
  <c r="DM71" i="10"/>
  <c r="DL71" i="10"/>
  <c r="DK71" i="10"/>
  <c r="DN70" i="10"/>
  <c r="DL70" i="10"/>
  <c r="DK70" i="10"/>
  <c r="DN69" i="10"/>
  <c r="DM69" i="10"/>
  <c r="DL69" i="10"/>
  <c r="DK69" i="10"/>
  <c r="DN68" i="10"/>
  <c r="DM68" i="10"/>
  <c r="DL68" i="10"/>
  <c r="DK68" i="10"/>
  <c r="DN67" i="10"/>
  <c r="DM67" i="10"/>
  <c r="DK67" i="10"/>
  <c r="DN66" i="10"/>
  <c r="DM66" i="10"/>
  <c r="DK66" i="10"/>
  <c r="DN65" i="10"/>
  <c r="DM65" i="10"/>
  <c r="DL65" i="10"/>
  <c r="DK65" i="10"/>
  <c r="DN64" i="10"/>
  <c r="DM64" i="10"/>
  <c r="DL64" i="10"/>
  <c r="DK64" i="10"/>
  <c r="DN63" i="10"/>
  <c r="DK63" i="10"/>
  <c r="DN62" i="10"/>
  <c r="DM62" i="10"/>
  <c r="DL62" i="10"/>
  <c r="DK62" i="10"/>
  <c r="DN61" i="10"/>
  <c r="DL61" i="10"/>
  <c r="DK61" i="10"/>
  <c r="DN60" i="10"/>
  <c r="DM60" i="10"/>
  <c r="DL60" i="10"/>
  <c r="DK60" i="10"/>
  <c r="DN59" i="10"/>
  <c r="DM59" i="10"/>
  <c r="DL59" i="10"/>
  <c r="DK59" i="10"/>
  <c r="DN57" i="10"/>
  <c r="DM57" i="10"/>
  <c r="DL57" i="10"/>
  <c r="DK57" i="10"/>
  <c r="DN56" i="10"/>
  <c r="DM56" i="10"/>
  <c r="DL56" i="10"/>
  <c r="DK56" i="10"/>
  <c r="DN55" i="10"/>
  <c r="DL55" i="10"/>
  <c r="DK55" i="10"/>
  <c r="DN54" i="10"/>
  <c r="DM54" i="10"/>
  <c r="DK54" i="10"/>
  <c r="DN53" i="10"/>
  <c r="DM53" i="10"/>
  <c r="DL53" i="10"/>
  <c r="DK53" i="10"/>
  <c r="DN52" i="10"/>
  <c r="DM52" i="10"/>
  <c r="DL52" i="10"/>
  <c r="DK52" i="10"/>
  <c r="DN51" i="10"/>
  <c r="DM51" i="10"/>
  <c r="DL51" i="10"/>
  <c r="DK51" i="10"/>
  <c r="DN50" i="10"/>
  <c r="DM50" i="10"/>
  <c r="DK50" i="10"/>
  <c r="DN49" i="10"/>
  <c r="DM49" i="10"/>
  <c r="DL49" i="10"/>
  <c r="DK49" i="10"/>
  <c r="DN48" i="10"/>
  <c r="DM48" i="10"/>
  <c r="DK48" i="10"/>
  <c r="DM47" i="10"/>
  <c r="DL47" i="10"/>
  <c r="DK47" i="10"/>
  <c r="DN46" i="10"/>
  <c r="DM46" i="10"/>
  <c r="DL46" i="10"/>
  <c r="DK46" i="10"/>
  <c r="DN45" i="10"/>
  <c r="DM45" i="10"/>
  <c r="DL45" i="10"/>
  <c r="DK45" i="10"/>
  <c r="DN44" i="10"/>
  <c r="DM44" i="10"/>
  <c r="DL44" i="10"/>
  <c r="DK44" i="10"/>
  <c r="DN43" i="10"/>
  <c r="DM43" i="10"/>
  <c r="DL43" i="10"/>
  <c r="DK43" i="10"/>
  <c r="DN42" i="10"/>
  <c r="DM42" i="10"/>
  <c r="DL42" i="10"/>
  <c r="DK42" i="10"/>
  <c r="DN41" i="10"/>
  <c r="DM41" i="10"/>
  <c r="DL41" i="10"/>
  <c r="DK41" i="10"/>
  <c r="DN39" i="10"/>
  <c r="DM39" i="10"/>
  <c r="DL39" i="10"/>
  <c r="DK39" i="10"/>
  <c r="DN38" i="10"/>
  <c r="DM38" i="10"/>
  <c r="DL38" i="10"/>
  <c r="DK38" i="10"/>
  <c r="DN37" i="10"/>
  <c r="DM37" i="10"/>
  <c r="DL37" i="10"/>
  <c r="DK37" i="10"/>
  <c r="DN36" i="10"/>
  <c r="DM36" i="10"/>
  <c r="DL36" i="10"/>
  <c r="DK36" i="10"/>
  <c r="DN35" i="10"/>
  <c r="DM35" i="10"/>
  <c r="DL35" i="10"/>
  <c r="DK35" i="10"/>
  <c r="DN34" i="10"/>
  <c r="DM34" i="10"/>
  <c r="DL34" i="10"/>
  <c r="DK34" i="10"/>
  <c r="DN33" i="10"/>
  <c r="DM33" i="10"/>
  <c r="DL33" i="10"/>
  <c r="DK33" i="10"/>
  <c r="DM32" i="10"/>
  <c r="DK32" i="10"/>
  <c r="DN31" i="10"/>
  <c r="DM31" i="10"/>
  <c r="DL31" i="10"/>
  <c r="DK31" i="10"/>
  <c r="DN30" i="10"/>
  <c r="DM30" i="10"/>
  <c r="DL30" i="10"/>
  <c r="DK30" i="10"/>
  <c r="DN29" i="10"/>
  <c r="DM29" i="10"/>
  <c r="DL29" i="10"/>
  <c r="DK29" i="10"/>
  <c r="DN28" i="10"/>
  <c r="DM28" i="10"/>
  <c r="DK28" i="10"/>
  <c r="DN27" i="10"/>
  <c r="DL27" i="10"/>
  <c r="DK27" i="10"/>
  <c r="DN26" i="10"/>
  <c r="DM26" i="10"/>
  <c r="DL26" i="10"/>
  <c r="DK26" i="10"/>
  <c r="DN25" i="10"/>
  <c r="DM25" i="10"/>
  <c r="DL25" i="10"/>
  <c r="DK25" i="10"/>
  <c r="DN24" i="10"/>
  <c r="DM24" i="10"/>
  <c r="DK24" i="10"/>
  <c r="DN23" i="10"/>
  <c r="DM23" i="10"/>
  <c r="DL23" i="10"/>
  <c r="DK23" i="10"/>
  <c r="DN22" i="10"/>
  <c r="DM22" i="10"/>
  <c r="DL22" i="10"/>
  <c r="DK22" i="10"/>
  <c r="DN20" i="10"/>
  <c r="DM20" i="10"/>
  <c r="DL20" i="10"/>
  <c r="DK20" i="10"/>
  <c r="DN19" i="10"/>
  <c r="DM19" i="10"/>
  <c r="DL19" i="10"/>
  <c r="DK19" i="10"/>
  <c r="DN18" i="10"/>
  <c r="DM18" i="10"/>
  <c r="DK18" i="10"/>
  <c r="DN17" i="10"/>
  <c r="DM17" i="10"/>
  <c r="DL17" i="10"/>
  <c r="DK17" i="10"/>
  <c r="DN16" i="10"/>
  <c r="DM16" i="10"/>
  <c r="DK16" i="10"/>
  <c r="DN15" i="10"/>
  <c r="DM15" i="10"/>
  <c r="DL15" i="10"/>
  <c r="DK15" i="10"/>
  <c r="DN14" i="10"/>
  <c r="DM14" i="10"/>
  <c r="DL14" i="10"/>
  <c r="DK14" i="10"/>
  <c r="DM13" i="10"/>
  <c r="DL13" i="10"/>
  <c r="DK13" i="10"/>
  <c r="DN12" i="10"/>
  <c r="DK12" i="10"/>
  <c r="DN11" i="10"/>
  <c r="DM11" i="10"/>
  <c r="DK11" i="10"/>
  <c r="DN10" i="10"/>
  <c r="DM10" i="10"/>
  <c r="DK10" i="10"/>
  <c r="DN8" i="10"/>
  <c r="DM8" i="10"/>
  <c r="DL8" i="10"/>
  <c r="DK8" i="10"/>
  <c r="CO8" i="10"/>
  <c r="CM255" i="10"/>
  <c r="DL289" i="10" l="1"/>
  <c r="DL288" i="10"/>
  <c r="EB90" i="10"/>
  <c r="DJ60" i="10"/>
  <c r="DJ85" i="10"/>
  <c r="DJ123" i="10"/>
  <c r="DJ124" i="10"/>
  <c r="DJ126" i="10"/>
  <c r="DL287" i="10"/>
  <c r="DL292" i="10"/>
  <c r="DJ59" i="10"/>
  <c r="DJ102" i="10"/>
  <c r="DL302" i="10"/>
  <c r="DJ249" i="10"/>
  <c r="DJ225" i="10"/>
  <c r="DJ232" i="10"/>
  <c r="DJ127" i="10"/>
  <c r="DJ137" i="10"/>
  <c r="DJ172" i="10"/>
  <c r="DJ209" i="10"/>
  <c r="DJ212" i="10"/>
  <c r="DJ215" i="10"/>
  <c r="DJ53" i="10"/>
  <c r="DJ72" i="10"/>
  <c r="DJ82" i="10"/>
  <c r="DJ140" i="10"/>
  <c r="DJ174" i="10"/>
  <c r="DJ198" i="10"/>
  <c r="DJ217" i="10"/>
  <c r="DJ219" i="10"/>
  <c r="DJ229" i="10"/>
  <c r="DJ236" i="10"/>
  <c r="DJ245" i="10"/>
  <c r="DJ246" i="10"/>
  <c r="EB93" i="10"/>
  <c r="EB174" i="10"/>
  <c r="DJ41" i="10"/>
  <c r="DJ68" i="10"/>
  <c r="DJ81" i="10"/>
  <c r="EJ81" i="10" s="1"/>
  <c r="EP81" i="10" s="1"/>
  <c r="DJ106" i="10"/>
  <c r="DJ148" i="10"/>
  <c r="DJ186" i="10"/>
  <c r="DJ205" i="10"/>
  <c r="DJ206" i="10"/>
  <c r="DJ19" i="10"/>
  <c r="DJ87" i="10"/>
  <c r="DJ97" i="10"/>
  <c r="DJ119" i="10"/>
  <c r="DJ182" i="10"/>
  <c r="DJ183" i="10"/>
  <c r="DJ222" i="10"/>
  <c r="DJ224" i="10"/>
  <c r="DJ239" i="10"/>
  <c r="DJ151" i="10"/>
  <c r="DJ89" i="10"/>
  <c r="EJ89" i="10" s="1"/>
  <c r="DJ64" i="10"/>
  <c r="DJ44" i="10"/>
  <c r="EJ44" i="10" s="1"/>
  <c r="DJ257" i="10"/>
  <c r="DJ211" i="10"/>
  <c r="DJ165" i="10"/>
  <c r="DJ164" i="10"/>
  <c r="DJ158" i="10"/>
  <c r="DJ150" i="10"/>
  <c r="DJ132" i="10"/>
  <c r="DJ98" i="10"/>
  <c r="DJ93" i="10"/>
  <c r="DJ92" i="10"/>
  <c r="DJ76" i="10"/>
  <c r="DJ75" i="10"/>
  <c r="DJ65" i="10"/>
  <c r="DJ57" i="10"/>
  <c r="DJ49" i="10"/>
  <c r="DJ45" i="10"/>
  <c r="DJ36" i="10"/>
  <c r="DJ33" i="10"/>
  <c r="DJ25" i="10"/>
  <c r="EJ182" i="10"/>
  <c r="DJ17" i="10"/>
  <c r="DJ22" i="10"/>
  <c r="DJ23" i="10"/>
  <c r="DJ37" i="10"/>
  <c r="DJ43" i="10"/>
  <c r="DJ69" i="10"/>
  <c r="DJ79" i="10"/>
  <c r="DJ109" i="10"/>
  <c r="EJ109" i="10" s="1"/>
  <c r="DJ125" i="10"/>
  <c r="DJ128" i="10"/>
  <c r="DJ131" i="10"/>
  <c r="DJ149" i="10"/>
  <c r="DJ157" i="10"/>
  <c r="DJ163" i="10"/>
  <c r="DJ168" i="10"/>
  <c r="DJ195" i="10"/>
  <c r="DJ197" i="10"/>
  <c r="DJ202" i="10"/>
  <c r="DJ210" i="10"/>
  <c r="DJ214" i="10"/>
  <c r="DJ218" i="10"/>
  <c r="DJ223" i="10"/>
  <c r="DJ226" i="10"/>
  <c r="DJ228" i="10"/>
  <c r="DJ247" i="10"/>
  <c r="DJ252" i="10"/>
  <c r="DJ26" i="10"/>
  <c r="DJ31" i="10"/>
  <c r="DJ35" i="10"/>
  <c r="DJ42" i="10"/>
  <c r="DJ52" i="10"/>
  <c r="EJ52" i="10" s="1"/>
  <c r="DJ62" i="10"/>
  <c r="DJ73" i="10"/>
  <c r="DJ84" i="10"/>
  <c r="DJ90" i="10"/>
  <c r="DJ100" i="10"/>
  <c r="DJ108" i="10"/>
  <c r="DJ114" i="10"/>
  <c r="DJ139" i="10"/>
  <c r="DJ162" i="10"/>
  <c r="DJ167" i="10"/>
  <c r="DJ171" i="10"/>
  <c r="DJ176" i="10"/>
  <c r="DJ189" i="10"/>
  <c r="DJ203" i="10"/>
  <c r="DJ227" i="10"/>
  <c r="DJ233" i="10"/>
  <c r="DJ237" i="10"/>
  <c r="DJ238" i="10"/>
  <c r="DJ251" i="10"/>
  <c r="DJ254" i="10"/>
  <c r="EJ254" i="10" s="1"/>
  <c r="DJ256" i="10"/>
  <c r="DJ290" i="10"/>
  <c r="DJ291" i="10"/>
  <c r="DJ293" i="10"/>
  <c r="DJ294" i="10"/>
  <c r="DJ300" i="10"/>
  <c r="DJ301" i="10"/>
  <c r="CO7" i="10"/>
  <c r="DJ38" i="10"/>
  <c r="DJ39" i="10"/>
  <c r="DJ46" i="10"/>
  <c r="DJ51" i="10"/>
  <c r="DJ56" i="10"/>
  <c r="DJ71" i="10"/>
  <c r="DJ88" i="10"/>
  <c r="DJ94" i="10"/>
  <c r="DJ99" i="10"/>
  <c r="DJ101" i="10"/>
  <c r="DJ107" i="10"/>
  <c r="EJ107" i="10" s="1"/>
  <c r="DJ122" i="10"/>
  <c r="DJ133" i="10"/>
  <c r="DJ142" i="10"/>
  <c r="DJ143" i="10"/>
  <c r="DJ147" i="10"/>
  <c r="DJ166" i="10"/>
  <c r="DJ179" i="10"/>
  <c r="DJ207" i="10"/>
  <c r="DJ208" i="10"/>
  <c r="DJ241" i="10"/>
  <c r="DJ242" i="10"/>
  <c r="DJ244" i="10"/>
  <c r="DJ258" i="10"/>
  <c r="EB83" i="10"/>
  <c r="DJ250" i="10"/>
  <c r="DJ248" i="10"/>
  <c r="DJ234" i="10"/>
  <c r="DJ213" i="10"/>
  <c r="DJ191" i="10"/>
  <c r="DJ184" i="10"/>
  <c r="DJ159" i="10"/>
  <c r="DJ156" i="10"/>
  <c r="DJ135" i="10"/>
  <c r="DJ121" i="10"/>
  <c r="EJ121" i="10" s="1"/>
  <c r="DJ116" i="10"/>
  <c r="DJ117" i="10"/>
  <c r="DJ112" i="10"/>
  <c r="DJ78" i="10"/>
  <c r="DJ34" i="10"/>
  <c r="DJ30" i="10"/>
  <c r="DJ29" i="10"/>
  <c r="DJ20" i="10"/>
  <c r="DJ15" i="10"/>
  <c r="DJ14" i="10"/>
  <c r="EB253" i="10"/>
  <c r="CI298" i="10"/>
  <c r="CH298" i="10"/>
  <c r="EF305" i="10"/>
  <c r="EE305" i="10"/>
  <c r="ED305" i="10"/>
  <c r="EC305" i="10"/>
  <c r="EA305" i="10"/>
  <c r="DZ305" i="10"/>
  <c r="DY305" i="10"/>
  <c r="DX305" i="10"/>
  <c r="DV305" i="10"/>
  <c r="DU305" i="10"/>
  <c r="DT305" i="10"/>
  <c r="DS305" i="10"/>
  <c r="DN305" i="10"/>
  <c r="DM305" i="10"/>
  <c r="DL305" i="10"/>
  <c r="DK305" i="10"/>
  <c r="DI305" i="10"/>
  <c r="DH305" i="10"/>
  <c r="DG305" i="10"/>
  <c r="DF305" i="10"/>
  <c r="DC305" i="10"/>
  <c r="DB305" i="10"/>
  <c r="DA305" i="10"/>
  <c r="CZ305" i="10"/>
  <c r="CX305" i="10"/>
  <c r="CW305" i="10"/>
  <c r="CV305" i="10"/>
  <c r="CU305" i="10"/>
  <c r="CS305" i="10"/>
  <c r="CR305" i="10"/>
  <c r="CQ305" i="10"/>
  <c r="CP305" i="10"/>
  <c r="CN305" i="10"/>
  <c r="CM305" i="10"/>
  <c r="CL305" i="10"/>
  <c r="CK305" i="10"/>
  <c r="CI305" i="10"/>
  <c r="CH305" i="10"/>
  <c r="CG305" i="10"/>
  <c r="CF305" i="10"/>
  <c r="BH305" i="10"/>
  <c r="BG305" i="10"/>
  <c r="BF305" i="10"/>
  <c r="BE305" i="10"/>
  <c r="BC305" i="10"/>
  <c r="BB305" i="10"/>
  <c r="BA305" i="10"/>
  <c r="AZ305" i="10"/>
  <c r="AX305" i="10"/>
  <c r="AW305" i="10"/>
  <c r="AU305" i="10"/>
  <c r="AT305" i="10"/>
  <c r="BT304" i="10"/>
  <c r="BS304" i="10"/>
  <c r="BR304" i="10"/>
  <c r="BQ304" i="10"/>
  <c r="BP304" i="10"/>
  <c r="BO304" i="10"/>
  <c r="BN304" i="10"/>
  <c r="BM304" i="10"/>
  <c r="BL304" i="10"/>
  <c r="BK304" i="10"/>
  <c r="BJ304" i="10"/>
  <c r="BI304" i="10"/>
  <c r="BH304" i="10"/>
  <c r="BG304" i="10"/>
  <c r="BF304" i="10"/>
  <c r="BE304" i="10"/>
  <c r="BD304" i="10"/>
  <c r="BC304" i="10"/>
  <c r="BB304" i="10"/>
  <c r="BA304" i="10"/>
  <c r="AZ304" i="10"/>
  <c r="AY304" i="10"/>
  <c r="AX304" i="10"/>
  <c r="AW304" i="10"/>
  <c r="AU304" i="10"/>
  <c r="AT304" i="10"/>
  <c r="AS304" i="10"/>
  <c r="AP302" i="10"/>
  <c r="AN302" i="10" s="1"/>
  <c r="EF302" i="10"/>
  <c r="EE302" i="10"/>
  <c r="ED302" i="10"/>
  <c r="EC302" i="10"/>
  <c r="EA302" i="10"/>
  <c r="DZ302" i="10"/>
  <c r="DY302" i="10"/>
  <c r="DX302" i="10"/>
  <c r="DV302" i="10"/>
  <c r="DU302" i="10"/>
  <c r="DT302" i="10"/>
  <c r="DS302" i="10"/>
  <c r="DI302" i="10"/>
  <c r="DH302" i="10"/>
  <c r="DG302" i="10"/>
  <c r="DF302" i="10"/>
  <c r="BT302" i="10"/>
  <c r="BS302" i="10"/>
  <c r="BR302" i="10"/>
  <c r="BQ302" i="10"/>
  <c r="BP302" i="10"/>
  <c r="BO302" i="10"/>
  <c r="BN302" i="10"/>
  <c r="BM302" i="10"/>
  <c r="BL302" i="10"/>
  <c r="BK302" i="10"/>
  <c r="BJ302" i="10"/>
  <c r="BI302" i="10"/>
  <c r="BH302" i="10"/>
  <c r="BG302" i="10"/>
  <c r="BE302" i="10"/>
  <c r="BC302" i="10"/>
  <c r="BB302" i="10"/>
  <c r="AZ302" i="10"/>
  <c r="AX302" i="10"/>
  <c r="AW302" i="10"/>
  <c r="AT302" i="10"/>
  <c r="EB301" i="10"/>
  <c r="DW301" i="10"/>
  <c r="DR301" i="10"/>
  <c r="DE301" i="10"/>
  <c r="CT301" i="10"/>
  <c r="CE301" i="10"/>
  <c r="BZ301" i="10"/>
  <c r="BU301" i="10"/>
  <c r="BH301" i="10"/>
  <c r="BG301" i="10"/>
  <c r="BF301" i="10"/>
  <c r="AN301" i="10"/>
  <c r="EB300" i="10"/>
  <c r="DW300" i="10"/>
  <c r="DR300" i="10"/>
  <c r="DE300" i="10"/>
  <c r="CT300" i="10"/>
  <c r="CE300" i="10"/>
  <c r="BZ300" i="10"/>
  <c r="BU300" i="10"/>
  <c r="BE300" i="10"/>
  <c r="BD300" i="10" s="1"/>
  <c r="AZ300" i="10"/>
  <c r="AY300" i="10" s="1"/>
  <c r="AT300" i="10"/>
  <c r="AS300" i="10" s="1"/>
  <c r="AN300" i="10"/>
  <c r="AN292" i="10"/>
  <c r="AN289" i="10"/>
  <c r="AN288" i="10"/>
  <c r="AN287" i="10"/>
  <c r="CQ216" i="10"/>
  <c r="DL216" i="10" s="1"/>
  <c r="DJ216" i="10" s="1"/>
  <c r="CG216" i="10"/>
  <c r="BW216" i="10"/>
  <c r="CP130" i="10"/>
  <c r="DK130" i="10" s="1"/>
  <c r="DJ130" i="10" s="1"/>
  <c r="CF130" i="10"/>
  <c r="CQ12" i="10"/>
  <c r="DL12" i="10" s="1"/>
  <c r="CG12" i="10"/>
  <c r="BW12" i="10"/>
  <c r="CP110" i="10"/>
  <c r="DK110" i="10" s="1"/>
  <c r="CF110" i="10"/>
  <c r="CS170" i="10"/>
  <c r="DN170" i="10" s="1"/>
  <c r="DJ170" i="10" s="1"/>
  <c r="CI170" i="10"/>
  <c r="BY170" i="10"/>
  <c r="CR27" i="10"/>
  <c r="DM27" i="10" s="1"/>
  <c r="DJ27" i="10" s="1"/>
  <c r="EJ27" i="10" s="1"/>
  <c r="EP27" i="10" s="1"/>
  <c r="CH27" i="10"/>
  <c r="BX27" i="10"/>
  <c r="CP253" i="10"/>
  <c r="DK253" i="10" s="1"/>
  <c r="CF253" i="10"/>
  <c r="CP153" i="10"/>
  <c r="DK153" i="10" s="1"/>
  <c r="DJ153" i="10" s="1"/>
  <c r="CF153" i="10"/>
  <c r="CI78" i="10"/>
  <c r="BY78" i="10"/>
  <c r="CM253" i="10"/>
  <c r="DM253" i="10"/>
  <c r="BX253" i="10"/>
  <c r="CR255" i="10"/>
  <c r="DM255" i="10" s="1"/>
  <c r="DJ255" i="10" s="1"/>
  <c r="BX255" i="10"/>
  <c r="EJ90" i="10" l="1"/>
  <c r="CE302" i="10"/>
  <c r="CT302" i="10"/>
  <c r="DJ302" i="10"/>
  <c r="EJ174" i="10"/>
  <c r="EJ93" i="10"/>
  <c r="DW305" i="10"/>
  <c r="DJ253" i="10"/>
  <c r="EJ253" i="10" s="1"/>
  <c r="CY305" i="10"/>
  <c r="AN286" i="10"/>
  <c r="BD305" i="10"/>
  <c r="CT305" i="10"/>
  <c r="AY305" i="10"/>
  <c r="DJ305" i="10"/>
  <c r="AS305" i="10"/>
  <c r="CE305" i="10"/>
  <c r="DE305" i="10"/>
  <c r="EB305" i="10"/>
  <c r="CJ305" i="10"/>
  <c r="CO305" i="10"/>
  <c r="DR305" i="10"/>
  <c r="CQ173" i="10"/>
  <c r="DL173" i="10" s="1"/>
  <c r="DJ173" i="10" s="1"/>
  <c r="CG173" i="10"/>
  <c r="BW173" i="10"/>
  <c r="CG78" i="10"/>
  <c r="BW78" i="10"/>
  <c r="BW77" i="10"/>
  <c r="CQ77" i="10"/>
  <c r="DL77" i="10" s="1"/>
  <c r="DJ77" i="10" s="1"/>
  <c r="EJ77" i="10" s="1"/>
  <c r="AX297" i="10" l="1"/>
  <c r="AW297" i="10"/>
  <c r="AU292" i="10"/>
  <c r="AS292" i="10"/>
  <c r="AU289" i="10"/>
  <c r="AS289" i="10"/>
  <c r="AU288" i="10"/>
  <c r="AS288" i="10"/>
  <c r="AU287" i="10"/>
  <c r="AU297" i="10" s="1"/>
  <c r="AS287" i="10"/>
  <c r="AS281" i="10"/>
  <c r="AS280" i="10"/>
  <c r="AS279" i="10"/>
  <c r="AT278" i="10"/>
  <c r="AS277" i="10"/>
  <c r="AS276" i="10"/>
  <c r="AT275" i="10"/>
  <c r="AS274" i="10"/>
  <c r="AS273" i="10"/>
  <c r="AT272" i="10"/>
  <c r="AS271" i="10"/>
  <c r="AS270" i="10"/>
  <c r="AT269" i="10"/>
  <c r="AT268" i="10"/>
  <c r="AT283" i="10" s="1"/>
  <c r="AT267" i="10"/>
  <c r="AS264" i="10"/>
  <c r="AX262" i="10"/>
  <c r="AW262" i="10"/>
  <c r="AT262" i="10"/>
  <c r="AS260" i="10"/>
  <c r="AS258" i="10"/>
  <c r="AS257" i="10"/>
  <c r="AS256" i="10"/>
  <c r="AS255" i="10"/>
  <c r="AS254" i="10"/>
  <c r="AS253" i="10"/>
  <c r="AS252" i="10"/>
  <c r="AS251" i="10"/>
  <c r="AS250" i="10"/>
  <c r="AS249" i="10"/>
  <c r="AS248" i="10"/>
  <c r="AS247" i="10"/>
  <c r="AS246" i="10"/>
  <c r="AS245" i="10"/>
  <c r="AS244" i="10"/>
  <c r="AX243" i="10"/>
  <c r="AW243" i="10"/>
  <c r="AL243" i="10" s="1"/>
  <c r="AU243" i="10"/>
  <c r="AK243" i="10" s="1"/>
  <c r="AT243" i="10"/>
  <c r="AS242" i="10"/>
  <c r="AS241" i="10"/>
  <c r="AX240" i="10"/>
  <c r="AU240" i="10"/>
  <c r="AK240" i="10" s="1"/>
  <c r="AS239" i="10"/>
  <c r="AS238" i="10"/>
  <c r="AS237" i="10"/>
  <c r="AS236" i="10"/>
  <c r="AU235" i="10"/>
  <c r="AS234" i="10"/>
  <c r="AS233" i="10"/>
  <c r="AS232" i="10"/>
  <c r="AW231" i="10"/>
  <c r="AL231" i="10" s="1"/>
  <c r="AT231" i="10"/>
  <c r="AS230" i="10"/>
  <c r="AS229" i="10"/>
  <c r="AS228" i="10"/>
  <c r="AS227" i="10"/>
  <c r="AS226" i="10"/>
  <c r="AS225" i="10"/>
  <c r="AS224" i="10"/>
  <c r="AS223" i="10"/>
  <c r="AS222" i="10"/>
  <c r="AX221" i="10"/>
  <c r="AM221" i="10" s="1"/>
  <c r="AW221" i="10"/>
  <c r="AL221" i="10" s="1"/>
  <c r="AU221" i="10"/>
  <c r="AK221" i="10" s="1"/>
  <c r="AT221" i="10"/>
  <c r="AS220" i="10"/>
  <c r="AS219" i="10"/>
  <c r="AX218" i="10"/>
  <c r="AS217" i="10"/>
  <c r="AS216" i="10"/>
  <c r="AS215" i="10"/>
  <c r="AS214" i="10"/>
  <c r="AS213" i="10"/>
  <c r="AS212" i="10"/>
  <c r="AS211" i="10"/>
  <c r="AS210" i="10"/>
  <c r="AS209" i="10"/>
  <c r="AS208" i="10"/>
  <c r="AS207" i="10"/>
  <c r="AS206" i="10"/>
  <c r="AS205" i="10"/>
  <c r="AW204" i="10"/>
  <c r="AL204" i="10" s="1"/>
  <c r="AU204" i="10"/>
  <c r="AK204" i="10" s="1"/>
  <c r="AT204" i="10"/>
  <c r="AU203" i="10"/>
  <c r="AU202" i="10"/>
  <c r="AS201" i="10"/>
  <c r="AU200" i="10"/>
  <c r="AU199" i="10"/>
  <c r="AS198" i="10"/>
  <c r="AS197" i="10"/>
  <c r="AX196" i="10"/>
  <c r="AM196" i="10" s="1"/>
  <c r="AW196" i="10"/>
  <c r="AL196" i="10" s="1"/>
  <c r="AT196" i="10"/>
  <c r="AS195" i="10"/>
  <c r="AX194" i="10"/>
  <c r="AS193" i="10"/>
  <c r="AU192" i="10"/>
  <c r="AS191" i="10"/>
  <c r="AX190" i="10"/>
  <c r="AS189" i="10"/>
  <c r="AS188" i="10"/>
  <c r="AS187" i="10"/>
  <c r="AS186" i="10"/>
  <c r="AS185" i="10"/>
  <c r="AS184" i="10"/>
  <c r="AS183" i="10"/>
  <c r="AS182" i="10"/>
  <c r="AX181" i="10"/>
  <c r="AU180" i="10"/>
  <c r="AS179" i="10"/>
  <c r="AW178" i="10"/>
  <c r="AL178" i="10" s="1"/>
  <c r="AT178" i="10"/>
  <c r="AS177" i="10"/>
  <c r="AS176" i="10"/>
  <c r="AS175" i="10"/>
  <c r="AS174" i="10"/>
  <c r="AS173" i="10"/>
  <c r="AS172" i="10"/>
  <c r="AS171" i="10"/>
  <c r="AS170" i="10"/>
  <c r="AX169" i="10"/>
  <c r="AS168" i="10"/>
  <c r="AS167" i="10"/>
  <c r="AS166" i="10"/>
  <c r="AS165" i="10"/>
  <c r="AS164" i="10"/>
  <c r="AS163" i="10"/>
  <c r="AS162" i="10"/>
  <c r="AW161" i="10"/>
  <c r="AU160" i="10"/>
  <c r="AK160" i="10" s="1"/>
  <c r="AT160" i="10"/>
  <c r="AS159" i="10"/>
  <c r="AS158" i="10"/>
  <c r="AS157" i="10"/>
  <c r="AS156" i="10"/>
  <c r="AS155" i="10"/>
  <c r="AS154" i="10"/>
  <c r="AS153" i="10"/>
  <c r="AX152" i="10"/>
  <c r="AM152" i="10" s="1"/>
  <c r="AW152" i="10"/>
  <c r="AL152" i="10" s="1"/>
  <c r="AU152" i="10"/>
  <c r="AK152" i="10" s="1"/>
  <c r="AT152" i="10"/>
  <c r="AS151" i="10"/>
  <c r="AS150" i="10"/>
  <c r="AS149" i="10"/>
  <c r="AS148" i="10"/>
  <c r="AS147" i="10"/>
  <c r="AS146" i="10"/>
  <c r="AU145" i="10"/>
  <c r="AS144" i="10"/>
  <c r="AS143" i="10"/>
  <c r="AS142" i="10"/>
  <c r="AX141" i="10"/>
  <c r="AS140" i="10"/>
  <c r="AS139" i="10"/>
  <c r="AW138" i="10"/>
  <c r="AL138" i="10" s="1"/>
  <c r="AT138" i="10"/>
  <c r="AS137" i="10"/>
  <c r="AS136" i="10"/>
  <c r="AS135" i="10"/>
  <c r="AS134" i="10"/>
  <c r="AS133" i="10"/>
  <c r="AS132" i="10"/>
  <c r="AS131" i="10"/>
  <c r="AS130" i="10"/>
  <c r="AX129" i="10"/>
  <c r="AM129" i="10" s="1"/>
  <c r="AW129" i="10"/>
  <c r="AL129" i="10" s="1"/>
  <c r="AU129" i="10"/>
  <c r="AK129" i="10" s="1"/>
  <c r="AT129" i="10"/>
  <c r="AS128" i="10"/>
  <c r="AS127" i="10"/>
  <c r="AS126" i="10"/>
  <c r="AS125" i="10"/>
  <c r="AS124" i="10"/>
  <c r="AS123" i="10"/>
  <c r="AS122" i="10"/>
  <c r="AS121" i="10"/>
  <c r="AU120" i="10"/>
  <c r="AS119" i="10"/>
  <c r="AX118" i="10"/>
  <c r="AS117" i="10"/>
  <c r="AS116" i="10"/>
  <c r="AW115" i="10"/>
  <c r="AL115" i="10" s="1"/>
  <c r="AT115" i="10"/>
  <c r="AS114" i="10"/>
  <c r="AX113" i="10"/>
  <c r="AS112" i="10"/>
  <c r="AS111" i="10"/>
  <c r="AX110" i="10"/>
  <c r="AM110" i="10" s="1"/>
  <c r="AU110" i="10"/>
  <c r="AS109" i="10"/>
  <c r="AX108" i="10"/>
  <c r="AS107" i="10"/>
  <c r="AS106" i="10"/>
  <c r="AX105" i="10"/>
  <c r="AX104" i="10"/>
  <c r="AX103" i="10"/>
  <c r="AS102" i="10"/>
  <c r="AS101" i="10"/>
  <c r="AS100" i="10"/>
  <c r="AS99" i="10"/>
  <c r="AS98" i="10"/>
  <c r="AS97" i="10"/>
  <c r="AS96" i="10"/>
  <c r="AW95" i="10"/>
  <c r="AL95" i="10" s="1"/>
  <c r="AT95" i="10"/>
  <c r="AS94" i="10"/>
  <c r="AS93" i="10"/>
  <c r="AS92" i="10"/>
  <c r="AU91" i="10"/>
  <c r="AS90" i="10"/>
  <c r="AS89" i="10"/>
  <c r="AS88" i="10"/>
  <c r="AS87" i="10"/>
  <c r="AX86" i="10"/>
  <c r="AS85" i="10"/>
  <c r="AS84" i="10"/>
  <c r="AX83" i="10"/>
  <c r="AM83" i="10" s="1"/>
  <c r="AU83" i="10"/>
  <c r="AK83" i="10" s="1"/>
  <c r="AI83" i="10" s="1"/>
  <c r="AS82" i="10"/>
  <c r="AS81" i="10"/>
  <c r="AW80" i="10"/>
  <c r="AL80" i="10" s="1"/>
  <c r="AT80" i="10"/>
  <c r="AS79" i="10"/>
  <c r="AS78" i="10"/>
  <c r="AS77" i="10"/>
  <c r="AS76" i="10"/>
  <c r="AS75" i="10"/>
  <c r="AS74" i="10"/>
  <c r="AS73" i="10"/>
  <c r="AS72" i="10"/>
  <c r="AS71" i="10"/>
  <c r="AS70" i="10"/>
  <c r="AS69" i="10"/>
  <c r="AS68" i="10"/>
  <c r="AU67" i="10"/>
  <c r="AS66" i="10"/>
  <c r="AS65" i="10"/>
  <c r="AS64" i="10"/>
  <c r="AU63" i="10"/>
  <c r="AS62" i="10"/>
  <c r="AW61" i="10"/>
  <c r="AS60" i="10"/>
  <c r="AS59" i="10"/>
  <c r="AX58" i="10"/>
  <c r="AM58" i="10" s="1"/>
  <c r="AT58" i="10"/>
  <c r="AS57" i="10"/>
  <c r="AS56" i="10"/>
  <c r="AS55" i="10"/>
  <c r="AS54" i="10"/>
  <c r="AS53" i="10"/>
  <c r="AS52" i="10"/>
  <c r="AS51" i="10"/>
  <c r="AS50" i="10"/>
  <c r="AS49" i="10"/>
  <c r="AS48" i="10"/>
  <c r="AX47" i="10"/>
  <c r="AS46" i="10"/>
  <c r="AS45" i="10"/>
  <c r="AS44" i="10"/>
  <c r="AS43" i="10"/>
  <c r="AS42" i="10"/>
  <c r="AS41" i="10"/>
  <c r="AW40" i="10"/>
  <c r="AL40" i="10" s="1"/>
  <c r="AU40" i="10"/>
  <c r="AK40" i="10" s="1"/>
  <c r="AT40" i="10"/>
  <c r="AS39" i="10"/>
  <c r="AS38" i="10"/>
  <c r="AT37" i="10"/>
  <c r="AS37" i="10" s="1"/>
  <c r="AS36" i="10"/>
  <c r="AS35" i="10"/>
  <c r="AS34" i="10"/>
  <c r="AU33" i="10"/>
  <c r="AS32" i="10"/>
  <c r="AS31" i="10"/>
  <c r="AS30" i="10"/>
  <c r="AS29" i="10"/>
  <c r="AS28" i="10"/>
  <c r="AS27" i="10"/>
  <c r="AS26" i="10"/>
  <c r="AS25" i="10"/>
  <c r="AS24" i="10"/>
  <c r="AS23" i="10"/>
  <c r="AS22" i="10"/>
  <c r="AX21" i="10"/>
  <c r="AM21" i="10" s="1"/>
  <c r="AW21" i="10"/>
  <c r="AL21" i="10" s="1"/>
  <c r="AS20" i="10"/>
  <c r="AS19" i="10"/>
  <c r="AS18" i="10"/>
  <c r="AS17" i="10"/>
  <c r="AS16" i="10"/>
  <c r="AS15" i="10"/>
  <c r="AS14" i="10"/>
  <c r="AX13" i="10"/>
  <c r="AS12" i="10"/>
  <c r="AU11" i="10"/>
  <c r="AU10" i="10"/>
  <c r="AW9" i="10"/>
  <c r="AL9" i="10" s="1"/>
  <c r="AT9" i="10"/>
  <c r="AS8" i="10"/>
  <c r="AS7" i="10" s="1"/>
  <c r="AX7" i="10"/>
  <c r="AM7" i="10" s="1"/>
  <c r="AW7" i="10"/>
  <c r="AL7" i="10" s="1"/>
  <c r="AU7" i="10"/>
  <c r="AT7" i="10"/>
  <c r="AQ262" i="10"/>
  <c r="AP11" i="10"/>
  <c r="AP10" i="10"/>
  <c r="BC297" i="10"/>
  <c r="BB297" i="10"/>
  <c r="BA292" i="10"/>
  <c r="AY292" i="10"/>
  <c r="BA289" i="10"/>
  <c r="AY289" i="10"/>
  <c r="BA288" i="10"/>
  <c r="BA302" i="10" s="1"/>
  <c r="AY288" i="10"/>
  <c r="AY302" i="10" s="1"/>
  <c r="BA287" i="10"/>
  <c r="BA297" i="10" s="1"/>
  <c r="AY287" i="10"/>
  <c r="AY281" i="10"/>
  <c r="AY280" i="10"/>
  <c r="AY279" i="10"/>
  <c r="AZ278" i="10"/>
  <c r="AY277" i="10"/>
  <c r="AY276" i="10"/>
  <c r="AZ275" i="10"/>
  <c r="AY274" i="10"/>
  <c r="AY273" i="10"/>
  <c r="AZ272" i="10"/>
  <c r="AY271" i="10"/>
  <c r="AY270" i="10"/>
  <c r="AZ269" i="10"/>
  <c r="AZ268" i="10"/>
  <c r="AZ283" i="10" s="1"/>
  <c r="AZ267" i="10"/>
  <c r="AY264" i="10"/>
  <c r="BC262" i="10"/>
  <c r="BB262" i="10"/>
  <c r="AZ262" i="10"/>
  <c r="AY260" i="10"/>
  <c r="AY258" i="10"/>
  <c r="AY257" i="10"/>
  <c r="AY256" i="10"/>
  <c r="AY255" i="10"/>
  <c r="AY254" i="10"/>
  <c r="AY253" i="10"/>
  <c r="AY252" i="10"/>
  <c r="AY251" i="10"/>
  <c r="AY250" i="10"/>
  <c r="AY249" i="10"/>
  <c r="AY248" i="10"/>
  <c r="AY247" i="10"/>
  <c r="AY246" i="10"/>
  <c r="AY245" i="10"/>
  <c r="AY244" i="10"/>
  <c r="BC243" i="10"/>
  <c r="BB243" i="10"/>
  <c r="BA243" i="10"/>
  <c r="AZ243" i="10"/>
  <c r="AY242" i="10"/>
  <c r="AY241" i="10"/>
  <c r="BC240" i="10"/>
  <c r="BC231" i="10" s="1"/>
  <c r="BA240" i="10"/>
  <c r="AY239" i="10"/>
  <c r="AY238" i="10"/>
  <c r="AY237" i="10"/>
  <c r="AY236" i="10"/>
  <c r="BA235" i="10"/>
  <c r="AY235" i="10" s="1"/>
  <c r="AY234" i="10"/>
  <c r="AY233" i="10"/>
  <c r="AY232" i="10"/>
  <c r="BB231" i="10"/>
  <c r="AZ231" i="10"/>
  <c r="AY230" i="10"/>
  <c r="AY229" i="10"/>
  <c r="AY228" i="10"/>
  <c r="AY227" i="10"/>
  <c r="AY226" i="10"/>
  <c r="AY225" i="10"/>
  <c r="AY224" i="10"/>
  <c r="AY223" i="10"/>
  <c r="AY222" i="10"/>
  <c r="BC221" i="10"/>
  <c r="BB221" i="10"/>
  <c r="BA221" i="10"/>
  <c r="AZ221" i="10"/>
  <c r="AY220" i="10"/>
  <c r="AY219" i="10"/>
  <c r="BC218" i="10"/>
  <c r="BC204" i="10" s="1"/>
  <c r="AY217" i="10"/>
  <c r="AY216" i="10"/>
  <c r="AY215" i="10"/>
  <c r="AY214" i="10"/>
  <c r="AY213" i="10"/>
  <c r="AY212" i="10"/>
  <c r="AY211" i="10"/>
  <c r="AY210" i="10"/>
  <c r="AY209" i="10"/>
  <c r="AY208" i="10"/>
  <c r="AY207" i="10"/>
  <c r="AY206" i="10"/>
  <c r="AY205" i="10"/>
  <c r="BB204" i="10"/>
  <c r="BA204" i="10"/>
  <c r="AZ204" i="10"/>
  <c r="BA203" i="10"/>
  <c r="AY203" i="10" s="1"/>
  <c r="BA202" i="10"/>
  <c r="AY202" i="10" s="1"/>
  <c r="AY201" i="10"/>
  <c r="BA200" i="10"/>
  <c r="AY200" i="10" s="1"/>
  <c r="BA199" i="10"/>
  <c r="AY199" i="10" s="1"/>
  <c r="AY198" i="10"/>
  <c r="AY197" i="10"/>
  <c r="BC196" i="10"/>
  <c r="BB196" i="10"/>
  <c r="AZ196" i="10"/>
  <c r="AY195" i="10"/>
  <c r="BC194" i="10"/>
  <c r="AY194" i="10" s="1"/>
  <c r="AY193" i="10"/>
  <c r="BA192" i="10"/>
  <c r="AY192" i="10" s="1"/>
  <c r="AY191" i="10"/>
  <c r="BC190" i="10"/>
  <c r="AY190" i="10" s="1"/>
  <c r="AY189" i="10"/>
  <c r="AY188" i="10"/>
  <c r="AY187" i="10"/>
  <c r="AY186" i="10"/>
  <c r="AY185" i="10"/>
  <c r="AY184" i="10"/>
  <c r="AY183" i="10"/>
  <c r="AY182" i="10"/>
  <c r="BC181" i="10"/>
  <c r="AY181" i="10" s="1"/>
  <c r="BA180" i="10"/>
  <c r="AY180" i="10" s="1"/>
  <c r="AY179" i="10"/>
  <c r="BB178" i="10"/>
  <c r="AZ178" i="10"/>
  <c r="AY177" i="10"/>
  <c r="AY176" i="10"/>
  <c r="AY175" i="10"/>
  <c r="AY174" i="10"/>
  <c r="AY173" i="10"/>
  <c r="AY172" i="10"/>
  <c r="AY171" i="10"/>
  <c r="BC170" i="10"/>
  <c r="AY170" i="10" s="1"/>
  <c r="BC169" i="10"/>
  <c r="AY169" i="10" s="1"/>
  <c r="AY168" i="10"/>
  <c r="AY167" i="10"/>
  <c r="AY166" i="10"/>
  <c r="AY165" i="10"/>
  <c r="AY164" i="10"/>
  <c r="AY163" i="10"/>
  <c r="AY162" i="10"/>
  <c r="BB161" i="10"/>
  <c r="AY161" i="10" s="1"/>
  <c r="BA160" i="10"/>
  <c r="AZ160" i="10"/>
  <c r="AY159" i="10"/>
  <c r="AY158" i="10"/>
  <c r="AY157" i="10"/>
  <c r="AY156" i="10"/>
  <c r="AY155" i="10"/>
  <c r="AY154" i="10"/>
  <c r="AY153" i="10"/>
  <c r="BC152" i="10"/>
  <c r="BB152" i="10"/>
  <c r="BA152" i="10"/>
  <c r="AZ152" i="10"/>
  <c r="AY151" i="10"/>
  <c r="AY150" i="10"/>
  <c r="AY149" i="10"/>
  <c r="AY148" i="10"/>
  <c r="AY147" i="10"/>
  <c r="BA146" i="10"/>
  <c r="AY146" i="10" s="1"/>
  <c r="BA145" i="10"/>
  <c r="AY145" i="10" s="1"/>
  <c r="AY144" i="10"/>
  <c r="AY143" i="10"/>
  <c r="AY142" i="10"/>
  <c r="BC141" i="10"/>
  <c r="BC138" i="10" s="1"/>
  <c r="AY140" i="10"/>
  <c r="AY139" i="10"/>
  <c r="BB138" i="10"/>
  <c r="AZ138" i="10"/>
  <c r="AY137" i="10"/>
  <c r="AY136" i="10"/>
  <c r="AY135" i="10"/>
  <c r="AY134" i="10"/>
  <c r="AY133" i="10"/>
  <c r="AY132" i="10"/>
  <c r="AY131" i="10"/>
  <c r="AY130" i="10"/>
  <c r="BC129" i="10"/>
  <c r="BB129" i="10"/>
  <c r="BA129" i="10"/>
  <c r="AZ129" i="10"/>
  <c r="AY128" i="10"/>
  <c r="AY127" i="10"/>
  <c r="AY126" i="10"/>
  <c r="AY125" i="10"/>
  <c r="AY124" i="10"/>
  <c r="AY123" i="10"/>
  <c r="AY122" i="10"/>
  <c r="AY121" i="10"/>
  <c r="BA120" i="10"/>
  <c r="AY120" i="10" s="1"/>
  <c r="AY119" i="10"/>
  <c r="BC118" i="10"/>
  <c r="AY118" i="10" s="1"/>
  <c r="AY117" i="10"/>
  <c r="AY116" i="10"/>
  <c r="BB115" i="10"/>
  <c r="AZ115" i="10"/>
  <c r="AY114" i="10"/>
  <c r="BC113" i="10"/>
  <c r="AY113" i="10" s="1"/>
  <c r="AY112" i="10"/>
  <c r="AY111" i="10"/>
  <c r="BC110" i="10"/>
  <c r="BA110" i="10"/>
  <c r="BA95" i="10" s="1"/>
  <c r="AY109" i="10"/>
  <c r="BC108" i="10"/>
  <c r="AY108" i="10" s="1"/>
  <c r="AY107" i="10"/>
  <c r="AY106" i="10"/>
  <c r="BC105" i="10"/>
  <c r="AY105" i="10" s="1"/>
  <c r="BC104" i="10"/>
  <c r="AY104" i="10" s="1"/>
  <c r="BC103" i="10"/>
  <c r="AY103" i="10" s="1"/>
  <c r="AY102" i="10"/>
  <c r="AY101" i="10"/>
  <c r="AY100" i="10"/>
  <c r="AY99" i="10"/>
  <c r="AY98" i="10"/>
  <c r="AY97" i="10"/>
  <c r="AY96" i="10"/>
  <c r="BB95" i="10"/>
  <c r="AZ95" i="10"/>
  <c r="AY94" i="10"/>
  <c r="AY93" i="10"/>
  <c r="AY92" i="10"/>
  <c r="BA91" i="10"/>
  <c r="AY91" i="10" s="1"/>
  <c r="AY90" i="10"/>
  <c r="AY89" i="10"/>
  <c r="AY88" i="10"/>
  <c r="AY87" i="10"/>
  <c r="BC86" i="10"/>
  <c r="BA86" i="10"/>
  <c r="AY85" i="10"/>
  <c r="AY84" i="10"/>
  <c r="BC83" i="10"/>
  <c r="BA83" i="10"/>
  <c r="AY82" i="10"/>
  <c r="AY81" i="10"/>
  <c r="BB80" i="10"/>
  <c r="AZ80" i="10"/>
  <c r="AY79" i="10"/>
  <c r="AY78" i="10"/>
  <c r="AY77" i="10"/>
  <c r="AY76" i="10"/>
  <c r="AY75" i="10"/>
  <c r="AY74" i="10"/>
  <c r="AY73" i="10"/>
  <c r="AY72" i="10"/>
  <c r="AY71" i="10"/>
  <c r="BB70" i="10"/>
  <c r="AY70" i="10" s="1"/>
  <c r="AY69" i="10"/>
  <c r="AY68" i="10"/>
  <c r="BA67" i="10"/>
  <c r="AY67" i="10" s="1"/>
  <c r="AY66" i="10"/>
  <c r="AY65" i="10"/>
  <c r="AY64" i="10"/>
  <c r="BB63" i="10"/>
  <c r="BA63" i="10"/>
  <c r="AY62" i="10"/>
  <c r="BB61" i="10"/>
  <c r="AY61" i="10" s="1"/>
  <c r="AY60" i="10"/>
  <c r="AY59" i="10"/>
  <c r="BC58" i="10"/>
  <c r="AZ58" i="10"/>
  <c r="AY57" i="10"/>
  <c r="AY56" i="10"/>
  <c r="BB55" i="10"/>
  <c r="AY55" i="10" s="1"/>
  <c r="AY54" i="10"/>
  <c r="AY53" i="10"/>
  <c r="AY52" i="10"/>
  <c r="AY51" i="10"/>
  <c r="AY50" i="10"/>
  <c r="AY49" i="10"/>
  <c r="AY48" i="10"/>
  <c r="BC47" i="10"/>
  <c r="AY47" i="10" s="1"/>
  <c r="AY46" i="10"/>
  <c r="AY45" i="10"/>
  <c r="BB44" i="10"/>
  <c r="AY44" i="10" s="1"/>
  <c r="AY43" i="10"/>
  <c r="AY42" i="10"/>
  <c r="AY41" i="10"/>
  <c r="BA40" i="10"/>
  <c r="AZ40" i="10"/>
  <c r="AY39" i="10"/>
  <c r="AY38" i="10"/>
  <c r="AZ37" i="10"/>
  <c r="AY37" i="10" s="1"/>
  <c r="AY36" i="10"/>
  <c r="AY35" i="10"/>
  <c r="AY34" i="10"/>
  <c r="BA33" i="10"/>
  <c r="BA21" i="10" s="1"/>
  <c r="AY32" i="10"/>
  <c r="AY31" i="10"/>
  <c r="AY30" i="10"/>
  <c r="AY29" i="10"/>
  <c r="AY28" i="10"/>
  <c r="AY27" i="10"/>
  <c r="AY26" i="10"/>
  <c r="AY25" i="10"/>
  <c r="AY24" i="10"/>
  <c r="AY23" i="10"/>
  <c r="AY22" i="10"/>
  <c r="BC21" i="10"/>
  <c r="BB21" i="10"/>
  <c r="AY20" i="10"/>
  <c r="AY19" i="10"/>
  <c r="AY18" i="10"/>
  <c r="AY17" i="10"/>
  <c r="AY16" i="10"/>
  <c r="AY15" i="10"/>
  <c r="AY14" i="10"/>
  <c r="BC13" i="10"/>
  <c r="AY13" i="10" s="1"/>
  <c r="BB12" i="10"/>
  <c r="AY12" i="10" s="1"/>
  <c r="BA11" i="10"/>
  <c r="AY11" i="10" s="1"/>
  <c r="AY10" i="10"/>
  <c r="AZ9" i="10"/>
  <c r="AY8" i="10"/>
  <c r="AY7" i="10" s="1"/>
  <c r="BC7" i="10"/>
  <c r="BB7" i="10"/>
  <c r="BA7" i="10"/>
  <c r="AZ7" i="10"/>
  <c r="AS86" i="10" l="1"/>
  <c r="AM86" i="10"/>
  <c r="AI86" i="10" s="1"/>
  <c r="AS190" i="10"/>
  <c r="AM190" i="10"/>
  <c r="AI190" i="10" s="1"/>
  <c r="AS194" i="10"/>
  <c r="AM194" i="10"/>
  <c r="AI194" i="10" s="1"/>
  <c r="AX9" i="10"/>
  <c r="AM9" i="10" s="1"/>
  <c r="AM13" i="10"/>
  <c r="AI13" i="10" s="1"/>
  <c r="AU95" i="10"/>
  <c r="AK95" i="10" s="1"/>
  <c r="AK110" i="10"/>
  <c r="AI110" i="10" s="1"/>
  <c r="AS113" i="10"/>
  <c r="AM113" i="10"/>
  <c r="AI113" i="10" s="1"/>
  <c r="AS120" i="10"/>
  <c r="AK120" i="10"/>
  <c r="AI120" i="10" s="1"/>
  <c r="AS235" i="10"/>
  <c r="AK235" i="10"/>
  <c r="AI235" i="10" s="1"/>
  <c r="AS11" i="10"/>
  <c r="AK11" i="10"/>
  <c r="AS63" i="10"/>
  <c r="AS58" i="10" s="1"/>
  <c r="AK63" i="10"/>
  <c r="AI63" i="10" s="1"/>
  <c r="AS67" i="10"/>
  <c r="AK67" i="10"/>
  <c r="AI67" i="10" s="1"/>
  <c r="AS104" i="10"/>
  <c r="AM104" i="10"/>
  <c r="AI104" i="10" s="1"/>
  <c r="AS108" i="10"/>
  <c r="AM108" i="10"/>
  <c r="AI108" i="10" s="1"/>
  <c r="AS118" i="10"/>
  <c r="AS115" i="10" s="1"/>
  <c r="AM118" i="10"/>
  <c r="AI118" i="10" s="1"/>
  <c r="AS181" i="10"/>
  <c r="AM181" i="10"/>
  <c r="AI181" i="10" s="1"/>
  <c r="AS199" i="10"/>
  <c r="AK199" i="10"/>
  <c r="AI199" i="10" s="1"/>
  <c r="AS203" i="10"/>
  <c r="AK203" i="10"/>
  <c r="AI203" i="10" s="1"/>
  <c r="AX231" i="10"/>
  <c r="AM231" i="10" s="1"/>
  <c r="AM240" i="10"/>
  <c r="AK7" i="10"/>
  <c r="AV7" i="10"/>
  <c r="AS105" i="10"/>
  <c r="AM105" i="10"/>
  <c r="AI105" i="10" s="1"/>
  <c r="AS200" i="10"/>
  <c r="AK200" i="10"/>
  <c r="AI200" i="10" s="1"/>
  <c r="AS218" i="10"/>
  <c r="AS204" i="10" s="1"/>
  <c r="AM218" i="10"/>
  <c r="AI218" i="10" s="1"/>
  <c r="AI204" i="10" s="1"/>
  <c r="AS61" i="10"/>
  <c r="AL61" i="10"/>
  <c r="AI61" i="10" s="1"/>
  <c r="AS91" i="10"/>
  <c r="AK91" i="10"/>
  <c r="AI91" i="10" s="1"/>
  <c r="AS10" i="10"/>
  <c r="AK10" i="10"/>
  <c r="AI10" i="10" s="1"/>
  <c r="AU21" i="10"/>
  <c r="AK21" i="10" s="1"/>
  <c r="AK33" i="10"/>
  <c r="AI33" i="10" s="1"/>
  <c r="AI21" i="10" s="1"/>
  <c r="AS47" i="10"/>
  <c r="AS40" i="10" s="1"/>
  <c r="AM47" i="10"/>
  <c r="AI47" i="10" s="1"/>
  <c r="AI40" i="10" s="1"/>
  <c r="AS103" i="10"/>
  <c r="AM103" i="10"/>
  <c r="AI103" i="10" s="1"/>
  <c r="AS141" i="10"/>
  <c r="AM141" i="10"/>
  <c r="AI141" i="10" s="1"/>
  <c r="AS145" i="10"/>
  <c r="AK145" i="10"/>
  <c r="AI145" i="10" s="1"/>
  <c r="AS161" i="10"/>
  <c r="AL161" i="10"/>
  <c r="AI161" i="10" s="1"/>
  <c r="AS169" i="10"/>
  <c r="AM169" i="10"/>
  <c r="AI169" i="10" s="1"/>
  <c r="AS180" i="10"/>
  <c r="AK180" i="10"/>
  <c r="AI180" i="10" s="1"/>
  <c r="AS192" i="10"/>
  <c r="AK192" i="10"/>
  <c r="AI192" i="10" s="1"/>
  <c r="AS202" i="10"/>
  <c r="AK202" i="10"/>
  <c r="AI202" i="10" s="1"/>
  <c r="AI240" i="10"/>
  <c r="AS302" i="10"/>
  <c r="AS272" i="10"/>
  <c r="AX40" i="10"/>
  <c r="AM40" i="10" s="1"/>
  <c r="AX138" i="10"/>
  <c r="AM138" i="10" s="1"/>
  <c r="AX204" i="10"/>
  <c r="AM204" i="10" s="1"/>
  <c r="AU231" i="10"/>
  <c r="AK231" i="10" s="1"/>
  <c r="AS83" i="10"/>
  <c r="AU138" i="10"/>
  <c r="AK138" i="10" s="1"/>
  <c r="AT266" i="10"/>
  <c r="AZ21" i="10"/>
  <c r="AZ259" i="10" s="1"/>
  <c r="AZ261" i="10" s="1"/>
  <c r="AZ263" i="10" s="1"/>
  <c r="AY83" i="10"/>
  <c r="AS278" i="10"/>
  <c r="AY86" i="10"/>
  <c r="AX115" i="10"/>
  <c r="AM115" i="10" s="1"/>
  <c r="AY63" i="10"/>
  <c r="AY58" i="10" s="1"/>
  <c r="AS13" i="10"/>
  <c r="AW58" i="10"/>
  <c r="AL58" i="10" s="1"/>
  <c r="BC115" i="10"/>
  <c r="AY243" i="10"/>
  <c r="BB58" i="10"/>
  <c r="AY141" i="10"/>
  <c r="AY138" i="10" s="1"/>
  <c r="AY240" i="10"/>
  <c r="AY231" i="10" s="1"/>
  <c r="AU80" i="10"/>
  <c r="AK80" i="10" s="1"/>
  <c r="BB9" i="10"/>
  <c r="BA80" i="10"/>
  <c r="AY218" i="10"/>
  <c r="AY204" i="10" s="1"/>
  <c r="AY269" i="10"/>
  <c r="AY286" i="10"/>
  <c r="AS110" i="10"/>
  <c r="AS267" i="10"/>
  <c r="AS286" i="10"/>
  <c r="BB40" i="10"/>
  <c r="AY40" i="10"/>
  <c r="AY110" i="10"/>
  <c r="AY95" i="10" s="1"/>
  <c r="AY221" i="10"/>
  <c r="AS9" i="10"/>
  <c r="AS268" i="10"/>
  <c r="AU302" i="10"/>
  <c r="AY33" i="10"/>
  <c r="AY21" i="10" s="1"/>
  <c r="BC40" i="10"/>
  <c r="AY129" i="10"/>
  <c r="AS129" i="10"/>
  <c r="AS152" i="10"/>
  <c r="AS275" i="10"/>
  <c r="BA196" i="10"/>
  <c r="BA231" i="10"/>
  <c r="AY268" i="10"/>
  <c r="BC80" i="10"/>
  <c r="BA115" i="10"/>
  <c r="AY152" i="10"/>
  <c r="BA178" i="10"/>
  <c r="BA286" i="10"/>
  <c r="AU9" i="10"/>
  <c r="AK9" i="10" s="1"/>
  <c r="AX80" i="10"/>
  <c r="AM80" i="10" s="1"/>
  <c r="AS221" i="10"/>
  <c r="AS269" i="10"/>
  <c r="AY9" i="10"/>
  <c r="BA58" i="10"/>
  <c r="AY115" i="10"/>
  <c r="AY160" i="10"/>
  <c r="BC160" i="10"/>
  <c r="AY275" i="10"/>
  <c r="AS33" i="10"/>
  <c r="AS21" i="10" s="1"/>
  <c r="AW160" i="10"/>
  <c r="AL160" i="10" s="1"/>
  <c r="AS240" i="10"/>
  <c r="AS243" i="10"/>
  <c r="AT297" i="10"/>
  <c r="AS297" i="10" s="1"/>
  <c r="AS283" i="10"/>
  <c r="AU262" i="10"/>
  <c r="AS262" i="10" s="1"/>
  <c r="AT21" i="10"/>
  <c r="AT259" i="10" s="1"/>
  <c r="AT261" i="10" s="1"/>
  <c r="AU115" i="10"/>
  <c r="AK115" i="10" s="1"/>
  <c r="AU196" i="10"/>
  <c r="AK196" i="10" s="1"/>
  <c r="AU286" i="10"/>
  <c r="AX95" i="10"/>
  <c r="AM95" i="10" s="1"/>
  <c r="AX160" i="10"/>
  <c r="AM160" i="10" s="1"/>
  <c r="AX178" i="10"/>
  <c r="AM178" i="10" s="1"/>
  <c r="AU58" i="10"/>
  <c r="AK58" i="10" s="1"/>
  <c r="AU178" i="10"/>
  <c r="AK178" i="10" s="1"/>
  <c r="AY272" i="10"/>
  <c r="AY278" i="10"/>
  <c r="AZ297" i="10"/>
  <c r="AY297" i="10" s="1"/>
  <c r="AY283" i="10"/>
  <c r="AY178" i="10"/>
  <c r="AY196" i="10"/>
  <c r="BC9" i="10"/>
  <c r="AZ266" i="10"/>
  <c r="BA262" i="10"/>
  <c r="AY262" i="10" s="1"/>
  <c r="AY267" i="10"/>
  <c r="BC95" i="10"/>
  <c r="BB160" i="10"/>
  <c r="BA9" i="10"/>
  <c r="BA138" i="10"/>
  <c r="BC178" i="10"/>
  <c r="CL91" i="10"/>
  <c r="CQ91" i="10"/>
  <c r="DL91" i="10" s="1"/>
  <c r="DJ91" i="10" s="1"/>
  <c r="BW91" i="10"/>
  <c r="CL155" i="10"/>
  <c r="CQ155" i="10"/>
  <c r="DL155" i="10" s="1"/>
  <c r="DJ155" i="10" s="1"/>
  <c r="BW155" i="10"/>
  <c r="CL187" i="10"/>
  <c r="CQ187" i="10"/>
  <c r="DL187" i="10" s="1"/>
  <c r="DJ187" i="10" s="1"/>
  <c r="BW187" i="10"/>
  <c r="AL259" i="10" l="1"/>
  <c r="AL261" i="10" s="1"/>
  <c r="AS231" i="10"/>
  <c r="AI80" i="10"/>
  <c r="AS178" i="10"/>
  <c r="AS160" i="10"/>
  <c r="AI196" i="10"/>
  <c r="AI115" i="10"/>
  <c r="AS80" i="10"/>
  <c r="AM259" i="10"/>
  <c r="AM261" i="10" s="1"/>
  <c r="AM263" i="10" s="1"/>
  <c r="AI160" i="10"/>
  <c r="AI138" i="10"/>
  <c r="AI58" i="10"/>
  <c r="AS138" i="10"/>
  <c r="AS196" i="10"/>
  <c r="AM265" i="10"/>
  <c r="AM282" i="10" s="1"/>
  <c r="AI231" i="10"/>
  <c r="AS95" i="10"/>
  <c r="AS259" i="10" s="1"/>
  <c r="AI95" i="10"/>
  <c r="AL265" i="10"/>
  <c r="AL282" i="10" s="1"/>
  <c r="AL263" i="10"/>
  <c r="AK262" i="10"/>
  <c r="AI262" i="10" s="1"/>
  <c r="AI11" i="10"/>
  <c r="AI9" i="10" s="1"/>
  <c r="AI178" i="10"/>
  <c r="AK259" i="10"/>
  <c r="AK261" i="10" s="1"/>
  <c r="AY80" i="10"/>
  <c r="AS266" i="10"/>
  <c r="AZ265" i="10"/>
  <c r="AZ282" i="10" s="1"/>
  <c r="AZ284" i="10"/>
  <c r="AZ301" i="10" s="1"/>
  <c r="BB259" i="10"/>
  <c r="BB261" i="10" s="1"/>
  <c r="BB263" i="10" s="1"/>
  <c r="AW259" i="10"/>
  <c r="AW261" i="10" s="1"/>
  <c r="AW284" i="10" s="1"/>
  <c r="AW301" i="10" s="1"/>
  <c r="AY266" i="10"/>
  <c r="AU259" i="10"/>
  <c r="AU261" i="10" s="1"/>
  <c r="AU263" i="10" s="1"/>
  <c r="AY259" i="10"/>
  <c r="AX259" i="10"/>
  <c r="AX261" i="10" s="1"/>
  <c r="AX263" i="10" s="1"/>
  <c r="BA259" i="10"/>
  <c r="BA261" i="10" s="1"/>
  <c r="BA265" i="10" s="1"/>
  <c r="BA282" i="10" s="1"/>
  <c r="BA296" i="10" s="1"/>
  <c r="BA306" i="10" s="1"/>
  <c r="AT263" i="10"/>
  <c r="AT265" i="10"/>
  <c r="AT284" i="10"/>
  <c r="AT301" i="10" s="1"/>
  <c r="BC259" i="10"/>
  <c r="BC261" i="10" s="1"/>
  <c r="CP280" i="10"/>
  <c r="CP279" i="10"/>
  <c r="CP277" i="10"/>
  <c r="CP276" i="10"/>
  <c r="CP274" i="10"/>
  <c r="CP273" i="10"/>
  <c r="CP271" i="10"/>
  <c r="CP243" i="10"/>
  <c r="CP231" i="10"/>
  <c r="CP221" i="10"/>
  <c r="CP204" i="10"/>
  <c r="CP196" i="10"/>
  <c r="CP178" i="10"/>
  <c r="CP160" i="10"/>
  <c r="CP154" i="10"/>
  <c r="CP138" i="10"/>
  <c r="CP129" i="10"/>
  <c r="CP115" i="10"/>
  <c r="CP96" i="10"/>
  <c r="CP80" i="10"/>
  <c r="CP58" i="10"/>
  <c r="CP40" i="10"/>
  <c r="CP21" i="10"/>
  <c r="CP9" i="10"/>
  <c r="CP7" i="10"/>
  <c r="AI259" i="10" l="1"/>
  <c r="AK263" i="10"/>
  <c r="AI263" i="10" s="1"/>
  <c r="AI261" i="10"/>
  <c r="AK265" i="10"/>
  <c r="AL283" i="10"/>
  <c r="AL297" i="10" s="1"/>
  <c r="AL296" i="10"/>
  <c r="AM296" i="10"/>
  <c r="AM283" i="10"/>
  <c r="AM297" i="10" s="1"/>
  <c r="BB284" i="10"/>
  <c r="BB301" i="10" s="1"/>
  <c r="BB265" i="10"/>
  <c r="BB282" i="10" s="1"/>
  <c r="BB296" i="10" s="1"/>
  <c r="AZ298" i="10"/>
  <c r="BA263" i="10"/>
  <c r="AW263" i="10"/>
  <c r="AS263" i="10" s="1"/>
  <c r="AU265" i="10"/>
  <c r="AU282" i="10" s="1"/>
  <c r="AU296" i="10" s="1"/>
  <c r="AU306" i="10" s="1"/>
  <c r="CU274" i="10"/>
  <c r="CU276" i="10"/>
  <c r="AU284" i="10"/>
  <c r="AU298" i="10" s="1"/>
  <c r="AW265" i="10"/>
  <c r="AW282" i="10" s="1"/>
  <c r="AW296" i="10" s="1"/>
  <c r="CU271" i="10"/>
  <c r="CU273" i="10"/>
  <c r="CU279" i="10"/>
  <c r="BA284" i="10"/>
  <c r="BA298" i="10" s="1"/>
  <c r="CU277" i="10"/>
  <c r="CU280" i="10"/>
  <c r="AS261" i="10"/>
  <c r="CP95" i="10"/>
  <c r="DK96" i="10"/>
  <c r="CP262" i="10"/>
  <c r="DK154" i="10"/>
  <c r="DJ154" i="10" s="1"/>
  <c r="CP269" i="10"/>
  <c r="AX284" i="10"/>
  <c r="AX301" i="10" s="1"/>
  <c r="AX265" i="10"/>
  <c r="AX282" i="10" s="1"/>
  <c r="AX296" i="10" s="1"/>
  <c r="CP272" i="10"/>
  <c r="CP278" i="10"/>
  <c r="AT298" i="10"/>
  <c r="AT282" i="10"/>
  <c r="CP268" i="10"/>
  <c r="CP283" i="10" s="1"/>
  <c r="CP297" i="10" s="1"/>
  <c r="BC265" i="10"/>
  <c r="BC284" i="10"/>
  <c r="BC301" i="10" s="1"/>
  <c r="BC263" i="10"/>
  <c r="AY263" i="10" s="1"/>
  <c r="AZ296" i="10"/>
  <c r="AZ306" i="10" s="1"/>
  <c r="AY306" i="10" s="1"/>
  <c r="AY261" i="10"/>
  <c r="CP275" i="10"/>
  <c r="CP267" i="10"/>
  <c r="CP152" i="10"/>
  <c r="BX262" i="10"/>
  <c r="BX243" i="10"/>
  <c r="BX231" i="10"/>
  <c r="BX221" i="10"/>
  <c r="BX204" i="10"/>
  <c r="BX196" i="10"/>
  <c r="BX178" i="10"/>
  <c r="BX161" i="10"/>
  <c r="BX152" i="10"/>
  <c r="BX144" i="10"/>
  <c r="BX141" i="10"/>
  <c r="BX134" i="10"/>
  <c r="CC134" i="10" s="1"/>
  <c r="BX115" i="10"/>
  <c r="BX111" i="10"/>
  <c r="BU111" i="10" s="1"/>
  <c r="BX80" i="10"/>
  <c r="BX70" i="10"/>
  <c r="BU70" i="10" s="1"/>
  <c r="BX63" i="10"/>
  <c r="CC63" i="10" s="1"/>
  <c r="BX61" i="10"/>
  <c r="BU61" i="10" s="1"/>
  <c r="BX55" i="10"/>
  <c r="BX12" i="10"/>
  <c r="BX7" i="10"/>
  <c r="BW243" i="10"/>
  <c r="BW240" i="10"/>
  <c r="BW235" i="10"/>
  <c r="BU235" i="10" s="1"/>
  <c r="BW230" i="10"/>
  <c r="BU230" i="10" s="1"/>
  <c r="BW220" i="10"/>
  <c r="CB220" i="10" s="1"/>
  <c r="BW201" i="10"/>
  <c r="CB201" i="10" s="1"/>
  <c r="BW200" i="10"/>
  <c r="BU200" i="10" s="1"/>
  <c r="BW199" i="10"/>
  <c r="BU199" i="10" s="1"/>
  <c r="BW193" i="10"/>
  <c r="BW192" i="10"/>
  <c r="BU192" i="10" s="1"/>
  <c r="BW188" i="10"/>
  <c r="BW185" i="10"/>
  <c r="CB185" i="10" s="1"/>
  <c r="BW180" i="10"/>
  <c r="BW175" i="10"/>
  <c r="BW160" i="10" s="1"/>
  <c r="BW152" i="10"/>
  <c r="BW146" i="10"/>
  <c r="BW145" i="10"/>
  <c r="BU145" i="10" s="1"/>
  <c r="BW136" i="10"/>
  <c r="CB136" i="10" s="1"/>
  <c r="BW120" i="10"/>
  <c r="BW110" i="10"/>
  <c r="BW96" i="10"/>
  <c r="BW86" i="10"/>
  <c r="CB86" i="10" s="1"/>
  <c r="BW83" i="10"/>
  <c r="BW74" i="10"/>
  <c r="BW67" i="10"/>
  <c r="BW66" i="10"/>
  <c r="BW63" i="10"/>
  <c r="BW54" i="10"/>
  <c r="BU54" i="10" s="1"/>
  <c r="BW50" i="10"/>
  <c r="BW48" i="10"/>
  <c r="BW32" i="10"/>
  <c r="BW28" i="10"/>
  <c r="BW24" i="10"/>
  <c r="BW18" i="10"/>
  <c r="BW16" i="10"/>
  <c r="BW11" i="10"/>
  <c r="BW10" i="10"/>
  <c r="CB10" i="10" s="1"/>
  <c r="BW7" i="10"/>
  <c r="CL262" i="10"/>
  <c r="BY262" i="10"/>
  <c r="BY243" i="10"/>
  <c r="BY240" i="10"/>
  <c r="BY231" i="10" s="1"/>
  <c r="BY221" i="10"/>
  <c r="BY204" i="10"/>
  <c r="BY196" i="10"/>
  <c r="BY194" i="10"/>
  <c r="BU194" i="10" s="1"/>
  <c r="BY190" i="10"/>
  <c r="BY181" i="10"/>
  <c r="BU181" i="10" s="1"/>
  <c r="BY177" i="10"/>
  <c r="BU177" i="10" s="1"/>
  <c r="BY169" i="10"/>
  <c r="BU169" i="10" s="1"/>
  <c r="BY152" i="10"/>
  <c r="BY141" i="10"/>
  <c r="BY138" i="10" s="1"/>
  <c r="BY129" i="10"/>
  <c r="BY118" i="10"/>
  <c r="BY113" i="10"/>
  <c r="BU113" i="10" s="1"/>
  <c r="BY110" i="10"/>
  <c r="BY105" i="10"/>
  <c r="BU105" i="10" s="1"/>
  <c r="BY104" i="10"/>
  <c r="BY103" i="10"/>
  <c r="BY86" i="10"/>
  <c r="BY83" i="10"/>
  <c r="BY58" i="10"/>
  <c r="BY47" i="10"/>
  <c r="BU47" i="10" s="1"/>
  <c r="BY32" i="10"/>
  <c r="BY13" i="10"/>
  <c r="BY9" i="10" s="1"/>
  <c r="BY7" i="10"/>
  <c r="CL74" i="10"/>
  <c r="CQ74" i="10"/>
  <c r="DL74" i="10" s="1"/>
  <c r="DJ74" i="10" s="1"/>
  <c r="CL16" i="10"/>
  <c r="CQ16" i="10"/>
  <c r="CL230" i="10"/>
  <c r="CQ230" i="10"/>
  <c r="DL230" i="10" s="1"/>
  <c r="DJ230" i="10" s="1"/>
  <c r="CL136" i="10"/>
  <c r="CQ136" i="10"/>
  <c r="DL136" i="10" s="1"/>
  <c r="BV253" i="10"/>
  <c r="BV243" i="10" s="1"/>
  <c r="CQ193" i="10"/>
  <c r="CR134" i="10"/>
  <c r="DM134" i="10" s="1"/>
  <c r="DJ134" i="10" s="1"/>
  <c r="CQ292" i="10"/>
  <c r="CQ289" i="10"/>
  <c r="CQ288" i="10"/>
  <c r="CQ287" i="10"/>
  <c r="CO292" i="10"/>
  <c r="CO289" i="10"/>
  <c r="CO288" i="10"/>
  <c r="CO287" i="10"/>
  <c r="CG292" i="10"/>
  <c r="CG289" i="10"/>
  <c r="CG288" i="10"/>
  <c r="CG298" i="10" s="1"/>
  <c r="CG287" i="10"/>
  <c r="CE292" i="10"/>
  <c r="CE289" i="10"/>
  <c r="CE288" i="10"/>
  <c r="CE287" i="10"/>
  <c r="BU292" i="10"/>
  <c r="BU289" i="10"/>
  <c r="BU288" i="10"/>
  <c r="BU287" i="10"/>
  <c r="BW292" i="10"/>
  <c r="BW289" i="10"/>
  <c r="BW288" i="10"/>
  <c r="BW287" i="10"/>
  <c r="BW297" i="10" s="1"/>
  <c r="BW305" i="10" s="1"/>
  <c r="CB294" i="10"/>
  <c r="CQ175" i="10"/>
  <c r="CQ185" i="10"/>
  <c r="CQ180" i="10"/>
  <c r="DL180" i="10" s="1"/>
  <c r="DJ180" i="10" s="1"/>
  <c r="CG180" i="10"/>
  <c r="CE180" i="10" s="1"/>
  <c r="CQ201" i="10"/>
  <c r="CR141" i="10"/>
  <c r="DM141" i="10" s="1"/>
  <c r="CH141" i="10"/>
  <c r="CE141" i="10" s="1"/>
  <c r="CG201" i="10"/>
  <c r="CE201" i="10" s="1"/>
  <c r="CQ54" i="10"/>
  <c r="BY297" i="10"/>
  <c r="BY305" i="10" s="1"/>
  <c r="BX297" i="10"/>
  <c r="BX305" i="10" s="1"/>
  <c r="CO91" i="10"/>
  <c r="CG91" i="10"/>
  <c r="CE91" i="10" s="1"/>
  <c r="CR12" i="10"/>
  <c r="CH12" i="10"/>
  <c r="CH9" i="10" s="1"/>
  <c r="CQ188" i="10"/>
  <c r="DL188" i="10" s="1"/>
  <c r="DJ188" i="10" s="1"/>
  <c r="CQ24" i="10"/>
  <c r="CR63" i="10"/>
  <c r="DM63" i="10" s="1"/>
  <c r="CH63" i="10"/>
  <c r="CQ63" i="10"/>
  <c r="CG63" i="10"/>
  <c r="CS32" i="10"/>
  <c r="CQ32" i="10"/>
  <c r="DL32" i="10" s="1"/>
  <c r="CR144" i="10"/>
  <c r="CR70" i="10"/>
  <c r="CM70" i="10"/>
  <c r="CJ70" i="10" s="1"/>
  <c r="CQ11" i="10"/>
  <c r="CQ10" i="10"/>
  <c r="CL10" i="10"/>
  <c r="CJ10" i="10" s="1"/>
  <c r="CF96" i="10"/>
  <c r="CF95" i="10" s="1"/>
  <c r="CE8" i="10"/>
  <c r="CE7" i="10" s="1"/>
  <c r="CO264" i="10"/>
  <c r="CQ96" i="10"/>
  <c r="CD293" i="10"/>
  <c r="CC293" i="10"/>
  <c r="CB293" i="10"/>
  <c r="CA293" i="10"/>
  <c r="CD292" i="10"/>
  <c r="CC292" i="10"/>
  <c r="CA292" i="10"/>
  <c r="CD291" i="10"/>
  <c r="CD305" i="10" s="1"/>
  <c r="CC291" i="10"/>
  <c r="CC305" i="10" s="1"/>
  <c r="CB291" i="10"/>
  <c r="CB305" i="10" s="1"/>
  <c r="CA291" i="10"/>
  <c r="CA305" i="10" s="1"/>
  <c r="CD290" i="10"/>
  <c r="CD304" i="10" s="1"/>
  <c r="CC290" i="10"/>
  <c r="CC304" i="10" s="1"/>
  <c r="CB290" i="10"/>
  <c r="CA290" i="10"/>
  <c r="CA304" i="10" s="1"/>
  <c r="CD289" i="10"/>
  <c r="CC289" i="10"/>
  <c r="CA289" i="10"/>
  <c r="CD288" i="10"/>
  <c r="CC288" i="10"/>
  <c r="CA288" i="10"/>
  <c r="CD287" i="10"/>
  <c r="CD297" i="10" s="1"/>
  <c r="CC287" i="10"/>
  <c r="CC297" i="10" s="1"/>
  <c r="CA287" i="10"/>
  <c r="CD286" i="10"/>
  <c r="CC286" i="10"/>
  <c r="CA286" i="10"/>
  <c r="CC44" i="10"/>
  <c r="AQ9" i="10"/>
  <c r="CD260" i="10"/>
  <c r="CC260" i="10"/>
  <c r="CB260" i="10"/>
  <c r="CA260" i="10"/>
  <c r="CD258" i="10"/>
  <c r="CC258" i="10"/>
  <c r="CB258" i="10"/>
  <c r="CA258" i="10"/>
  <c r="CD257" i="10"/>
  <c r="CC257" i="10"/>
  <c r="CB257" i="10"/>
  <c r="CA257" i="10"/>
  <c r="CD256" i="10"/>
  <c r="CC256" i="10"/>
  <c r="CB256" i="10"/>
  <c r="CA256" i="10"/>
  <c r="CD255" i="10"/>
  <c r="CC255" i="10"/>
  <c r="CB255" i="10"/>
  <c r="CA255" i="10"/>
  <c r="CD254" i="10"/>
  <c r="CC254" i="10"/>
  <c r="CB254" i="10"/>
  <c r="CA254" i="10"/>
  <c r="CD253" i="10"/>
  <c r="CC253" i="10"/>
  <c r="CB253" i="10"/>
  <c r="CD252" i="10"/>
  <c r="CC252" i="10"/>
  <c r="CB252" i="10"/>
  <c r="CA252" i="10"/>
  <c r="CD251" i="10"/>
  <c r="CC251" i="10"/>
  <c r="CB251" i="10"/>
  <c r="CA251" i="10"/>
  <c r="CD250" i="10"/>
  <c r="CC250" i="10"/>
  <c r="CB250" i="10"/>
  <c r="CA250" i="10"/>
  <c r="CD249" i="10"/>
  <c r="CC249" i="10"/>
  <c r="CB249" i="10"/>
  <c r="CA249" i="10"/>
  <c r="CD248" i="10"/>
  <c r="CC248" i="10"/>
  <c r="CB248" i="10"/>
  <c r="CA248" i="10"/>
  <c r="CD247" i="10"/>
  <c r="CC247" i="10"/>
  <c r="CB247" i="10"/>
  <c r="CA247" i="10"/>
  <c r="CD246" i="10"/>
  <c r="CC246" i="10"/>
  <c r="CB246" i="10"/>
  <c r="CA246" i="10"/>
  <c r="CD245" i="10"/>
  <c r="CC245" i="10"/>
  <c r="CB245" i="10"/>
  <c r="CA245" i="10"/>
  <c r="CD244" i="10"/>
  <c r="CC244" i="10"/>
  <c r="CB244" i="10"/>
  <c r="CA244" i="10"/>
  <c r="CD242" i="10"/>
  <c r="CC242" i="10"/>
  <c r="CB242" i="10"/>
  <c r="CA242" i="10"/>
  <c r="CD241" i="10"/>
  <c r="CC241" i="10"/>
  <c r="CB241" i="10"/>
  <c r="CA241" i="10"/>
  <c r="CC240" i="10"/>
  <c r="CA240" i="10"/>
  <c r="CD239" i="10"/>
  <c r="CC239" i="10"/>
  <c r="CB239" i="10"/>
  <c r="CA239" i="10"/>
  <c r="CD238" i="10"/>
  <c r="CC238" i="10"/>
  <c r="CB238" i="10"/>
  <c r="CA238" i="10"/>
  <c r="CD237" i="10"/>
  <c r="CC237" i="10"/>
  <c r="CB237" i="10"/>
  <c r="CA237" i="10"/>
  <c r="CD236" i="10"/>
  <c r="CC236" i="10"/>
  <c r="CB236" i="10"/>
  <c r="CA236" i="10"/>
  <c r="CD235" i="10"/>
  <c r="CC235" i="10"/>
  <c r="CA235" i="10"/>
  <c r="CD234" i="10"/>
  <c r="CC234" i="10"/>
  <c r="CB234" i="10"/>
  <c r="CA234" i="10"/>
  <c r="CD233" i="10"/>
  <c r="CC233" i="10"/>
  <c r="CB233" i="10"/>
  <c r="CA233" i="10"/>
  <c r="CD232" i="10"/>
  <c r="CC232" i="10"/>
  <c r="CB232" i="10"/>
  <c r="CA232" i="10"/>
  <c r="CD230" i="10"/>
  <c r="CC230" i="10"/>
  <c r="CA230" i="10"/>
  <c r="CD229" i="10"/>
  <c r="CC229" i="10"/>
  <c r="CB229" i="10"/>
  <c r="CA229" i="10"/>
  <c r="CD228" i="10"/>
  <c r="CC228" i="10"/>
  <c r="CB228" i="10"/>
  <c r="CA228" i="10"/>
  <c r="CD227" i="10"/>
  <c r="CC227" i="10"/>
  <c r="CB227" i="10"/>
  <c r="CA227" i="10"/>
  <c r="CD226" i="10"/>
  <c r="CC226" i="10"/>
  <c r="CB226" i="10"/>
  <c r="CA226" i="10"/>
  <c r="CD225" i="10"/>
  <c r="CC225" i="10"/>
  <c r="CB225" i="10"/>
  <c r="CA225" i="10"/>
  <c r="CD224" i="10"/>
  <c r="CC224" i="10"/>
  <c r="CB224" i="10"/>
  <c r="CA224" i="10"/>
  <c r="CD223" i="10"/>
  <c r="CC223" i="10"/>
  <c r="CB223" i="10"/>
  <c r="CA223" i="10"/>
  <c r="CD222" i="10"/>
  <c r="CC222" i="10"/>
  <c r="CB222" i="10"/>
  <c r="CA222" i="10"/>
  <c r="CA221" i="10" s="1"/>
  <c r="CD220" i="10"/>
  <c r="CC220" i="10"/>
  <c r="CA220" i="10"/>
  <c r="CD219" i="10"/>
  <c r="CC219" i="10"/>
  <c r="CB219" i="10"/>
  <c r="CA219" i="10"/>
  <c r="CC218" i="10"/>
  <c r="CB218" i="10"/>
  <c r="CA218" i="10"/>
  <c r="CD217" i="10"/>
  <c r="CC217" i="10"/>
  <c r="CB217" i="10"/>
  <c r="CA217" i="10"/>
  <c r="CD216" i="10"/>
  <c r="CC216" i="10"/>
  <c r="CB216" i="10"/>
  <c r="CA216" i="10"/>
  <c r="CD215" i="10"/>
  <c r="CC215" i="10"/>
  <c r="CB215" i="10"/>
  <c r="CA215" i="10"/>
  <c r="CD214" i="10"/>
  <c r="CC214" i="10"/>
  <c r="CB214" i="10"/>
  <c r="CA214" i="10"/>
  <c r="CD213" i="10"/>
  <c r="CC213" i="10"/>
  <c r="CB213" i="10"/>
  <c r="CA213" i="10"/>
  <c r="CD212" i="10"/>
  <c r="CC212" i="10"/>
  <c r="CB212" i="10"/>
  <c r="CA212" i="10"/>
  <c r="CD211" i="10"/>
  <c r="CC211" i="10"/>
  <c r="CB211" i="10"/>
  <c r="CA211" i="10"/>
  <c r="CD210" i="10"/>
  <c r="CC210" i="10"/>
  <c r="CB210" i="10"/>
  <c r="CA210" i="10"/>
  <c r="CD209" i="10"/>
  <c r="CC209" i="10"/>
  <c r="CB209" i="10"/>
  <c r="CA209" i="10"/>
  <c r="CD208" i="10"/>
  <c r="CC208" i="10"/>
  <c r="CB208" i="10"/>
  <c r="CA208" i="10"/>
  <c r="CD207" i="10"/>
  <c r="CC207" i="10"/>
  <c r="CB207" i="10"/>
  <c r="CA207" i="10"/>
  <c r="CD206" i="10"/>
  <c r="CC206" i="10"/>
  <c r="CB206" i="10"/>
  <c r="CA206" i="10"/>
  <c r="CD205" i="10"/>
  <c r="CC205" i="10"/>
  <c r="CB205" i="10"/>
  <c r="CA205" i="10"/>
  <c r="CD203" i="10"/>
  <c r="CC203" i="10"/>
  <c r="CA203" i="10"/>
  <c r="CD202" i="10"/>
  <c r="CC202" i="10"/>
  <c r="CA202" i="10"/>
  <c r="CD201" i="10"/>
  <c r="CC201" i="10"/>
  <c r="CA201" i="10"/>
  <c r="CD200" i="10"/>
  <c r="CC200" i="10"/>
  <c r="CA200" i="10"/>
  <c r="CD199" i="10"/>
  <c r="CC199" i="10"/>
  <c r="CA199" i="10"/>
  <c r="CD198" i="10"/>
  <c r="CC198" i="10"/>
  <c r="CB198" i="10"/>
  <c r="CA198" i="10"/>
  <c r="CD197" i="10"/>
  <c r="CC197" i="10"/>
  <c r="CB197" i="10"/>
  <c r="CA197" i="10"/>
  <c r="CD195" i="10"/>
  <c r="CC195" i="10"/>
  <c r="CB195" i="10"/>
  <c r="CA195" i="10"/>
  <c r="CC194" i="10"/>
  <c r="CB194" i="10"/>
  <c r="CA194" i="10"/>
  <c r="CD193" i="10"/>
  <c r="CC193" i="10"/>
  <c r="CA193" i="10"/>
  <c r="CD192" i="10"/>
  <c r="CC192" i="10"/>
  <c r="CA192" i="10"/>
  <c r="CD191" i="10"/>
  <c r="CC191" i="10"/>
  <c r="CB191" i="10"/>
  <c r="CA191" i="10"/>
  <c r="CC190" i="10"/>
  <c r="CB190" i="10"/>
  <c r="CA190" i="10"/>
  <c r="CD189" i="10"/>
  <c r="CC189" i="10"/>
  <c r="CB189" i="10"/>
  <c r="CA189" i="10"/>
  <c r="CD188" i="10"/>
  <c r="CC188" i="10"/>
  <c r="CA188" i="10"/>
  <c r="CD187" i="10"/>
  <c r="CC187" i="10"/>
  <c r="CB187" i="10"/>
  <c r="CA187" i="10"/>
  <c r="CD186" i="10"/>
  <c r="CC186" i="10"/>
  <c r="CB186" i="10"/>
  <c r="CA186" i="10"/>
  <c r="CD185" i="10"/>
  <c r="CC185" i="10"/>
  <c r="CA185" i="10"/>
  <c r="CD184" i="10"/>
  <c r="CC184" i="10"/>
  <c r="CB184" i="10"/>
  <c r="CA184" i="10"/>
  <c r="CD183" i="10"/>
  <c r="CC183" i="10"/>
  <c r="CB183" i="10"/>
  <c r="CA183" i="10"/>
  <c r="CD182" i="10"/>
  <c r="CC182" i="10"/>
  <c r="CB182" i="10"/>
  <c r="CA182" i="10"/>
  <c r="CC181" i="10"/>
  <c r="CB181" i="10"/>
  <c r="CA181" i="10"/>
  <c r="CD180" i="10"/>
  <c r="CC180" i="10"/>
  <c r="CA180" i="10"/>
  <c r="CD179" i="10"/>
  <c r="CC179" i="10"/>
  <c r="CB179" i="10"/>
  <c r="CA179" i="10"/>
  <c r="CC177" i="10"/>
  <c r="CB177" i="10"/>
  <c r="CA177" i="10"/>
  <c r="CD176" i="10"/>
  <c r="CC176" i="10"/>
  <c r="CB176" i="10"/>
  <c r="CA176" i="10"/>
  <c r="CD175" i="10"/>
  <c r="CC175" i="10"/>
  <c r="CA175" i="10"/>
  <c r="CD174" i="10"/>
  <c r="CC174" i="10"/>
  <c r="CB174" i="10"/>
  <c r="CA174" i="10"/>
  <c r="CD173" i="10"/>
  <c r="CC173" i="10"/>
  <c r="CB173" i="10"/>
  <c r="CA173" i="10"/>
  <c r="CD172" i="10"/>
  <c r="CC172" i="10"/>
  <c r="CB172" i="10"/>
  <c r="CA172" i="10"/>
  <c r="CD171" i="10"/>
  <c r="CC171" i="10"/>
  <c r="CB171" i="10"/>
  <c r="CA171" i="10"/>
  <c r="CC170" i="10"/>
  <c r="CB170" i="10"/>
  <c r="CA170" i="10"/>
  <c r="CC169" i="10"/>
  <c r="CB169" i="10"/>
  <c r="CA169" i="10"/>
  <c r="CD168" i="10"/>
  <c r="CC168" i="10"/>
  <c r="CB168" i="10"/>
  <c r="CA168" i="10"/>
  <c r="CD167" i="10"/>
  <c r="CC167" i="10"/>
  <c r="CB167" i="10"/>
  <c r="CA167" i="10"/>
  <c r="CD166" i="10"/>
  <c r="CC166" i="10"/>
  <c r="CB166" i="10"/>
  <c r="CA166" i="10"/>
  <c r="CD165" i="10"/>
  <c r="CC165" i="10"/>
  <c r="CB165" i="10"/>
  <c r="CA165" i="10"/>
  <c r="CD164" i="10"/>
  <c r="CC164" i="10"/>
  <c r="CB164" i="10"/>
  <c r="CA164" i="10"/>
  <c r="CD163" i="10"/>
  <c r="CC163" i="10"/>
  <c r="CB163" i="10"/>
  <c r="CA163" i="10"/>
  <c r="CD162" i="10"/>
  <c r="CC162" i="10"/>
  <c r="CB162" i="10"/>
  <c r="CA162" i="10"/>
  <c r="CD161" i="10"/>
  <c r="CB161" i="10"/>
  <c r="CA161" i="10"/>
  <c r="CD159" i="10"/>
  <c r="CC159" i="10"/>
  <c r="CB159" i="10"/>
  <c r="CA159" i="10"/>
  <c r="CD158" i="10"/>
  <c r="CC158" i="10"/>
  <c r="CB158" i="10"/>
  <c r="CA158" i="10"/>
  <c r="CD157" i="10"/>
  <c r="CC157" i="10"/>
  <c r="CB157" i="10"/>
  <c r="CA157" i="10"/>
  <c r="CD156" i="10"/>
  <c r="CC156" i="10"/>
  <c r="CB156" i="10"/>
  <c r="CA156" i="10"/>
  <c r="CD155" i="10"/>
  <c r="CC155" i="10"/>
  <c r="CA155" i="10"/>
  <c r="CD154" i="10"/>
  <c r="CC154" i="10"/>
  <c r="CB154" i="10"/>
  <c r="CA154" i="10"/>
  <c r="CD153" i="10"/>
  <c r="CC153" i="10"/>
  <c r="CB153" i="10"/>
  <c r="CA153" i="10"/>
  <c r="CD151" i="10"/>
  <c r="CC151" i="10"/>
  <c r="CB151" i="10"/>
  <c r="CA151" i="10"/>
  <c r="CD150" i="10"/>
  <c r="CC150" i="10"/>
  <c r="CB150" i="10"/>
  <c r="CA150" i="10"/>
  <c r="CD149" i="10"/>
  <c r="CC149" i="10"/>
  <c r="CB149" i="10"/>
  <c r="CA149" i="10"/>
  <c r="CD148" i="10"/>
  <c r="CC148" i="10"/>
  <c r="CB148" i="10"/>
  <c r="CA148" i="10"/>
  <c r="CD147" i="10"/>
  <c r="CC147" i="10"/>
  <c r="CB147" i="10"/>
  <c r="CA147" i="10"/>
  <c r="CD146" i="10"/>
  <c r="CC146" i="10"/>
  <c r="CA146" i="10"/>
  <c r="CD145" i="10"/>
  <c r="CC145" i="10"/>
  <c r="CA145" i="10"/>
  <c r="CD144" i="10"/>
  <c r="CB144" i="10"/>
  <c r="CA144" i="10"/>
  <c r="CD143" i="10"/>
  <c r="CC143" i="10"/>
  <c r="CB143" i="10"/>
  <c r="CA143" i="10"/>
  <c r="CD142" i="10"/>
  <c r="CC142" i="10"/>
  <c r="CB142" i="10"/>
  <c r="CA142" i="10"/>
  <c r="CB141" i="10"/>
  <c r="CA141" i="10"/>
  <c r="CD140" i="10"/>
  <c r="CC140" i="10"/>
  <c r="CB140" i="10"/>
  <c r="CA140" i="10"/>
  <c r="CD139" i="10"/>
  <c r="CC139" i="10"/>
  <c r="CB139" i="10"/>
  <c r="CA139" i="10"/>
  <c r="CD137" i="10"/>
  <c r="CC137" i="10"/>
  <c r="CB137" i="10"/>
  <c r="CA137" i="10"/>
  <c r="CD136" i="10"/>
  <c r="CC136" i="10"/>
  <c r="CA136" i="10"/>
  <c r="CD135" i="10"/>
  <c r="CC135" i="10"/>
  <c r="CB135" i="10"/>
  <c r="CA135" i="10"/>
  <c r="CD134" i="10"/>
  <c r="CB134" i="10"/>
  <c r="CA134" i="10"/>
  <c r="CD133" i="10"/>
  <c r="CC133" i="10"/>
  <c r="CB133" i="10"/>
  <c r="CA133" i="10"/>
  <c r="CD132" i="10"/>
  <c r="CC132" i="10"/>
  <c r="CB132" i="10"/>
  <c r="CA132" i="10"/>
  <c r="CD131" i="10"/>
  <c r="CC131" i="10"/>
  <c r="CB131" i="10"/>
  <c r="CA131" i="10"/>
  <c r="CD130" i="10"/>
  <c r="CC130" i="10"/>
  <c r="CB130" i="10"/>
  <c r="CA130" i="10"/>
  <c r="CD128" i="10"/>
  <c r="CC128" i="10"/>
  <c r="CB128" i="10"/>
  <c r="CA128" i="10"/>
  <c r="CD127" i="10"/>
  <c r="CC127" i="10"/>
  <c r="CB127" i="10"/>
  <c r="CA127" i="10"/>
  <c r="CD126" i="10"/>
  <c r="CC126" i="10"/>
  <c r="CB126" i="10"/>
  <c r="CA126" i="10"/>
  <c r="CD125" i="10"/>
  <c r="CC125" i="10"/>
  <c r="CB125" i="10"/>
  <c r="CA125" i="10"/>
  <c r="CD124" i="10"/>
  <c r="CC124" i="10"/>
  <c r="CB124" i="10"/>
  <c r="CA124" i="10"/>
  <c r="CD123" i="10"/>
  <c r="CC123" i="10"/>
  <c r="CB123" i="10"/>
  <c r="CA123" i="10"/>
  <c r="CD122" i="10"/>
  <c r="CC122" i="10"/>
  <c r="CB122" i="10"/>
  <c r="CA122" i="10"/>
  <c r="CD121" i="10"/>
  <c r="CC121" i="10"/>
  <c r="CB121" i="10"/>
  <c r="CA121" i="10"/>
  <c r="CD120" i="10"/>
  <c r="CC120" i="10"/>
  <c r="CA120" i="10"/>
  <c r="CD119" i="10"/>
  <c r="CC119" i="10"/>
  <c r="CB119" i="10"/>
  <c r="CA119" i="10"/>
  <c r="CC118" i="10"/>
  <c r="CB118" i="10"/>
  <c r="CA118" i="10"/>
  <c r="CD117" i="10"/>
  <c r="CC117" i="10"/>
  <c r="CB117" i="10"/>
  <c r="CA117" i="10"/>
  <c r="CD116" i="10"/>
  <c r="CC116" i="10"/>
  <c r="CB116" i="10"/>
  <c r="CA116" i="10"/>
  <c r="CD114" i="10"/>
  <c r="CC114" i="10"/>
  <c r="CB114" i="10"/>
  <c r="CA114" i="10"/>
  <c r="CC113" i="10"/>
  <c r="CB113" i="10"/>
  <c r="CA113" i="10"/>
  <c r="CD112" i="10"/>
  <c r="CC112" i="10"/>
  <c r="CB112" i="10"/>
  <c r="CA112" i="10"/>
  <c r="CD111" i="10"/>
  <c r="CB111" i="10"/>
  <c r="CA111" i="10"/>
  <c r="CC110" i="10"/>
  <c r="CA110" i="10"/>
  <c r="CD109" i="10"/>
  <c r="CC109" i="10"/>
  <c r="CB109" i="10"/>
  <c r="CA109" i="10"/>
  <c r="CC108" i="10"/>
  <c r="CB108" i="10"/>
  <c r="CA108" i="10"/>
  <c r="CD107" i="10"/>
  <c r="CC107" i="10"/>
  <c r="CB107" i="10"/>
  <c r="CA107" i="10"/>
  <c r="CD106" i="10"/>
  <c r="CC106" i="10"/>
  <c r="CB106" i="10"/>
  <c r="CA106" i="10"/>
  <c r="CC105" i="10"/>
  <c r="CB105" i="10"/>
  <c r="CA105" i="10"/>
  <c r="CC104" i="10"/>
  <c r="CB104" i="10"/>
  <c r="CA104" i="10"/>
  <c r="CC103" i="10"/>
  <c r="CB103" i="10"/>
  <c r="CA103" i="10"/>
  <c r="CD102" i="10"/>
  <c r="CC102" i="10"/>
  <c r="CB102" i="10"/>
  <c r="CA102" i="10"/>
  <c r="CD101" i="10"/>
  <c r="CC101" i="10"/>
  <c r="CB101" i="10"/>
  <c r="CA101" i="10"/>
  <c r="CD100" i="10"/>
  <c r="CC100" i="10"/>
  <c r="CB100" i="10"/>
  <c r="CA100" i="10"/>
  <c r="CD99" i="10"/>
  <c r="CC99" i="10"/>
  <c r="CB99" i="10"/>
  <c r="CA99" i="10"/>
  <c r="CD98" i="10"/>
  <c r="CC98" i="10"/>
  <c r="CB98" i="10"/>
  <c r="CA98" i="10"/>
  <c r="CD97" i="10"/>
  <c r="CC97" i="10"/>
  <c r="CB97" i="10"/>
  <c r="CA97" i="10"/>
  <c r="CD96" i="10"/>
  <c r="CC96" i="10"/>
  <c r="CA96" i="10"/>
  <c r="CD94" i="10"/>
  <c r="CC94" i="10"/>
  <c r="CB94" i="10"/>
  <c r="CA94" i="10"/>
  <c r="CD93" i="10"/>
  <c r="CC93" i="10"/>
  <c r="CB93" i="10"/>
  <c r="CA93" i="10"/>
  <c r="CD92" i="10"/>
  <c r="CC92" i="10"/>
  <c r="CB92" i="10"/>
  <c r="CA92" i="10"/>
  <c r="CD91" i="10"/>
  <c r="CC91" i="10"/>
  <c r="CA91" i="10"/>
  <c r="CD90" i="10"/>
  <c r="CC90" i="10"/>
  <c r="CB90" i="10"/>
  <c r="CA90" i="10"/>
  <c r="CD89" i="10"/>
  <c r="CC89" i="10"/>
  <c r="CB89" i="10"/>
  <c r="CA89" i="10"/>
  <c r="CD88" i="10"/>
  <c r="CC88" i="10"/>
  <c r="CB88" i="10"/>
  <c r="CA88" i="10"/>
  <c r="CD87" i="10"/>
  <c r="CC87" i="10"/>
  <c r="CB87" i="10"/>
  <c r="CA87" i="10"/>
  <c r="CC86" i="10"/>
  <c r="CA86" i="10"/>
  <c r="CD85" i="10"/>
  <c r="CC85" i="10"/>
  <c r="CB85" i="10"/>
  <c r="CA85" i="10"/>
  <c r="CD84" i="10"/>
  <c r="CC84" i="10"/>
  <c r="CB84" i="10"/>
  <c r="CA84" i="10"/>
  <c r="CC83" i="10"/>
  <c r="CA83" i="10"/>
  <c r="CD82" i="10"/>
  <c r="CC82" i="10"/>
  <c r="CB82" i="10"/>
  <c r="CA82" i="10"/>
  <c r="CD81" i="10"/>
  <c r="CC81" i="10"/>
  <c r="CB81" i="10"/>
  <c r="CA81" i="10"/>
  <c r="CD79" i="10"/>
  <c r="CC79" i="10"/>
  <c r="CB79" i="10"/>
  <c r="CA79" i="10"/>
  <c r="CD78" i="10"/>
  <c r="CC78" i="10"/>
  <c r="CB78" i="10"/>
  <c r="CA78" i="10"/>
  <c r="CD77" i="10"/>
  <c r="CC77" i="10"/>
  <c r="CB77" i="10"/>
  <c r="CA77" i="10"/>
  <c r="CD76" i="10"/>
  <c r="CC76" i="10"/>
  <c r="CB76" i="10"/>
  <c r="CA76" i="10"/>
  <c r="CD75" i="10"/>
  <c r="CC75" i="10"/>
  <c r="CB75" i="10"/>
  <c r="CA75" i="10"/>
  <c r="CD74" i="10"/>
  <c r="CC74" i="10"/>
  <c r="CA74" i="10"/>
  <c r="CD73" i="10"/>
  <c r="CC73" i="10"/>
  <c r="CB73" i="10"/>
  <c r="CA73" i="10"/>
  <c r="CD72" i="10"/>
  <c r="CC72" i="10"/>
  <c r="CB72" i="10"/>
  <c r="CA72" i="10"/>
  <c r="CD71" i="10"/>
  <c r="CC71" i="10"/>
  <c r="CB71" i="10"/>
  <c r="CA71" i="10"/>
  <c r="CD70" i="10"/>
  <c r="CB70" i="10"/>
  <c r="CA70" i="10"/>
  <c r="CD69" i="10"/>
  <c r="CC69" i="10"/>
  <c r="CB69" i="10"/>
  <c r="CA69" i="10"/>
  <c r="CD68" i="10"/>
  <c r="CC68" i="10"/>
  <c r="CB68" i="10"/>
  <c r="CA68" i="10"/>
  <c r="CD67" i="10"/>
  <c r="CC67" i="10"/>
  <c r="CA67" i="10"/>
  <c r="CD66" i="10"/>
  <c r="CC66" i="10"/>
  <c r="CA66" i="10"/>
  <c r="CD65" i="10"/>
  <c r="CC65" i="10"/>
  <c r="CB65" i="10"/>
  <c r="CA65" i="10"/>
  <c r="CD64" i="10"/>
  <c r="CC64" i="10"/>
  <c r="CB64" i="10"/>
  <c r="CA64" i="10"/>
  <c r="CD63" i="10"/>
  <c r="CA63" i="10"/>
  <c r="CD62" i="10"/>
  <c r="CC62" i="10"/>
  <c r="CB62" i="10"/>
  <c r="CA62" i="10"/>
  <c r="CD61" i="10"/>
  <c r="CB61" i="10"/>
  <c r="CA61" i="10"/>
  <c r="CD60" i="10"/>
  <c r="CC60" i="10"/>
  <c r="CB60" i="10"/>
  <c r="CA60" i="10"/>
  <c r="CD59" i="10"/>
  <c r="CC59" i="10"/>
  <c r="CB59" i="10"/>
  <c r="CA59" i="10"/>
  <c r="CD57" i="10"/>
  <c r="CC57" i="10"/>
  <c r="CB57" i="10"/>
  <c r="CA57" i="10"/>
  <c r="CD56" i="10"/>
  <c r="CC56" i="10"/>
  <c r="CB56" i="10"/>
  <c r="CA56" i="10"/>
  <c r="CD55" i="10"/>
  <c r="CB55" i="10"/>
  <c r="CA55" i="10"/>
  <c r="CD54" i="10"/>
  <c r="CC54" i="10"/>
  <c r="CA54" i="10"/>
  <c r="CD53" i="10"/>
  <c r="CC53" i="10"/>
  <c r="CB53" i="10"/>
  <c r="CA53" i="10"/>
  <c r="CD52" i="10"/>
  <c r="CC52" i="10"/>
  <c r="CB52" i="10"/>
  <c r="CA52" i="10"/>
  <c r="CD51" i="10"/>
  <c r="CC51" i="10"/>
  <c r="CB51" i="10"/>
  <c r="CA51" i="10"/>
  <c r="CD50" i="10"/>
  <c r="CC50" i="10"/>
  <c r="CA50" i="10"/>
  <c r="CD49" i="10"/>
  <c r="CC49" i="10"/>
  <c r="CB49" i="10"/>
  <c r="CA49" i="10"/>
  <c r="CD48" i="10"/>
  <c r="CC48" i="10"/>
  <c r="CA48" i="10"/>
  <c r="CC47" i="10"/>
  <c r="CB47" i="10"/>
  <c r="CA47" i="10"/>
  <c r="CD46" i="10"/>
  <c r="CC46" i="10"/>
  <c r="CB46" i="10"/>
  <c r="CA46" i="10"/>
  <c r="CD45" i="10"/>
  <c r="CC45" i="10"/>
  <c r="CB45" i="10"/>
  <c r="CA45" i="10"/>
  <c r="CD44" i="10"/>
  <c r="CB44" i="10"/>
  <c r="CA44" i="10"/>
  <c r="CD43" i="10"/>
  <c r="CC43" i="10"/>
  <c r="CB43" i="10"/>
  <c r="CA43" i="10"/>
  <c r="CD42" i="10"/>
  <c r="CC42" i="10"/>
  <c r="CB42" i="10"/>
  <c r="CA42" i="10"/>
  <c r="CD41" i="10"/>
  <c r="CC41" i="10"/>
  <c r="CB41" i="10"/>
  <c r="CA41" i="10"/>
  <c r="CD39" i="10"/>
  <c r="CC39" i="10"/>
  <c r="CB39" i="10"/>
  <c r="CA39" i="10"/>
  <c r="CD38" i="10"/>
  <c r="CC38" i="10"/>
  <c r="CB38" i="10"/>
  <c r="CA38" i="10"/>
  <c r="CD37" i="10"/>
  <c r="CC37" i="10"/>
  <c r="CB37" i="10"/>
  <c r="CD36" i="10"/>
  <c r="CC36" i="10"/>
  <c r="CB36" i="10"/>
  <c r="CA36" i="10"/>
  <c r="CD35" i="10"/>
  <c r="CC35" i="10"/>
  <c r="CB35" i="10"/>
  <c r="CA35" i="10"/>
  <c r="CD34" i="10"/>
  <c r="CC34" i="10"/>
  <c r="CB34" i="10"/>
  <c r="CA34" i="10"/>
  <c r="CD33" i="10"/>
  <c r="CC33" i="10"/>
  <c r="CA33" i="10"/>
  <c r="CC32" i="10"/>
  <c r="CA32" i="10"/>
  <c r="CD31" i="10"/>
  <c r="CC31" i="10"/>
  <c r="CB31" i="10"/>
  <c r="CA31" i="10"/>
  <c r="CD30" i="10"/>
  <c r="CC30" i="10"/>
  <c r="CB30" i="10"/>
  <c r="CA30" i="10"/>
  <c r="CD29" i="10"/>
  <c r="CC29" i="10"/>
  <c r="CB29" i="10"/>
  <c r="CA29" i="10"/>
  <c r="CD28" i="10"/>
  <c r="CC28" i="10"/>
  <c r="CA28" i="10"/>
  <c r="CD27" i="10"/>
  <c r="CB27" i="10"/>
  <c r="CA27" i="10"/>
  <c r="CD26" i="10"/>
  <c r="CC26" i="10"/>
  <c r="CB26" i="10"/>
  <c r="CA26" i="10"/>
  <c r="CD25" i="10"/>
  <c r="CC25" i="10"/>
  <c r="CB25" i="10"/>
  <c r="CA25" i="10"/>
  <c r="CD24" i="10"/>
  <c r="CC24" i="10"/>
  <c r="CA24" i="10"/>
  <c r="CD23" i="10"/>
  <c r="CC23" i="10"/>
  <c r="CB23" i="10"/>
  <c r="CA23" i="10"/>
  <c r="CD22" i="10"/>
  <c r="CC22" i="10"/>
  <c r="CB22" i="10"/>
  <c r="CA22" i="10"/>
  <c r="CD20" i="10"/>
  <c r="CC20" i="10"/>
  <c r="CB20" i="10"/>
  <c r="CA20" i="10"/>
  <c r="CD19" i="10"/>
  <c r="CC19" i="10"/>
  <c r="CB19" i="10"/>
  <c r="CA19" i="10"/>
  <c r="CD18" i="10"/>
  <c r="CC18" i="10"/>
  <c r="CA18" i="10"/>
  <c r="CD17" i="10"/>
  <c r="CC17" i="10"/>
  <c r="CB17" i="10"/>
  <c r="CA17" i="10"/>
  <c r="CD16" i="10"/>
  <c r="CC16" i="10"/>
  <c r="CA16" i="10"/>
  <c r="CD15" i="10"/>
  <c r="CC15" i="10"/>
  <c r="CB15" i="10"/>
  <c r="CA15" i="10"/>
  <c r="CD14" i="10"/>
  <c r="CC14" i="10"/>
  <c r="CB14" i="10"/>
  <c r="CA14" i="10"/>
  <c r="CC13" i="10"/>
  <c r="CB13" i="10"/>
  <c r="CA13" i="10"/>
  <c r="CD12" i="10"/>
  <c r="CB12" i="10"/>
  <c r="CA12" i="10"/>
  <c r="CD11" i="10"/>
  <c r="CC11" i="10"/>
  <c r="CA11" i="10"/>
  <c r="CD10" i="10"/>
  <c r="CC10" i="10"/>
  <c r="CA10" i="10"/>
  <c r="CD8" i="10"/>
  <c r="CD7" i="10" s="1"/>
  <c r="CC8" i="10"/>
  <c r="CC7" i="10" s="1"/>
  <c r="CB8" i="10"/>
  <c r="CB7" i="10" s="1"/>
  <c r="CA8" i="10"/>
  <c r="CA7" i="10" s="1"/>
  <c r="CQ240" i="10"/>
  <c r="DL240" i="10" s="1"/>
  <c r="CG240" i="10"/>
  <c r="CQ48" i="10"/>
  <c r="CQ18" i="10"/>
  <c r="CQ146" i="10"/>
  <c r="CQ120" i="10"/>
  <c r="DL120" i="10" s="1"/>
  <c r="DJ120" i="10" s="1"/>
  <c r="EJ120" i="10" s="1"/>
  <c r="EP120" i="10" s="1"/>
  <c r="CG120" i="10"/>
  <c r="CQ28" i="10"/>
  <c r="CQ50" i="10"/>
  <c r="CO50" i="10" s="1"/>
  <c r="CS177" i="10"/>
  <c r="DN177" i="10" s="1"/>
  <c r="DJ177" i="10" s="1"/>
  <c r="CI177" i="10"/>
  <c r="CS86" i="10"/>
  <c r="DN86" i="10" s="1"/>
  <c r="CI86" i="10"/>
  <c r="CN141" i="10"/>
  <c r="CS141" i="10"/>
  <c r="CS240" i="10"/>
  <c r="CI240" i="10"/>
  <c r="CI231" i="10" s="1"/>
  <c r="CO27" i="10"/>
  <c r="AQ61" i="10"/>
  <c r="AN61" i="10" s="1"/>
  <c r="CH111" i="10"/>
  <c r="CR111" i="10"/>
  <c r="DM111" i="10" s="1"/>
  <c r="DJ111" i="10" s="1"/>
  <c r="CM111" i="10"/>
  <c r="CG96" i="10"/>
  <c r="CH61" i="10"/>
  <c r="CG235" i="10"/>
  <c r="CE235" i="10" s="1"/>
  <c r="CG200" i="10"/>
  <c r="CE200" i="10" s="1"/>
  <c r="CG199" i="10"/>
  <c r="CG86" i="10"/>
  <c r="CH70" i="10"/>
  <c r="CH55" i="10"/>
  <c r="CO280" i="10"/>
  <c r="CO279" i="10"/>
  <c r="CO277" i="10"/>
  <c r="CO276" i="10"/>
  <c r="CO274" i="10"/>
  <c r="CO273" i="10"/>
  <c r="CO270" i="10"/>
  <c r="CS262" i="10"/>
  <c r="CR262" i="10"/>
  <c r="CO258" i="10"/>
  <c r="CO257" i="10"/>
  <c r="CO256" i="10"/>
  <c r="CO255" i="10"/>
  <c r="CO254" i="10"/>
  <c r="CO253" i="10"/>
  <c r="CO252" i="10"/>
  <c r="CO251" i="10"/>
  <c r="CO250" i="10"/>
  <c r="CO249" i="10"/>
  <c r="CO248" i="10"/>
  <c r="CO247" i="10"/>
  <c r="CO246" i="10"/>
  <c r="CO245" i="10"/>
  <c r="CO244" i="10"/>
  <c r="CS243" i="10"/>
  <c r="CR243" i="10"/>
  <c r="CQ243" i="10"/>
  <c r="CO242" i="10"/>
  <c r="CO241" i="10"/>
  <c r="CO239" i="10"/>
  <c r="CO238" i="10"/>
  <c r="CO237" i="10"/>
  <c r="CO236" i="10"/>
  <c r="CQ235" i="10"/>
  <c r="CO235" i="10" s="1"/>
  <c r="CO234" i="10"/>
  <c r="CO233" i="10"/>
  <c r="CO232" i="10"/>
  <c r="CR231" i="10"/>
  <c r="CO229" i="10"/>
  <c r="CO228" i="10"/>
  <c r="CO227" i="10"/>
  <c r="CO226" i="10"/>
  <c r="CO225" i="10"/>
  <c r="CO224" i="10"/>
  <c r="CO223" i="10"/>
  <c r="CO222" i="10"/>
  <c r="CS221" i="10"/>
  <c r="CR221" i="10"/>
  <c r="CQ220" i="10"/>
  <c r="CQ204" i="10" s="1"/>
  <c r="CO219" i="10"/>
  <c r="CO218" i="10"/>
  <c r="CO217" i="10"/>
  <c r="CO216" i="10"/>
  <c r="CO215" i="10"/>
  <c r="CO214" i="10"/>
  <c r="CO213" i="10"/>
  <c r="CO212" i="10"/>
  <c r="CO211" i="10"/>
  <c r="CO210" i="10"/>
  <c r="CO209" i="10"/>
  <c r="CO208" i="10"/>
  <c r="CO207" i="10"/>
  <c r="CO206" i="10"/>
  <c r="CO205" i="10"/>
  <c r="CS204" i="10"/>
  <c r="CR204" i="10"/>
  <c r="CO203" i="10"/>
  <c r="CO202" i="10"/>
  <c r="CQ200" i="10"/>
  <c r="CQ199" i="10"/>
  <c r="CO198" i="10"/>
  <c r="CO197" i="10"/>
  <c r="CS196" i="10"/>
  <c r="CR196" i="10"/>
  <c r="CO195" i="10"/>
  <c r="CS194" i="10"/>
  <c r="DN194" i="10" s="1"/>
  <c r="DJ194" i="10" s="1"/>
  <c r="CQ192" i="10"/>
  <c r="DL192" i="10" s="1"/>
  <c r="DJ192" i="10" s="1"/>
  <c r="CO191" i="10"/>
  <c r="CS190" i="10"/>
  <c r="DN190" i="10" s="1"/>
  <c r="DJ190" i="10" s="1"/>
  <c r="CO189" i="10"/>
  <c r="CO187" i="10"/>
  <c r="CO186" i="10"/>
  <c r="CO184" i="10"/>
  <c r="CO183" i="10"/>
  <c r="CO182" i="10"/>
  <c r="CS181" i="10"/>
  <c r="DN181" i="10" s="1"/>
  <c r="DJ181" i="10" s="1"/>
  <c r="CO179" i="10"/>
  <c r="CR178" i="10"/>
  <c r="CO176" i="10"/>
  <c r="CO174" i="10"/>
  <c r="CO173" i="10"/>
  <c r="CO172" i="10"/>
  <c r="CO171" i="10"/>
  <c r="CO170" i="10"/>
  <c r="CS169" i="10"/>
  <c r="CO169" i="10" s="1"/>
  <c r="CO168" i="10"/>
  <c r="CO167" i="10"/>
  <c r="CO166" i="10"/>
  <c r="CO165" i="10"/>
  <c r="CO164" i="10"/>
  <c r="CO163" i="10"/>
  <c r="CO162" i="10"/>
  <c r="CR161" i="10"/>
  <c r="CO161" i="10" s="1"/>
  <c r="CO159" i="10"/>
  <c r="CO158" i="10"/>
  <c r="CO157" i="10"/>
  <c r="CO156" i="10"/>
  <c r="CO155" i="10"/>
  <c r="CS152" i="10"/>
  <c r="CR152" i="10"/>
  <c r="CQ152" i="10"/>
  <c r="CO151" i="10"/>
  <c r="CO150" i="10"/>
  <c r="CO149" i="10"/>
  <c r="CO148" i="10"/>
  <c r="CO147" i="10"/>
  <c r="CQ145" i="10"/>
  <c r="DL145" i="10" s="1"/>
  <c r="DJ145" i="10" s="1"/>
  <c r="CO143" i="10"/>
  <c r="CO142" i="10"/>
  <c r="CO140" i="10"/>
  <c r="CO139" i="10"/>
  <c r="CO137" i="10"/>
  <c r="CO135" i="10"/>
  <c r="CO133" i="10"/>
  <c r="CO132" i="10"/>
  <c r="CO131" i="10"/>
  <c r="CS129" i="10"/>
  <c r="CO128" i="10"/>
  <c r="CO127" i="10"/>
  <c r="CO126" i="10"/>
  <c r="CO125" i="10"/>
  <c r="CO124" i="10"/>
  <c r="CO123" i="10"/>
  <c r="CO122" i="10"/>
  <c r="CO121" i="10"/>
  <c r="CO119" i="10"/>
  <c r="CS118" i="10"/>
  <c r="DN118" i="10" s="1"/>
  <c r="DJ118" i="10" s="1"/>
  <c r="CO117" i="10"/>
  <c r="CO116" i="10"/>
  <c r="CR115" i="10"/>
  <c r="CO114" i="10"/>
  <c r="CS113" i="10"/>
  <c r="DN113" i="10" s="1"/>
  <c r="DJ113" i="10" s="1"/>
  <c r="CO112" i="10"/>
  <c r="CS110" i="10"/>
  <c r="CQ110" i="10"/>
  <c r="DL110" i="10" s="1"/>
  <c r="CO109" i="10"/>
  <c r="CO108" i="10"/>
  <c r="CO107" i="10"/>
  <c r="CO106" i="10"/>
  <c r="CS105" i="10"/>
  <c r="CS104" i="10"/>
  <c r="CS103" i="10"/>
  <c r="CO102" i="10"/>
  <c r="CO101" i="10"/>
  <c r="CO100" i="10"/>
  <c r="CO99" i="10"/>
  <c r="CO98" i="10"/>
  <c r="CO97" i="10"/>
  <c r="CO94" i="10"/>
  <c r="CO93" i="10"/>
  <c r="CO92" i="10"/>
  <c r="CO90" i="10"/>
  <c r="CO89" i="10"/>
  <c r="CO88" i="10"/>
  <c r="CO87" i="10"/>
  <c r="CQ86" i="10"/>
  <c r="DL86" i="10" s="1"/>
  <c r="CO85" i="10"/>
  <c r="CO84" i="10"/>
  <c r="CS83" i="10"/>
  <c r="DN83" i="10" s="1"/>
  <c r="CQ83" i="10"/>
  <c r="DL83" i="10" s="1"/>
  <c r="CO82" i="10"/>
  <c r="CO81" i="10"/>
  <c r="CR80" i="10"/>
  <c r="CO79" i="10"/>
  <c r="CO77" i="10"/>
  <c r="CO76" i="10"/>
  <c r="CO75" i="10"/>
  <c r="CO73" i="10"/>
  <c r="CO72" i="10"/>
  <c r="CO71" i="10"/>
  <c r="CO69" i="10"/>
  <c r="CO68" i="10"/>
  <c r="CQ67" i="10"/>
  <c r="CQ66" i="10"/>
  <c r="CO65" i="10"/>
  <c r="CO64" i="10"/>
  <c r="CO62" i="10"/>
  <c r="CR61" i="10"/>
  <c r="CO60" i="10"/>
  <c r="CO59" i="10"/>
  <c r="CS58" i="10"/>
  <c r="CO57" i="10"/>
  <c r="CO56" i="10"/>
  <c r="CR55" i="10"/>
  <c r="CR40" i="10" s="1"/>
  <c r="CO53" i="10"/>
  <c r="CO52" i="10"/>
  <c r="CO51" i="10"/>
  <c r="CO49" i="10"/>
  <c r="CS47" i="10"/>
  <c r="CS40" i="10" s="1"/>
  <c r="CO46" i="10"/>
  <c r="CO45" i="10"/>
  <c r="CO44" i="10"/>
  <c r="CO43" i="10"/>
  <c r="CO42" i="10"/>
  <c r="CO41" i="10"/>
  <c r="CO39" i="10"/>
  <c r="CO38" i="10"/>
  <c r="CO37" i="10"/>
  <c r="CO36" i="10"/>
  <c r="CO35" i="10"/>
  <c r="CO34" i="10"/>
  <c r="CO33" i="10"/>
  <c r="CO31" i="10"/>
  <c r="CO30" i="10"/>
  <c r="CO29" i="10"/>
  <c r="CO26" i="10"/>
  <c r="CO25" i="10"/>
  <c r="CO23" i="10"/>
  <c r="CO22" i="10"/>
  <c r="CO20" i="10"/>
  <c r="CO19" i="10"/>
  <c r="CO17" i="10"/>
  <c r="CO15" i="10"/>
  <c r="CO14" i="10"/>
  <c r="CS13" i="10"/>
  <c r="CS9" i="10" s="1"/>
  <c r="CS7" i="10"/>
  <c r="CR7" i="10"/>
  <c r="CQ7" i="10"/>
  <c r="CD170" i="10"/>
  <c r="AR141" i="10"/>
  <c r="AP235" i="10"/>
  <c r="AP200" i="10"/>
  <c r="AP199" i="10"/>
  <c r="AP63" i="10"/>
  <c r="AN63" i="10" s="1"/>
  <c r="AP292" i="10"/>
  <c r="AP289" i="10"/>
  <c r="AP288" i="10"/>
  <c r="AP287" i="10"/>
  <c r="AP297" i="10" s="1"/>
  <c r="AP305" i="10" s="1"/>
  <c r="AN281" i="10"/>
  <c r="AN280" i="10"/>
  <c r="AN279" i="10"/>
  <c r="AO278" i="10"/>
  <c r="AN277" i="10"/>
  <c r="AN276" i="10"/>
  <c r="AO275" i="10"/>
  <c r="AN274" i="10"/>
  <c r="AN273" i="10"/>
  <c r="AO272" i="10"/>
  <c r="AN271" i="10"/>
  <c r="AN270" i="10"/>
  <c r="AO269" i="10"/>
  <c r="AO268" i="10"/>
  <c r="AO283" i="10" s="1"/>
  <c r="AO267" i="10"/>
  <c r="AN264" i="10"/>
  <c r="AR262" i="10"/>
  <c r="AO262" i="10"/>
  <c r="AN260" i="10"/>
  <c r="AN258" i="10"/>
  <c r="AN257" i="10"/>
  <c r="AN256" i="10"/>
  <c r="AN254" i="10"/>
  <c r="AN253" i="10"/>
  <c r="AN252" i="10"/>
  <c r="AN251" i="10"/>
  <c r="AN250" i="10"/>
  <c r="AN249" i="10"/>
  <c r="AN248" i="10"/>
  <c r="AN247" i="10"/>
  <c r="AN246" i="10"/>
  <c r="AN245" i="10"/>
  <c r="AN244" i="10"/>
  <c r="AR243" i="10"/>
  <c r="AQ243" i="10"/>
  <c r="AP243" i="10"/>
  <c r="AO243" i="10"/>
  <c r="AN242" i="10"/>
  <c r="AN241" i="10"/>
  <c r="AR240" i="10"/>
  <c r="AR231" i="10" s="1"/>
  <c r="AP240" i="10"/>
  <c r="AN239" i="10"/>
  <c r="AN238" i="10"/>
  <c r="AN237" i="10"/>
  <c r="AN236" i="10"/>
  <c r="AN234" i="10"/>
  <c r="AN233" i="10"/>
  <c r="AN232" i="10"/>
  <c r="AQ231" i="10"/>
  <c r="AO231" i="10"/>
  <c r="AN230" i="10"/>
  <c r="AN229" i="10"/>
  <c r="AN228" i="10"/>
  <c r="AN227" i="10"/>
  <c r="AN226" i="10"/>
  <c r="AN225" i="10"/>
  <c r="AN224" i="10"/>
  <c r="AN223" i="10"/>
  <c r="AN222" i="10"/>
  <c r="AR221" i="10"/>
  <c r="AQ221" i="10"/>
  <c r="AP221" i="10"/>
  <c r="AO221" i="10"/>
  <c r="AN220" i="10"/>
  <c r="AN219" i="10"/>
  <c r="AR218" i="10"/>
  <c r="CD218" i="10" s="1"/>
  <c r="AN217" i="10"/>
  <c r="AN216" i="10"/>
  <c r="AN215" i="10"/>
  <c r="AN214" i="10"/>
  <c r="AN213" i="10"/>
  <c r="AN212" i="10"/>
  <c r="AN211" i="10"/>
  <c r="AN210" i="10"/>
  <c r="AN209" i="10"/>
  <c r="AN208" i="10"/>
  <c r="AN207" i="10"/>
  <c r="AN206" i="10"/>
  <c r="AN205" i="10"/>
  <c r="AQ204" i="10"/>
  <c r="AP204" i="10"/>
  <c r="AO204" i="10"/>
  <c r="AP203" i="10"/>
  <c r="CB203" i="10" s="1"/>
  <c r="AP202" i="10"/>
  <c r="AN202" i="10" s="1"/>
  <c r="AN201" i="10"/>
  <c r="AN198" i="10"/>
  <c r="AN197" i="10"/>
  <c r="AR196" i="10"/>
  <c r="AQ196" i="10"/>
  <c r="AO196" i="10"/>
  <c r="AN195" i="10"/>
  <c r="AR194" i="10"/>
  <c r="AN194" i="10" s="1"/>
  <c r="AN193" i="10"/>
  <c r="AP192" i="10"/>
  <c r="AN191" i="10"/>
  <c r="AR190" i="10"/>
  <c r="AN190" i="10" s="1"/>
  <c r="AN189" i="10"/>
  <c r="AN188" i="10"/>
  <c r="AN187" i="10"/>
  <c r="AN186" i="10"/>
  <c r="AN185" i="10"/>
  <c r="AN184" i="10"/>
  <c r="AN183" i="10"/>
  <c r="AN182" i="10"/>
  <c r="AR181" i="10"/>
  <c r="AN181" i="10" s="1"/>
  <c r="AP180" i="10"/>
  <c r="AN179" i="10"/>
  <c r="AQ178" i="10"/>
  <c r="AO178" i="10"/>
  <c r="AN177" i="10"/>
  <c r="AN176" i="10"/>
  <c r="AN175" i="10"/>
  <c r="AN174" i="10"/>
  <c r="AN173" i="10"/>
  <c r="AN172" i="10"/>
  <c r="AN171" i="10"/>
  <c r="AR169" i="10"/>
  <c r="AN169" i="10" s="1"/>
  <c r="AN168" i="10"/>
  <c r="AN167" i="10"/>
  <c r="AN166" i="10"/>
  <c r="AN165" i="10"/>
  <c r="AN164" i="10"/>
  <c r="AN163" i="10"/>
  <c r="AN162" i="10"/>
  <c r="AQ161" i="10"/>
  <c r="AQ160" i="10" s="1"/>
  <c r="AP160" i="10"/>
  <c r="AO160" i="10"/>
  <c r="AN159" i="10"/>
  <c r="AN158" i="10"/>
  <c r="AN157" i="10"/>
  <c r="AN156" i="10"/>
  <c r="AN155" i="10"/>
  <c r="AN154" i="10"/>
  <c r="AN153" i="10"/>
  <c r="AR152" i="10"/>
  <c r="AQ152" i="10"/>
  <c r="AP152" i="10"/>
  <c r="AO152" i="10"/>
  <c r="AN151" i="10"/>
  <c r="AN150" i="10"/>
  <c r="AN149" i="10"/>
  <c r="AN148" i="10"/>
  <c r="AN147" i="10"/>
  <c r="AP145" i="10"/>
  <c r="AN145" i="10" s="1"/>
  <c r="AN144" i="10"/>
  <c r="AN143" i="10"/>
  <c r="AN142" i="10"/>
  <c r="AN140" i="10"/>
  <c r="AN139" i="10"/>
  <c r="AQ138" i="10"/>
  <c r="AO138" i="10"/>
  <c r="AN137" i="10"/>
  <c r="AN136" i="10"/>
  <c r="AN135" i="10"/>
  <c r="AN134" i="10"/>
  <c r="AN133" i="10"/>
  <c r="AN132" i="10"/>
  <c r="AN131" i="10"/>
  <c r="AN130" i="10"/>
  <c r="AR129" i="10"/>
  <c r="AQ129" i="10"/>
  <c r="AP129" i="10"/>
  <c r="AO129" i="10"/>
  <c r="AN128" i="10"/>
  <c r="AN127" i="10"/>
  <c r="AN126" i="10"/>
  <c r="AN125" i="10"/>
  <c r="AN124" i="10"/>
  <c r="AN123" i="10"/>
  <c r="AN122" i="10"/>
  <c r="AN121" i="10"/>
  <c r="AP120" i="10"/>
  <c r="AP115" i="10" s="1"/>
  <c r="AN119" i="10"/>
  <c r="AR118" i="10"/>
  <c r="AR115" i="10" s="1"/>
  <c r="AN117" i="10"/>
  <c r="AN116" i="10"/>
  <c r="AQ115" i="10"/>
  <c r="AO115" i="10"/>
  <c r="AN114" i="10"/>
  <c r="AR113" i="10"/>
  <c r="AN113" i="10" s="1"/>
  <c r="AN112" i="10"/>
  <c r="AN111" i="10"/>
  <c r="AR110" i="10"/>
  <c r="AP110" i="10"/>
  <c r="AN109" i="10"/>
  <c r="AR108" i="10"/>
  <c r="CD108" i="10" s="1"/>
  <c r="AN107" i="10"/>
  <c r="AN106" i="10"/>
  <c r="AR105" i="10"/>
  <c r="AN105" i="10" s="1"/>
  <c r="AR104" i="10"/>
  <c r="AN104" i="10" s="1"/>
  <c r="AR103" i="10"/>
  <c r="AN103" i="10" s="1"/>
  <c r="AN102" i="10"/>
  <c r="AN101" i="10"/>
  <c r="AN100" i="10"/>
  <c r="AN99" i="10"/>
  <c r="AN98" i="10"/>
  <c r="AN97" i="10"/>
  <c r="AN96" i="10"/>
  <c r="AQ95" i="10"/>
  <c r="AO95" i="10"/>
  <c r="AN94" i="10"/>
  <c r="AN93" i="10"/>
  <c r="AN92" i="10"/>
  <c r="AN90" i="10"/>
  <c r="AN89" i="10"/>
  <c r="AN88" i="10"/>
  <c r="AN87" i="10"/>
  <c r="AR86" i="10"/>
  <c r="AN85" i="10"/>
  <c r="AN84" i="10"/>
  <c r="AR83" i="10"/>
  <c r="AP83" i="10"/>
  <c r="AP80" i="10" s="1"/>
  <c r="AN82" i="10"/>
  <c r="AN81" i="10"/>
  <c r="AQ80" i="10"/>
  <c r="AO80" i="10"/>
  <c r="AN79" i="10"/>
  <c r="AN78" i="10"/>
  <c r="AN77" i="10"/>
  <c r="AN76" i="10"/>
  <c r="AN75" i="10"/>
  <c r="AN74" i="10"/>
  <c r="AN73" i="10"/>
  <c r="AN72" i="10"/>
  <c r="AN71" i="10"/>
  <c r="AN70" i="10"/>
  <c r="AN69" i="10"/>
  <c r="AN68" i="10"/>
  <c r="AP67" i="10"/>
  <c r="AN67" i="10" s="1"/>
  <c r="AN66" i="10"/>
  <c r="AN65" i="10"/>
  <c r="AN64" i="10"/>
  <c r="AN62" i="10"/>
  <c r="AN60" i="10"/>
  <c r="AN59" i="10"/>
  <c r="AR58" i="10"/>
  <c r="AO58" i="10"/>
  <c r="AN57" i="10"/>
  <c r="AN56" i="10"/>
  <c r="AN54" i="10"/>
  <c r="AN53" i="10"/>
  <c r="AN52" i="10"/>
  <c r="AN51" i="10"/>
  <c r="AN50" i="10"/>
  <c r="AN49" i="10"/>
  <c r="AN48" i="10"/>
  <c r="AR47" i="10"/>
  <c r="AN47" i="10" s="1"/>
  <c r="AN46" i="10"/>
  <c r="AN45" i="10"/>
  <c r="AN43" i="10"/>
  <c r="AN42" i="10"/>
  <c r="AN41" i="10"/>
  <c r="AP40" i="10"/>
  <c r="AO40" i="10"/>
  <c r="AN39" i="10"/>
  <c r="AN38" i="10"/>
  <c r="AO37" i="10"/>
  <c r="CA37" i="10" s="1"/>
  <c r="AN36" i="10"/>
  <c r="AN35" i="10"/>
  <c r="AN34" i="10"/>
  <c r="AP33" i="10"/>
  <c r="CB33" i="10" s="1"/>
  <c r="AN32" i="10"/>
  <c r="AN31" i="10"/>
  <c r="AN30" i="10"/>
  <c r="AN29" i="10"/>
  <c r="AN28" i="10"/>
  <c r="AN27" i="10"/>
  <c r="AN26" i="10"/>
  <c r="AN25" i="10"/>
  <c r="AN24" i="10"/>
  <c r="AN23" i="10"/>
  <c r="AN22" i="10"/>
  <c r="AR21" i="10"/>
  <c r="AQ21" i="10"/>
  <c r="AN20" i="10"/>
  <c r="AN19" i="10"/>
  <c r="AN18" i="10"/>
  <c r="AN17" i="10"/>
  <c r="AN16" i="10"/>
  <c r="AN15" i="10"/>
  <c r="AN14" i="10"/>
  <c r="AR13" i="10"/>
  <c r="AN13" i="10" s="1"/>
  <c r="AN11" i="10"/>
  <c r="AN10" i="10"/>
  <c r="AO9" i="10"/>
  <c r="AN8" i="10"/>
  <c r="AN7" i="10" s="1"/>
  <c r="AR7" i="10"/>
  <c r="AQ7" i="10"/>
  <c r="AP7" i="10"/>
  <c r="AO7" i="10"/>
  <c r="ED298" i="10"/>
  <c r="EB292" i="10"/>
  <c r="EB302" i="10" s="1"/>
  <c r="EB289" i="10"/>
  <c r="EB287" i="10"/>
  <c r="EB286" i="10" s="1"/>
  <c r="DY298" i="10"/>
  <c r="DW292" i="10"/>
  <c r="DW302" i="10" s="1"/>
  <c r="DW289" i="10"/>
  <c r="DW287" i="10"/>
  <c r="DW286" i="10" s="1"/>
  <c r="DT298" i="10"/>
  <c r="DR292" i="10"/>
  <c r="DR302" i="10" s="1"/>
  <c r="DR289" i="10"/>
  <c r="DR287" i="10"/>
  <c r="DR286" i="10" s="1"/>
  <c r="DJ292" i="10"/>
  <c r="DJ289" i="10"/>
  <c r="DG298" i="10"/>
  <c r="DE292" i="10"/>
  <c r="DE302" i="10" s="1"/>
  <c r="DE289" i="10"/>
  <c r="DE287" i="10"/>
  <c r="DE286" i="10" s="1"/>
  <c r="CV298" i="10"/>
  <c r="CT289" i="10"/>
  <c r="CT287" i="10"/>
  <c r="CT286" i="10" s="1"/>
  <c r="CL298" i="10"/>
  <c r="CJ292" i="10"/>
  <c r="CJ289" i="10"/>
  <c r="CJ287" i="10"/>
  <c r="CJ286" i="10" s="1"/>
  <c r="EC283" i="10"/>
  <c r="EC297" i="10" s="1"/>
  <c r="DS283" i="10"/>
  <c r="DS297" i="10" s="1"/>
  <c r="CK283" i="10"/>
  <c r="CK297" i="10" s="1"/>
  <c r="BF292" i="10"/>
  <c r="BF289" i="10"/>
  <c r="BF287" i="10"/>
  <c r="BF297" i="10" s="1"/>
  <c r="BD287" i="10"/>
  <c r="BD286" i="10" s="1"/>
  <c r="BD292" i="10"/>
  <c r="BD302" i="10" s="1"/>
  <c r="BD289" i="10"/>
  <c r="CA280" i="10"/>
  <c r="BZ280" i="10" s="1"/>
  <c r="CA279" i="10"/>
  <c r="CA277" i="10"/>
  <c r="CA276" i="10"/>
  <c r="CF276" i="10" s="1"/>
  <c r="CE276" i="10" s="1"/>
  <c r="CA274" i="10"/>
  <c r="BZ274" i="10" s="1"/>
  <c r="CA273" i="10"/>
  <c r="CF273" i="10" s="1"/>
  <c r="CE273" i="10" s="1"/>
  <c r="CA271" i="10"/>
  <c r="BZ271" i="10" s="1"/>
  <c r="CA270" i="10"/>
  <c r="BZ270" i="10" s="1"/>
  <c r="BU280" i="10"/>
  <c r="BU279" i="10"/>
  <c r="BV278" i="10"/>
  <c r="BU277" i="10"/>
  <c r="BU276" i="10"/>
  <c r="BV275" i="10"/>
  <c r="BU274" i="10"/>
  <c r="BU273" i="10"/>
  <c r="BV272" i="10"/>
  <c r="BU271" i="10"/>
  <c r="BU270" i="10"/>
  <c r="BV269" i="10"/>
  <c r="BV268" i="10"/>
  <c r="BV283" i="10" s="1"/>
  <c r="BV297" i="10" s="1"/>
  <c r="BV305" i="10" s="1"/>
  <c r="BV267" i="10"/>
  <c r="BE278" i="10"/>
  <c r="BE275" i="10"/>
  <c r="BE272" i="10"/>
  <c r="BE269" i="10"/>
  <c r="BE268" i="10"/>
  <c r="BE283" i="10" s="1"/>
  <c r="BE297" i="10" s="1"/>
  <c r="BE267" i="10"/>
  <c r="BD281" i="10"/>
  <c r="BD280" i="10"/>
  <c r="BD279" i="10"/>
  <c r="BD277" i="10"/>
  <c r="BD276" i="10"/>
  <c r="BD274" i="10"/>
  <c r="BD273" i="10"/>
  <c r="BD271" i="10"/>
  <c r="BD270" i="10"/>
  <c r="BH240" i="10"/>
  <c r="BH218" i="10"/>
  <c r="BD218" i="10" s="1"/>
  <c r="BH86" i="10"/>
  <c r="BF240" i="10"/>
  <c r="BF231" i="10" s="1"/>
  <c r="BF120" i="10"/>
  <c r="BF115" i="10" s="1"/>
  <c r="BF91" i="10"/>
  <c r="BD91" i="10" s="1"/>
  <c r="BF86" i="10"/>
  <c r="BF67" i="10"/>
  <c r="BD67" i="10" s="1"/>
  <c r="BF33" i="10"/>
  <c r="BI266" i="10"/>
  <c r="BI264" i="10"/>
  <c r="BM262" i="10"/>
  <c r="BL262" i="10"/>
  <c r="BJ262" i="10"/>
  <c r="BL260" i="10"/>
  <c r="BI260" i="10" s="1"/>
  <c r="BI258" i="10"/>
  <c r="BI257" i="10"/>
  <c r="BI256" i="10"/>
  <c r="BI255" i="10"/>
  <c r="BI254" i="10"/>
  <c r="BI253" i="10"/>
  <c r="BI252" i="10"/>
  <c r="BI251" i="10"/>
  <c r="BI250" i="10"/>
  <c r="BI249" i="10"/>
  <c r="BI248" i="10"/>
  <c r="BI247" i="10"/>
  <c r="BI246" i="10"/>
  <c r="BI245" i="10"/>
  <c r="BI244" i="10"/>
  <c r="BM243" i="10"/>
  <c r="BL243" i="10"/>
  <c r="BK243" i="10"/>
  <c r="BJ243" i="10"/>
  <c r="BI242" i="10"/>
  <c r="BI241" i="10"/>
  <c r="BI240" i="10"/>
  <c r="BI239" i="10"/>
  <c r="BI238" i="10"/>
  <c r="BI237" i="10"/>
  <c r="BI236" i="10"/>
  <c r="BI235" i="10"/>
  <c r="BI234" i="10"/>
  <c r="BI233" i="10"/>
  <c r="BI232" i="10"/>
  <c r="BM231" i="10"/>
  <c r="BL231" i="10"/>
  <c r="BK231" i="10"/>
  <c r="BJ231" i="10"/>
  <c r="BI230" i="10"/>
  <c r="BI229" i="10"/>
  <c r="BI228" i="10"/>
  <c r="BI227" i="10"/>
  <c r="BI226" i="10"/>
  <c r="BI225" i="10"/>
  <c r="BM224" i="10"/>
  <c r="BM221" i="10" s="1"/>
  <c r="BI223" i="10"/>
  <c r="BI222" i="10"/>
  <c r="BL221" i="10"/>
  <c r="BK221" i="10"/>
  <c r="BJ221" i="10"/>
  <c r="BI220" i="10"/>
  <c r="BI219" i="10"/>
  <c r="BI218" i="10"/>
  <c r="BI217" i="10"/>
  <c r="BI216" i="10"/>
  <c r="BI215" i="10"/>
  <c r="BI214" i="10"/>
  <c r="BI213" i="10"/>
  <c r="BI212" i="10"/>
  <c r="BI211" i="10"/>
  <c r="BI210" i="10"/>
  <c r="BI209" i="10"/>
  <c r="BI208" i="10"/>
  <c r="BI207" i="10"/>
  <c r="BI206" i="10"/>
  <c r="BI205" i="10"/>
  <c r="BM204" i="10"/>
  <c r="BL204" i="10"/>
  <c r="BK204" i="10"/>
  <c r="BJ204" i="10"/>
  <c r="BK203" i="10"/>
  <c r="BK202" i="10"/>
  <c r="BI202" i="10" s="1"/>
  <c r="BI201" i="10"/>
  <c r="BI200" i="10"/>
  <c r="BI199" i="10"/>
  <c r="BI198" i="10"/>
  <c r="BI197" i="10"/>
  <c r="BM196" i="10"/>
  <c r="BL196" i="10"/>
  <c r="BJ196" i="10"/>
  <c r="BI195" i="10"/>
  <c r="BM194" i="10"/>
  <c r="BI193" i="10"/>
  <c r="BK192" i="10"/>
  <c r="BI192" i="10" s="1"/>
  <c r="BI191" i="10"/>
  <c r="BM190" i="10"/>
  <c r="BI190" i="10" s="1"/>
  <c r="BI189" i="10"/>
  <c r="BI188" i="10"/>
  <c r="BI187" i="10"/>
  <c r="BI186" i="10"/>
  <c r="BI185" i="10"/>
  <c r="BI184" i="10"/>
  <c r="BI183" i="10"/>
  <c r="BI182" i="10"/>
  <c r="BM181" i="10"/>
  <c r="BI181" i="10" s="1"/>
  <c r="BK180" i="10"/>
  <c r="BI180" i="10" s="1"/>
  <c r="BI179" i="10"/>
  <c r="BL178" i="10"/>
  <c r="BJ178" i="10"/>
  <c r="BI177" i="10"/>
  <c r="BI176" i="10"/>
  <c r="BI175" i="10"/>
  <c r="BI174" i="10"/>
  <c r="BI173" i="10"/>
  <c r="BI172" i="10"/>
  <c r="BI171" i="10"/>
  <c r="BM170" i="10"/>
  <c r="BI170" i="10" s="1"/>
  <c r="BM169" i="10"/>
  <c r="BI169" i="10" s="1"/>
  <c r="BI168" i="10"/>
  <c r="BI167" i="10"/>
  <c r="BI166" i="10"/>
  <c r="BI165" i="10"/>
  <c r="BI164" i="10"/>
  <c r="BI163" i="10"/>
  <c r="BI162" i="10"/>
  <c r="BL161" i="10"/>
  <c r="BL160" i="10" s="1"/>
  <c r="BK160" i="10"/>
  <c r="BJ160" i="10"/>
  <c r="BI159" i="10"/>
  <c r="BI158" i="10"/>
  <c r="BI157" i="10"/>
  <c r="BI156" i="10"/>
  <c r="BI155" i="10"/>
  <c r="BI154" i="10"/>
  <c r="BI153" i="10"/>
  <c r="BM152" i="10"/>
  <c r="BL152" i="10"/>
  <c r="BK152" i="10"/>
  <c r="BJ152" i="10"/>
  <c r="BI151" i="10"/>
  <c r="BI150" i="10"/>
  <c r="BI149" i="10"/>
  <c r="BI148" i="10"/>
  <c r="BI147" i="10"/>
  <c r="BK146" i="10"/>
  <c r="BI146" i="10" s="1"/>
  <c r="BK145" i="10"/>
  <c r="BI145" i="10" s="1"/>
  <c r="BI144" i="10"/>
  <c r="BI143" i="10"/>
  <c r="BI142" i="10"/>
  <c r="BI141" i="10"/>
  <c r="BI140" i="10"/>
  <c r="BI139" i="10"/>
  <c r="BM138" i="10"/>
  <c r="BL138" i="10"/>
  <c r="BJ138" i="10"/>
  <c r="BI137" i="10"/>
  <c r="BI136" i="10"/>
  <c r="BI135" i="10"/>
  <c r="BI134" i="10"/>
  <c r="BI133" i="10"/>
  <c r="BI132" i="10"/>
  <c r="BI131" i="10"/>
  <c r="BI130" i="10"/>
  <c r="BM129" i="10"/>
  <c r="BL129" i="10"/>
  <c r="BK129" i="10"/>
  <c r="BJ129" i="10"/>
  <c r="BI128" i="10"/>
  <c r="BI127" i="10"/>
  <c r="BI126" i="10"/>
  <c r="BI125" i="10"/>
  <c r="BI124" i="10"/>
  <c r="BI123" i="10"/>
  <c r="BI122" i="10"/>
  <c r="BI121" i="10"/>
  <c r="BI120" i="10"/>
  <c r="BM119" i="10"/>
  <c r="BI119" i="10" s="1"/>
  <c r="BM118" i="10"/>
  <c r="BI118" i="10" s="1"/>
  <c r="BI117" i="10"/>
  <c r="BI116" i="10"/>
  <c r="BL115" i="10"/>
  <c r="BK115" i="10"/>
  <c r="BJ115" i="10"/>
  <c r="BI114" i="10"/>
  <c r="BM113" i="10"/>
  <c r="BI113" i="10" s="1"/>
  <c r="BI112" i="10"/>
  <c r="BI111" i="10"/>
  <c r="BM110" i="10"/>
  <c r="BK110" i="10"/>
  <c r="BK95" i="10" s="1"/>
  <c r="BI109" i="10"/>
  <c r="BM108" i="10"/>
  <c r="BI108" i="10" s="1"/>
  <c r="BI107" i="10"/>
  <c r="BI106" i="10"/>
  <c r="BM105" i="10"/>
  <c r="BI105" i="10" s="1"/>
  <c r="BM104" i="10"/>
  <c r="BI104" i="10" s="1"/>
  <c r="BM103" i="10"/>
  <c r="BI103" i="10" s="1"/>
  <c r="BI102" i="10"/>
  <c r="BI101" i="10"/>
  <c r="BI100" i="10"/>
  <c r="BI99" i="10"/>
  <c r="BI98" i="10"/>
  <c r="BI97" i="10"/>
  <c r="BI96" i="10"/>
  <c r="BL95" i="10"/>
  <c r="BJ95" i="10"/>
  <c r="BI94" i="10"/>
  <c r="BI93" i="10"/>
  <c r="BI92" i="10"/>
  <c r="BI91" i="10"/>
  <c r="BI90" i="10"/>
  <c r="BI89" i="10"/>
  <c r="BI88" i="10"/>
  <c r="BI87" i="10"/>
  <c r="BI86" i="10"/>
  <c r="BI85" i="10"/>
  <c r="BI84" i="10"/>
  <c r="BM83" i="10"/>
  <c r="BM80" i="10" s="1"/>
  <c r="BK83" i="10"/>
  <c r="BK80" i="10" s="1"/>
  <c r="BI82" i="10"/>
  <c r="BI81" i="10"/>
  <c r="BL80" i="10"/>
  <c r="BJ80" i="10"/>
  <c r="BI79" i="10"/>
  <c r="BI78" i="10"/>
  <c r="BI77" i="10"/>
  <c r="BI76" i="10"/>
  <c r="BI75" i="10"/>
  <c r="BI74" i="10"/>
  <c r="BI73" i="10"/>
  <c r="BI72" i="10"/>
  <c r="BI71" i="10"/>
  <c r="BI70" i="10"/>
  <c r="BI69" i="10"/>
  <c r="BI68" i="10"/>
  <c r="BI67" i="10"/>
  <c r="BI66" i="10"/>
  <c r="BI65" i="10"/>
  <c r="BI64" i="10"/>
  <c r="BI63" i="10"/>
  <c r="BI62" i="10"/>
  <c r="BI61" i="10"/>
  <c r="BI60" i="10"/>
  <c r="BI59" i="10"/>
  <c r="BM58" i="10"/>
  <c r="BL58" i="10"/>
  <c r="BK58" i="10"/>
  <c r="BJ58" i="10"/>
  <c r="BI57" i="10"/>
  <c r="BM56" i="10"/>
  <c r="BI55" i="10"/>
  <c r="BI54" i="10"/>
  <c r="BK53" i="10"/>
  <c r="BK40" i="10" s="1"/>
  <c r="BI52" i="10"/>
  <c r="BI51" i="10"/>
  <c r="BI50" i="10"/>
  <c r="BI49" i="10"/>
  <c r="BI48" i="10"/>
  <c r="BM47" i="10"/>
  <c r="BI47" i="10" s="1"/>
  <c r="BI46" i="10"/>
  <c r="BI45" i="10"/>
  <c r="BI44" i="10"/>
  <c r="BI43" i="10"/>
  <c r="BI42" i="10"/>
  <c r="BI41" i="10"/>
  <c r="BL40" i="10"/>
  <c r="BJ40" i="10"/>
  <c r="BI39" i="10"/>
  <c r="BI38" i="10"/>
  <c r="BJ37" i="10"/>
  <c r="BI36" i="10"/>
  <c r="BI35" i="10"/>
  <c r="BI34" i="10"/>
  <c r="BI33" i="10"/>
  <c r="BI32" i="10"/>
  <c r="BI31" i="10"/>
  <c r="BI30" i="10"/>
  <c r="BI29" i="10"/>
  <c r="BI28" i="10"/>
  <c r="BI27" i="10"/>
  <c r="BI26" i="10"/>
  <c r="BI25" i="10"/>
  <c r="BI24" i="10"/>
  <c r="BI23" i="10"/>
  <c r="BI22" i="10"/>
  <c r="BM21" i="10"/>
  <c r="BL21" i="10"/>
  <c r="BK21" i="10"/>
  <c r="BI20" i="10"/>
  <c r="BM19" i="10"/>
  <c r="BI18" i="10"/>
  <c r="BM17" i="10"/>
  <c r="BI17" i="10" s="1"/>
  <c r="BI16" i="10"/>
  <c r="BI15" i="10"/>
  <c r="BI14" i="10"/>
  <c r="BM13" i="10"/>
  <c r="BI13" i="10" s="1"/>
  <c r="BI12" i="10"/>
  <c r="BK11" i="10"/>
  <c r="BI11" i="10" s="1"/>
  <c r="BI10" i="10"/>
  <c r="BL9" i="10"/>
  <c r="BJ9" i="10"/>
  <c r="BI8" i="10"/>
  <c r="BI7" i="10" s="1"/>
  <c r="BM7" i="10"/>
  <c r="BL7" i="10"/>
  <c r="BK7" i="10"/>
  <c r="BJ7" i="10"/>
  <c r="CL200" i="10"/>
  <c r="CJ200" i="10" s="1"/>
  <c r="CG110" i="10"/>
  <c r="CG67" i="10"/>
  <c r="CE67" i="10" s="1"/>
  <c r="CG220" i="10"/>
  <c r="CG204" i="10" s="1"/>
  <c r="CL199" i="10"/>
  <c r="CJ199" i="10" s="1"/>
  <c r="CM55" i="10"/>
  <c r="CL235" i="10"/>
  <c r="CL231" i="10" s="1"/>
  <c r="BT296" i="10"/>
  <c r="BS296" i="10"/>
  <c r="BR296" i="10"/>
  <c r="BQ296" i="10"/>
  <c r="BP296" i="10"/>
  <c r="BO296" i="10"/>
  <c r="BN296" i="10"/>
  <c r="BU264" i="10"/>
  <c r="CG10" i="10"/>
  <c r="DP10" i="10" s="1"/>
  <c r="CG11" i="10"/>
  <c r="CG66" i="10"/>
  <c r="CE66" i="10" s="1"/>
  <c r="CI262" i="10"/>
  <c r="CH262" i="10"/>
  <c r="BV262" i="10"/>
  <c r="BH262" i="10"/>
  <c r="BG262" i="10"/>
  <c r="BE262" i="10"/>
  <c r="CH80" i="10"/>
  <c r="BD264" i="10"/>
  <c r="CG192" i="10"/>
  <c r="CE192" i="10" s="1"/>
  <c r="CI169" i="10"/>
  <c r="CE169" i="10" s="1"/>
  <c r="CI118" i="10"/>
  <c r="CI115" i="10" s="1"/>
  <c r="CI113" i="10"/>
  <c r="CE113" i="10" s="1"/>
  <c r="CI110" i="10"/>
  <c r="CE108" i="10"/>
  <c r="CI83" i="10"/>
  <c r="CG83" i="10"/>
  <c r="CI194" i="10"/>
  <c r="CE194" i="10" s="1"/>
  <c r="CI181" i="10"/>
  <c r="CE181" i="10" s="1"/>
  <c r="CI190" i="10"/>
  <c r="CE190" i="10" s="1"/>
  <c r="CG146" i="10"/>
  <c r="CE146" i="10" s="1"/>
  <c r="CI13" i="10"/>
  <c r="CI104" i="10"/>
  <c r="CH161" i="10"/>
  <c r="CE161" i="10" s="1"/>
  <c r="DP161" i="10" s="1"/>
  <c r="DQ161" i="10" s="1"/>
  <c r="CI47" i="10"/>
  <c r="CE47" i="10" s="1"/>
  <c r="CI243" i="10"/>
  <c r="CH243" i="10"/>
  <c r="CG243" i="10"/>
  <c r="CF243" i="10"/>
  <c r="CH231" i="10"/>
  <c r="CF231" i="10"/>
  <c r="CI221" i="10"/>
  <c r="CH221" i="10"/>
  <c r="CG221" i="10"/>
  <c r="CF221" i="10"/>
  <c r="CI204" i="10"/>
  <c r="CH204" i="10"/>
  <c r="CF204" i="10"/>
  <c r="CI196" i="10"/>
  <c r="CH196" i="10"/>
  <c r="CF196" i="10"/>
  <c r="CH178" i="10"/>
  <c r="CF178" i="10"/>
  <c r="CG160" i="10"/>
  <c r="CF160" i="10"/>
  <c r="CI152" i="10"/>
  <c r="CH152" i="10"/>
  <c r="CG152" i="10"/>
  <c r="CG145" i="10"/>
  <c r="CI138" i="10"/>
  <c r="CF138" i="10"/>
  <c r="CI129" i="10"/>
  <c r="CH129" i="10"/>
  <c r="CG129" i="10"/>
  <c r="CH115" i="10"/>
  <c r="CF115" i="10"/>
  <c r="CI105" i="10"/>
  <c r="CE105" i="10" s="1"/>
  <c r="CI103" i="10"/>
  <c r="CF80" i="10"/>
  <c r="CI58" i="10"/>
  <c r="CF58" i="10"/>
  <c r="CG40" i="10"/>
  <c r="CF40" i="10"/>
  <c r="CI21" i="10"/>
  <c r="CG21" i="10"/>
  <c r="CF21" i="10"/>
  <c r="CF9" i="10"/>
  <c r="CI7" i="10"/>
  <c r="CH7" i="10"/>
  <c r="CG7" i="10"/>
  <c r="CF7" i="10"/>
  <c r="BE37" i="10"/>
  <c r="BD37" i="10" s="1"/>
  <c r="L131" i="10"/>
  <c r="L134" i="10"/>
  <c r="L48" i="10"/>
  <c r="BG161" i="10"/>
  <c r="BD161" i="10" s="1"/>
  <c r="BD20" i="10"/>
  <c r="BD18" i="10"/>
  <c r="BD16" i="10"/>
  <c r="BD15" i="10"/>
  <c r="BD14" i="10"/>
  <c r="BD12" i="10"/>
  <c r="L185" i="10"/>
  <c r="L182" i="10"/>
  <c r="L178" i="10"/>
  <c r="L179" i="10" s="1"/>
  <c r="BH47" i="10"/>
  <c r="BD47" i="10" s="1"/>
  <c r="BH83" i="10"/>
  <c r="BH113" i="10"/>
  <c r="BD113" i="10" s="1"/>
  <c r="BH110" i="10"/>
  <c r="BH108" i="10"/>
  <c r="BD108" i="10" s="1"/>
  <c r="BH105" i="10"/>
  <c r="BD105" i="10" s="1"/>
  <c r="BH104" i="10"/>
  <c r="BD104" i="10" s="1"/>
  <c r="BH103" i="10"/>
  <c r="BD103" i="10" s="1"/>
  <c r="BH118" i="10"/>
  <c r="BH170" i="10"/>
  <c r="BD170" i="10" s="1"/>
  <c r="BH169" i="10"/>
  <c r="BD169" i="10" s="1"/>
  <c r="BH194" i="10"/>
  <c r="BD194" i="10" s="1"/>
  <c r="BH190" i="10"/>
  <c r="BD190" i="10" s="1"/>
  <c r="BH181" i="10"/>
  <c r="BD181" i="10" s="1"/>
  <c r="BH13" i="10"/>
  <c r="BF203" i="10"/>
  <c r="BD203" i="10" s="1"/>
  <c r="BF202" i="10"/>
  <c r="BD202" i="10" s="1"/>
  <c r="BF192" i="10"/>
  <c r="BD192" i="10" s="1"/>
  <c r="BF180" i="10"/>
  <c r="BF146" i="10"/>
  <c r="BD146" i="10" s="1"/>
  <c r="BF145" i="10"/>
  <c r="BD145" i="10" s="1"/>
  <c r="BF110" i="10"/>
  <c r="BF83" i="10"/>
  <c r="DP262" i="10"/>
  <c r="DP41" i="10"/>
  <c r="DQ41" i="10" s="1"/>
  <c r="DP22" i="10"/>
  <c r="DQ22" i="10" s="1"/>
  <c r="DV262" i="10"/>
  <c r="DU262" i="10"/>
  <c r="DT262" i="10"/>
  <c r="DS262" i="10"/>
  <c r="DR260" i="10"/>
  <c r="DR258" i="10"/>
  <c r="DR257" i="10"/>
  <c r="DR256" i="10"/>
  <c r="DR255" i="10"/>
  <c r="DR254" i="10"/>
  <c r="DR253" i="10"/>
  <c r="DR252" i="10"/>
  <c r="DR251" i="10"/>
  <c r="DR250" i="10"/>
  <c r="DR249" i="10"/>
  <c r="DR248" i="10"/>
  <c r="DR247" i="10"/>
  <c r="DR246" i="10"/>
  <c r="DR245" i="10"/>
  <c r="DR244" i="10"/>
  <c r="DV243" i="10"/>
  <c r="DU243" i="10"/>
  <c r="DT243" i="10"/>
  <c r="DS243" i="10"/>
  <c r="DR242" i="10"/>
  <c r="DR241" i="10"/>
  <c r="DR240" i="10"/>
  <c r="DR239" i="10"/>
  <c r="DR238" i="10"/>
  <c r="DR237" i="10"/>
  <c r="DR236" i="10"/>
  <c r="DR235" i="10"/>
  <c r="DR234" i="10"/>
  <c r="DR233" i="10"/>
  <c r="DR232" i="10"/>
  <c r="DV231" i="10"/>
  <c r="DU231" i="10"/>
  <c r="DT231" i="10"/>
  <c r="DS231" i="10"/>
  <c r="DR230" i="10"/>
  <c r="DR229" i="10"/>
  <c r="DR228" i="10"/>
  <c r="DR227" i="10"/>
  <c r="DR226" i="10"/>
  <c r="DR225" i="10"/>
  <c r="DR224" i="10"/>
  <c r="DR223" i="10"/>
  <c r="DR222" i="10"/>
  <c r="DV221" i="10"/>
  <c r="DU221" i="10"/>
  <c r="DT221" i="10"/>
  <c r="DS221" i="10"/>
  <c r="DR220" i="10"/>
  <c r="DR219" i="10"/>
  <c r="DR218" i="10"/>
  <c r="DR217" i="10"/>
  <c r="DR216" i="10"/>
  <c r="DR215" i="10"/>
  <c r="DR214" i="10"/>
  <c r="DR213" i="10"/>
  <c r="DR212" i="10"/>
  <c r="DR211" i="10"/>
  <c r="DR210" i="10"/>
  <c r="DR209" i="10"/>
  <c r="DR208" i="10"/>
  <c r="DR207" i="10"/>
  <c r="DR206" i="10"/>
  <c r="DR205" i="10"/>
  <c r="DV204" i="10"/>
  <c r="DU204" i="10"/>
  <c r="DT204" i="10"/>
  <c r="DS204" i="10"/>
  <c r="DR203" i="10"/>
  <c r="DR202" i="10"/>
  <c r="DR201" i="10"/>
  <c r="DR200" i="10"/>
  <c r="DR199" i="10"/>
  <c r="DR198" i="10"/>
  <c r="DR197" i="10"/>
  <c r="DV196" i="10"/>
  <c r="DU196" i="10"/>
  <c r="DT196" i="10"/>
  <c r="DS196" i="10"/>
  <c r="DR195" i="10"/>
  <c r="DR194" i="10"/>
  <c r="DR193" i="10"/>
  <c r="DR192" i="10"/>
  <c r="DR191" i="10"/>
  <c r="DR190" i="10"/>
  <c r="DR189" i="10"/>
  <c r="DR188" i="10"/>
  <c r="DR187" i="10"/>
  <c r="DR186" i="10"/>
  <c r="DR185" i="10"/>
  <c r="DR184" i="10"/>
  <c r="DR183" i="10"/>
  <c r="DR182" i="10"/>
  <c r="DR181" i="10"/>
  <c r="DR180" i="10"/>
  <c r="DR179" i="10"/>
  <c r="DV178" i="10"/>
  <c r="DU178" i="10"/>
  <c r="DT178" i="10"/>
  <c r="DS178" i="10"/>
  <c r="DR177" i="10"/>
  <c r="DR176" i="10"/>
  <c r="DR175" i="10"/>
  <c r="DR174" i="10"/>
  <c r="DR173" i="10"/>
  <c r="DR172" i="10"/>
  <c r="DR171" i="10"/>
  <c r="DR170" i="10"/>
  <c r="DR169" i="10"/>
  <c r="DR168" i="10"/>
  <c r="DR167" i="10"/>
  <c r="DR166" i="10"/>
  <c r="DR165" i="10"/>
  <c r="DR164" i="10"/>
  <c r="DR163" i="10"/>
  <c r="DR162" i="10"/>
  <c r="DR161" i="10"/>
  <c r="DV160" i="10"/>
  <c r="DU160" i="10"/>
  <c r="DT160" i="10"/>
  <c r="DS160" i="10"/>
  <c r="DR159" i="10"/>
  <c r="DR158" i="10"/>
  <c r="DR157" i="10"/>
  <c r="DR156" i="10"/>
  <c r="DR155" i="10"/>
  <c r="DR154" i="10"/>
  <c r="DR153" i="10"/>
  <c r="DV152" i="10"/>
  <c r="DU152" i="10"/>
  <c r="DT152" i="10"/>
  <c r="DS152" i="10"/>
  <c r="DR151" i="10"/>
  <c r="DR150" i="10"/>
  <c r="DR149" i="10"/>
  <c r="DR148" i="10"/>
  <c r="DR147" i="10"/>
  <c r="DR146" i="10"/>
  <c r="DR145" i="10"/>
  <c r="DR144" i="10"/>
  <c r="DR143" i="10"/>
  <c r="DR142" i="10"/>
  <c r="DR141" i="10"/>
  <c r="DR140" i="10"/>
  <c r="DR139" i="10"/>
  <c r="DV138" i="10"/>
  <c r="DU138" i="10"/>
  <c r="DT138" i="10"/>
  <c r="DS138" i="10"/>
  <c r="DR137" i="10"/>
  <c r="DR136" i="10"/>
  <c r="DR135" i="10"/>
  <c r="DR134" i="10"/>
  <c r="DR133" i="10"/>
  <c r="DR132" i="10"/>
  <c r="DR131" i="10"/>
  <c r="DR130" i="10"/>
  <c r="DV129" i="10"/>
  <c r="DU129" i="10"/>
  <c r="DT129" i="10"/>
  <c r="DS129" i="10"/>
  <c r="DR128" i="10"/>
  <c r="DR127" i="10"/>
  <c r="DR126" i="10"/>
  <c r="DR125" i="10"/>
  <c r="DR124" i="10"/>
  <c r="DR123" i="10"/>
  <c r="DR122" i="10"/>
  <c r="DR121" i="10"/>
  <c r="DR120" i="10"/>
  <c r="DR119" i="10"/>
  <c r="DR118" i="10"/>
  <c r="DR117" i="10"/>
  <c r="DR116" i="10"/>
  <c r="DV115" i="10"/>
  <c r="DU115" i="10"/>
  <c r="DT115" i="10"/>
  <c r="DS115" i="10"/>
  <c r="DR114" i="10"/>
  <c r="DR113" i="10"/>
  <c r="DR112" i="10"/>
  <c r="DR111" i="10"/>
  <c r="DR110" i="10"/>
  <c r="DR109" i="10"/>
  <c r="DR108" i="10"/>
  <c r="DR107" i="10"/>
  <c r="DR106" i="10"/>
  <c r="DR105" i="10"/>
  <c r="DR104" i="10"/>
  <c r="DR103" i="10"/>
  <c r="DR102" i="10"/>
  <c r="DR101" i="10"/>
  <c r="DR100" i="10"/>
  <c r="DR99" i="10"/>
  <c r="DR98" i="10"/>
  <c r="DR97" i="10"/>
  <c r="DR96" i="10"/>
  <c r="DV95" i="10"/>
  <c r="DU95" i="10"/>
  <c r="DT95" i="10"/>
  <c r="DS95" i="10"/>
  <c r="DR94" i="10"/>
  <c r="DR93" i="10"/>
  <c r="DR92" i="10"/>
  <c r="DR91" i="10"/>
  <c r="DR90" i="10"/>
  <c r="DR89" i="10"/>
  <c r="DR88" i="10"/>
  <c r="DR87" i="10"/>
  <c r="DR86" i="10"/>
  <c r="DR85" i="10"/>
  <c r="DR84" i="10"/>
  <c r="DR83" i="10"/>
  <c r="DR82" i="10"/>
  <c r="DR81" i="10"/>
  <c r="DQ81" i="10" s="1"/>
  <c r="DV80" i="10"/>
  <c r="DU80" i="10"/>
  <c r="DT80" i="10"/>
  <c r="DS80" i="10"/>
  <c r="DR79" i="10"/>
  <c r="DR78" i="10"/>
  <c r="EL78" i="10" s="1"/>
  <c r="DR77" i="10"/>
  <c r="DR76" i="10"/>
  <c r="DR75" i="10"/>
  <c r="DR74" i="10"/>
  <c r="DR73" i="10"/>
  <c r="DR72" i="10"/>
  <c r="DR71" i="10"/>
  <c r="DR70" i="10"/>
  <c r="DR69" i="10"/>
  <c r="DR68" i="10"/>
  <c r="DR67" i="10"/>
  <c r="DR66" i="10"/>
  <c r="DR65" i="10"/>
  <c r="DR64" i="10"/>
  <c r="DR63" i="10"/>
  <c r="DR62" i="10"/>
  <c r="DR61" i="10"/>
  <c r="DR60" i="10"/>
  <c r="DR59" i="10"/>
  <c r="DV58" i="10"/>
  <c r="DU58" i="10"/>
  <c r="DT58" i="10"/>
  <c r="DS58" i="10"/>
  <c r="DR57" i="10"/>
  <c r="DR56" i="10"/>
  <c r="DR55" i="10"/>
  <c r="DR54" i="10"/>
  <c r="DR53" i="10"/>
  <c r="DR52" i="10"/>
  <c r="DR51" i="10"/>
  <c r="DR50" i="10"/>
  <c r="DR49" i="10"/>
  <c r="DR48" i="10"/>
  <c r="DR47" i="10"/>
  <c r="DR46" i="10"/>
  <c r="DR45" i="10"/>
  <c r="DR44" i="10"/>
  <c r="DR43" i="10"/>
  <c r="DR42" i="10"/>
  <c r="DR41" i="10"/>
  <c r="DV40" i="10"/>
  <c r="DU40" i="10"/>
  <c r="DT40" i="10"/>
  <c r="DS40" i="10"/>
  <c r="DR39" i="10"/>
  <c r="DR38" i="10"/>
  <c r="DR37" i="10"/>
  <c r="DR36" i="10"/>
  <c r="DR35" i="10"/>
  <c r="DR34" i="10"/>
  <c r="DR33" i="10"/>
  <c r="DR32" i="10"/>
  <c r="DR31" i="10"/>
  <c r="DR30" i="10"/>
  <c r="DR29" i="10"/>
  <c r="DR28" i="10"/>
  <c r="DR27" i="10"/>
  <c r="DR26" i="10"/>
  <c r="DR25" i="10"/>
  <c r="DR24" i="10"/>
  <c r="DR23" i="10"/>
  <c r="DR22" i="10"/>
  <c r="DV21" i="10"/>
  <c r="DU21" i="10"/>
  <c r="DT21" i="10"/>
  <c r="DS21" i="10"/>
  <c r="DR20" i="10"/>
  <c r="DR19" i="10"/>
  <c r="DR18" i="10"/>
  <c r="DR17" i="10"/>
  <c r="DR16" i="10"/>
  <c r="DR15" i="10"/>
  <c r="DR14" i="10"/>
  <c r="DR13" i="10"/>
  <c r="DR12" i="10"/>
  <c r="DR11" i="10"/>
  <c r="DR10" i="10"/>
  <c r="DV9" i="10"/>
  <c r="DU9" i="10"/>
  <c r="DT9" i="10"/>
  <c r="DS9" i="10"/>
  <c r="DR8" i="10"/>
  <c r="EL8" i="10" s="1"/>
  <c r="DV7" i="10"/>
  <c r="DU7" i="10"/>
  <c r="DT7" i="10"/>
  <c r="DS7" i="10"/>
  <c r="EB258" i="10"/>
  <c r="EJ258" i="10" s="1"/>
  <c r="EB257" i="10"/>
  <c r="EJ257" i="10" s="1"/>
  <c r="EB256" i="10"/>
  <c r="EJ256" i="10" s="1"/>
  <c r="EB255" i="10"/>
  <c r="EJ255" i="10" s="1"/>
  <c r="EB252" i="10"/>
  <c r="EJ252" i="10" s="1"/>
  <c r="EB251" i="10"/>
  <c r="EJ251" i="10" s="1"/>
  <c r="EB250" i="10"/>
  <c r="EJ250" i="10" s="1"/>
  <c r="EB249" i="10"/>
  <c r="EJ249" i="10" s="1"/>
  <c r="EB248" i="10"/>
  <c r="EJ248" i="10" s="1"/>
  <c r="EB247" i="10"/>
  <c r="EJ247" i="10" s="1"/>
  <c r="EB246" i="10"/>
  <c r="EJ246" i="10" s="1"/>
  <c r="EB245" i="10"/>
  <c r="EJ245" i="10" s="1"/>
  <c r="EP245" i="10" s="1"/>
  <c r="EB244" i="10"/>
  <c r="EJ244" i="10" s="1"/>
  <c r="EP244" i="10" s="1"/>
  <c r="EB242" i="10"/>
  <c r="EJ242" i="10" s="1"/>
  <c r="EB241" i="10"/>
  <c r="EJ241" i="10" s="1"/>
  <c r="EB240" i="10"/>
  <c r="EB239" i="10"/>
  <c r="EJ239" i="10" s="1"/>
  <c r="EB238" i="10"/>
  <c r="EJ238" i="10" s="1"/>
  <c r="EB237" i="10"/>
  <c r="EJ237" i="10" s="1"/>
  <c r="EB236" i="10"/>
  <c r="EJ236" i="10" s="1"/>
  <c r="EB235" i="10"/>
  <c r="EB234" i="10"/>
  <c r="EJ234" i="10" s="1"/>
  <c r="EB233" i="10"/>
  <c r="EJ233" i="10" s="1"/>
  <c r="EP233" i="10" s="1"/>
  <c r="EB232" i="10"/>
  <c r="EJ232" i="10" s="1"/>
  <c r="EP232" i="10" s="1"/>
  <c r="EB230" i="10"/>
  <c r="EB229" i="10"/>
  <c r="EJ229" i="10" s="1"/>
  <c r="EB228" i="10"/>
  <c r="EJ228" i="10" s="1"/>
  <c r="EP228" i="10" s="1"/>
  <c r="EB227" i="10"/>
  <c r="EJ227" i="10" s="1"/>
  <c r="EB226" i="10"/>
  <c r="EJ226" i="10" s="1"/>
  <c r="EB225" i="10"/>
  <c r="EJ225" i="10" s="1"/>
  <c r="EB224" i="10"/>
  <c r="EJ224" i="10" s="1"/>
  <c r="EB223" i="10"/>
  <c r="EJ223" i="10" s="1"/>
  <c r="EP223" i="10" s="1"/>
  <c r="EB222" i="10"/>
  <c r="EJ222" i="10" s="1"/>
  <c r="EP222" i="10" s="1"/>
  <c r="EB220" i="10"/>
  <c r="EB219" i="10"/>
  <c r="EJ219" i="10" s="1"/>
  <c r="EB218" i="10"/>
  <c r="EJ218" i="10" s="1"/>
  <c r="EB217" i="10"/>
  <c r="EJ217" i="10" s="1"/>
  <c r="EB216" i="10"/>
  <c r="EJ216" i="10" s="1"/>
  <c r="EB215" i="10"/>
  <c r="EJ215" i="10" s="1"/>
  <c r="EB214" i="10"/>
  <c r="EJ214" i="10" s="1"/>
  <c r="EB213" i="10"/>
  <c r="EJ213" i="10" s="1"/>
  <c r="EB212" i="10"/>
  <c r="EJ212" i="10" s="1"/>
  <c r="EB211" i="10"/>
  <c r="EJ211" i="10" s="1"/>
  <c r="EB210" i="10"/>
  <c r="EJ210" i="10" s="1"/>
  <c r="EB209" i="10"/>
  <c r="EJ209" i="10" s="1"/>
  <c r="EB208" i="10"/>
  <c r="EJ208" i="10" s="1"/>
  <c r="EB207" i="10"/>
  <c r="EJ207" i="10" s="1"/>
  <c r="EB206" i="10"/>
  <c r="EJ206" i="10" s="1"/>
  <c r="EP206" i="10" s="1"/>
  <c r="EB205" i="10"/>
  <c r="EJ205" i="10" s="1"/>
  <c r="EP205" i="10" s="1"/>
  <c r="EB203" i="10"/>
  <c r="EJ203" i="10" s="1"/>
  <c r="EB202" i="10"/>
  <c r="EJ202" i="10" s="1"/>
  <c r="EB201" i="10"/>
  <c r="EB200" i="10"/>
  <c r="EB199" i="10"/>
  <c r="EB198" i="10"/>
  <c r="EJ198" i="10" s="1"/>
  <c r="EP198" i="10" s="1"/>
  <c r="EB197" i="10"/>
  <c r="EJ197" i="10" s="1"/>
  <c r="EP197" i="10" s="1"/>
  <c r="EB195" i="10"/>
  <c r="EJ195" i="10" s="1"/>
  <c r="EB194" i="10"/>
  <c r="EB193" i="10"/>
  <c r="EB192" i="10"/>
  <c r="EB191" i="10"/>
  <c r="EJ191" i="10" s="1"/>
  <c r="EB190" i="10"/>
  <c r="EB189" i="10"/>
  <c r="EJ189" i="10" s="1"/>
  <c r="EB188" i="10"/>
  <c r="EB187" i="10"/>
  <c r="EJ187" i="10" s="1"/>
  <c r="EB186" i="10"/>
  <c r="EJ186" i="10" s="1"/>
  <c r="EB185" i="10"/>
  <c r="EB184" i="10"/>
  <c r="EJ184" i="10" s="1"/>
  <c r="EB183" i="10"/>
  <c r="EJ183" i="10" s="1"/>
  <c r="EB181" i="10"/>
  <c r="EB180" i="10"/>
  <c r="EB179" i="10"/>
  <c r="EJ179" i="10" s="1"/>
  <c r="EP179" i="10" s="1"/>
  <c r="EB177" i="10"/>
  <c r="EB176" i="10"/>
  <c r="EJ176" i="10" s="1"/>
  <c r="EB175" i="10"/>
  <c r="EB173" i="10"/>
  <c r="EJ173" i="10" s="1"/>
  <c r="EB172" i="10"/>
  <c r="EJ172" i="10" s="1"/>
  <c r="EB171" i="10"/>
  <c r="EJ171" i="10" s="1"/>
  <c r="EB170" i="10"/>
  <c r="EJ170" i="10" s="1"/>
  <c r="EB169" i="10"/>
  <c r="EB168" i="10"/>
  <c r="EJ168" i="10" s="1"/>
  <c r="EB167" i="10"/>
  <c r="EJ167" i="10" s="1"/>
  <c r="EB166" i="10"/>
  <c r="EJ166" i="10" s="1"/>
  <c r="EB165" i="10"/>
  <c r="EJ165" i="10" s="1"/>
  <c r="EB164" i="10"/>
  <c r="EJ164" i="10" s="1"/>
  <c r="EB163" i="10"/>
  <c r="EJ163" i="10" s="1"/>
  <c r="EB162" i="10"/>
  <c r="EJ162" i="10" s="1"/>
  <c r="EP162" i="10" s="1"/>
  <c r="EB161" i="10"/>
  <c r="EB159" i="10"/>
  <c r="EJ159" i="10" s="1"/>
  <c r="EB158" i="10"/>
  <c r="EJ158" i="10" s="1"/>
  <c r="EB157" i="10"/>
  <c r="EJ157" i="10" s="1"/>
  <c r="EB156" i="10"/>
  <c r="EJ156" i="10" s="1"/>
  <c r="EB155" i="10"/>
  <c r="EJ155" i="10" s="1"/>
  <c r="EB154" i="10"/>
  <c r="EB153" i="10"/>
  <c r="EJ153" i="10" s="1"/>
  <c r="EP153" i="10" s="1"/>
  <c r="EB151" i="10"/>
  <c r="EJ151" i="10" s="1"/>
  <c r="EB150" i="10"/>
  <c r="EJ150" i="10" s="1"/>
  <c r="EB149" i="10"/>
  <c r="EJ149" i="10" s="1"/>
  <c r="EB148" i="10"/>
  <c r="EJ148" i="10" s="1"/>
  <c r="EB147" i="10"/>
  <c r="EJ147" i="10" s="1"/>
  <c r="EB146" i="10"/>
  <c r="EB145" i="10"/>
  <c r="EB144" i="10"/>
  <c r="EB143" i="10"/>
  <c r="EJ143" i="10" s="1"/>
  <c r="EB142" i="10"/>
  <c r="EJ142" i="10" s="1"/>
  <c r="EB141" i="10"/>
  <c r="EB140" i="10"/>
  <c r="EJ140" i="10" s="1"/>
  <c r="EP140" i="10" s="1"/>
  <c r="EB139" i="10"/>
  <c r="EJ139" i="10" s="1"/>
  <c r="EP139" i="10" s="1"/>
  <c r="EB137" i="10"/>
  <c r="EJ137" i="10" s="1"/>
  <c r="EB136" i="10"/>
  <c r="EB135" i="10"/>
  <c r="EJ135" i="10" s="1"/>
  <c r="EB134" i="10"/>
  <c r="EB133" i="10"/>
  <c r="EJ133" i="10" s="1"/>
  <c r="EB132" i="10"/>
  <c r="EJ132" i="10" s="1"/>
  <c r="EB131" i="10"/>
  <c r="EJ131" i="10" s="1"/>
  <c r="EP131" i="10" s="1"/>
  <c r="EB130" i="10"/>
  <c r="EJ130" i="10" s="1"/>
  <c r="EP130" i="10" s="1"/>
  <c r="EB128" i="10"/>
  <c r="EJ128" i="10" s="1"/>
  <c r="EB127" i="10"/>
  <c r="EJ127" i="10" s="1"/>
  <c r="EB126" i="10"/>
  <c r="EJ126" i="10" s="1"/>
  <c r="EB125" i="10"/>
  <c r="EJ125" i="10" s="1"/>
  <c r="EB124" i="10"/>
  <c r="EJ124" i="10" s="1"/>
  <c r="EB123" i="10"/>
  <c r="EJ123" i="10" s="1"/>
  <c r="EB122" i="10"/>
  <c r="EJ122" i="10" s="1"/>
  <c r="EB119" i="10"/>
  <c r="EJ119" i="10" s="1"/>
  <c r="EB118" i="10"/>
  <c r="EB117" i="10"/>
  <c r="EJ117" i="10" s="1"/>
  <c r="EP117" i="10" s="1"/>
  <c r="EB116" i="10"/>
  <c r="EJ116" i="10" s="1"/>
  <c r="EP116" i="10" s="1"/>
  <c r="EB114" i="10"/>
  <c r="EJ114" i="10" s="1"/>
  <c r="EB113" i="10"/>
  <c r="EB112" i="10"/>
  <c r="EJ112" i="10" s="1"/>
  <c r="EB111" i="10"/>
  <c r="EB110" i="10"/>
  <c r="EB108" i="10"/>
  <c r="EJ108" i="10" s="1"/>
  <c r="EB106" i="10"/>
  <c r="EJ106" i="10" s="1"/>
  <c r="EB105" i="10"/>
  <c r="EB104" i="10"/>
  <c r="EB103" i="10"/>
  <c r="EB102" i="10"/>
  <c r="EJ102" i="10" s="1"/>
  <c r="EB101" i="10"/>
  <c r="EJ101" i="10" s="1"/>
  <c r="EB100" i="10"/>
  <c r="EJ100" i="10" s="1"/>
  <c r="EB99" i="10"/>
  <c r="EJ99" i="10" s="1"/>
  <c r="EB98" i="10"/>
  <c r="EJ98" i="10" s="1"/>
  <c r="EB97" i="10"/>
  <c r="EJ97" i="10" s="1"/>
  <c r="EB94" i="10"/>
  <c r="EJ94" i="10" s="1"/>
  <c r="EB92" i="10"/>
  <c r="EJ92" i="10" s="1"/>
  <c r="EB91" i="10"/>
  <c r="EJ91" i="10" s="1"/>
  <c r="EB88" i="10"/>
  <c r="EJ88" i="10" s="1"/>
  <c r="EB87" i="10"/>
  <c r="EJ87" i="10" s="1"/>
  <c r="EB85" i="10"/>
  <c r="EJ85" i="10" s="1"/>
  <c r="EB84" i="10"/>
  <c r="EJ84" i="10" s="1"/>
  <c r="EB82" i="10"/>
  <c r="EJ82" i="10" s="1"/>
  <c r="EP82" i="10" s="1"/>
  <c r="EB79" i="10"/>
  <c r="EJ79" i="10" s="1"/>
  <c r="EB78" i="10"/>
  <c r="EJ78" i="10" s="1"/>
  <c r="EB76" i="10"/>
  <c r="EJ76" i="10" s="1"/>
  <c r="EB75" i="10"/>
  <c r="EJ75" i="10" s="1"/>
  <c r="EB74" i="10"/>
  <c r="EB73" i="10"/>
  <c r="EJ73" i="10" s="1"/>
  <c r="EB72" i="10"/>
  <c r="EJ72" i="10" s="1"/>
  <c r="EB71" i="10"/>
  <c r="EJ71" i="10" s="1"/>
  <c r="EB70" i="10"/>
  <c r="EB69" i="10"/>
  <c r="EJ69" i="10" s="1"/>
  <c r="EB68" i="10"/>
  <c r="EJ68" i="10" s="1"/>
  <c r="EB67" i="10"/>
  <c r="EB66" i="10"/>
  <c r="EB65" i="10"/>
  <c r="EJ65" i="10" s="1"/>
  <c r="EB64" i="10"/>
  <c r="EJ64" i="10" s="1"/>
  <c r="EB63" i="10"/>
  <c r="EB62" i="10"/>
  <c r="EJ62" i="10" s="1"/>
  <c r="EB61" i="10"/>
  <c r="EB60" i="10"/>
  <c r="EJ60" i="10" s="1"/>
  <c r="EP60" i="10" s="1"/>
  <c r="EB59" i="10"/>
  <c r="EJ59" i="10" s="1"/>
  <c r="EP59" i="10" s="1"/>
  <c r="EB57" i="10"/>
  <c r="EJ57" i="10" s="1"/>
  <c r="EB56" i="10"/>
  <c r="EJ56" i="10" s="1"/>
  <c r="EB55" i="10"/>
  <c r="EB54" i="10"/>
  <c r="EB53" i="10"/>
  <c r="EJ53" i="10" s="1"/>
  <c r="EB51" i="10"/>
  <c r="EJ51" i="10" s="1"/>
  <c r="EB50" i="10"/>
  <c r="EB49" i="10"/>
  <c r="EJ49" i="10" s="1"/>
  <c r="EB48" i="10"/>
  <c r="EB46" i="10"/>
  <c r="EJ46" i="10" s="1"/>
  <c r="EB45" i="10"/>
  <c r="EJ45" i="10" s="1"/>
  <c r="EB43" i="10"/>
  <c r="EJ43" i="10" s="1"/>
  <c r="EB42" i="10"/>
  <c r="EJ42" i="10" s="1"/>
  <c r="EP42" i="10" s="1"/>
  <c r="EB41" i="10"/>
  <c r="EJ41" i="10" s="1"/>
  <c r="EP41" i="10" s="1"/>
  <c r="EB39" i="10"/>
  <c r="EJ39" i="10" s="1"/>
  <c r="EB38" i="10"/>
  <c r="EJ38" i="10" s="1"/>
  <c r="EB37" i="10"/>
  <c r="EJ37" i="10" s="1"/>
  <c r="EB36" i="10"/>
  <c r="EJ36" i="10" s="1"/>
  <c r="EB35" i="10"/>
  <c r="EJ35" i="10" s="1"/>
  <c r="EB34" i="10"/>
  <c r="EJ34" i="10" s="1"/>
  <c r="EB33" i="10"/>
  <c r="EJ33" i="10" s="1"/>
  <c r="EB32" i="10"/>
  <c r="EB31" i="10"/>
  <c r="EJ31" i="10" s="1"/>
  <c r="EB30" i="10"/>
  <c r="EJ30" i="10" s="1"/>
  <c r="EB29" i="10"/>
  <c r="EJ29" i="10" s="1"/>
  <c r="EB28" i="10"/>
  <c r="EB26" i="10"/>
  <c r="EJ26" i="10" s="1"/>
  <c r="EB25" i="10"/>
  <c r="EJ25" i="10" s="1"/>
  <c r="EB24" i="10"/>
  <c r="EB23" i="10"/>
  <c r="EJ23" i="10" s="1"/>
  <c r="EP23" i="10" s="1"/>
  <c r="EB22" i="10"/>
  <c r="EJ22" i="10" s="1"/>
  <c r="EP22" i="10" s="1"/>
  <c r="EB20" i="10"/>
  <c r="EJ20" i="10" s="1"/>
  <c r="EB19" i="10"/>
  <c r="EJ19" i="10" s="1"/>
  <c r="EB18" i="10"/>
  <c r="EB17" i="10"/>
  <c r="EJ17" i="10" s="1"/>
  <c r="EB16" i="10"/>
  <c r="EB15" i="10"/>
  <c r="EJ15" i="10" s="1"/>
  <c r="EB14" i="10"/>
  <c r="EJ14" i="10" s="1"/>
  <c r="EB13" i="10"/>
  <c r="EB12" i="10"/>
  <c r="EB11" i="10"/>
  <c r="EB10" i="10"/>
  <c r="EB8" i="10"/>
  <c r="EB7" i="10" s="1"/>
  <c r="DW260" i="10"/>
  <c r="DW258" i="10"/>
  <c r="DW257" i="10"/>
  <c r="DW256" i="10"/>
  <c r="DW255" i="10"/>
  <c r="EM255" i="10" s="1"/>
  <c r="DW254" i="10"/>
  <c r="EM254" i="10" s="1"/>
  <c r="DW253" i="10"/>
  <c r="DW252" i="10"/>
  <c r="DW251" i="10"/>
  <c r="EM251" i="10" s="1"/>
  <c r="DW250" i="10"/>
  <c r="EM250" i="10" s="1"/>
  <c r="DW249" i="10"/>
  <c r="DW248" i="10"/>
  <c r="EM248" i="10" s="1"/>
  <c r="DW247" i="10"/>
  <c r="EM247" i="10" s="1"/>
  <c r="DW246" i="10"/>
  <c r="DW245" i="10"/>
  <c r="DW244" i="10"/>
  <c r="DW242" i="10"/>
  <c r="EM242" i="10" s="1"/>
  <c r="DW241" i="10"/>
  <c r="DW240" i="10"/>
  <c r="DW239" i="10"/>
  <c r="DW238" i="10"/>
  <c r="DW237" i="10"/>
  <c r="DW236" i="10"/>
  <c r="DW235" i="10"/>
  <c r="EM235" i="10" s="1"/>
  <c r="DW234" i="10"/>
  <c r="EM234" i="10" s="1"/>
  <c r="DW233" i="10"/>
  <c r="DW232" i="10"/>
  <c r="DW230" i="10"/>
  <c r="DW229" i="10"/>
  <c r="EM229" i="10" s="1"/>
  <c r="DW228" i="10"/>
  <c r="DW227" i="10"/>
  <c r="DW226" i="10"/>
  <c r="DW225" i="10"/>
  <c r="DW224" i="10"/>
  <c r="DW223" i="10"/>
  <c r="DW222" i="10"/>
  <c r="DW220" i="10"/>
  <c r="EM220" i="10" s="1"/>
  <c r="DW219" i="10"/>
  <c r="DW218" i="10"/>
  <c r="EM218" i="10" s="1"/>
  <c r="DW217" i="10"/>
  <c r="EM217" i="10" s="1"/>
  <c r="DW216" i="10"/>
  <c r="DW215" i="10"/>
  <c r="DW214" i="10"/>
  <c r="DW213" i="10"/>
  <c r="EM213" i="10" s="1"/>
  <c r="DW212" i="10"/>
  <c r="EM212" i="10" s="1"/>
  <c r="DW211" i="10"/>
  <c r="EM211" i="10" s="1"/>
  <c r="DW210" i="10"/>
  <c r="DW209" i="10"/>
  <c r="EM209" i="10" s="1"/>
  <c r="DW208" i="10"/>
  <c r="EM208" i="10" s="1"/>
  <c r="DW207" i="10"/>
  <c r="EM207" i="10" s="1"/>
  <c r="DW206" i="10"/>
  <c r="DW205" i="10"/>
  <c r="DW203" i="10"/>
  <c r="EM203" i="10" s="1"/>
  <c r="DW202" i="10"/>
  <c r="EM202" i="10" s="1"/>
  <c r="DW201" i="10"/>
  <c r="EM201" i="10" s="1"/>
  <c r="DW200" i="10"/>
  <c r="EM200" i="10" s="1"/>
  <c r="EO200" i="10" s="1"/>
  <c r="DW199" i="10"/>
  <c r="EM199" i="10" s="1"/>
  <c r="DW198" i="10"/>
  <c r="DW197" i="10"/>
  <c r="DW195" i="10"/>
  <c r="DW194" i="10"/>
  <c r="EM194" i="10" s="1"/>
  <c r="DW193" i="10"/>
  <c r="EM193" i="10" s="1"/>
  <c r="DW192" i="10"/>
  <c r="DW191" i="10"/>
  <c r="EM191" i="10" s="1"/>
  <c r="DW190" i="10"/>
  <c r="EM190" i="10" s="1"/>
  <c r="DW189" i="10"/>
  <c r="DW188" i="10"/>
  <c r="EM188" i="10" s="1"/>
  <c r="DW187" i="10"/>
  <c r="EM187" i="10" s="1"/>
  <c r="DW186" i="10"/>
  <c r="DW185" i="10"/>
  <c r="EM185" i="10" s="1"/>
  <c r="EO185" i="10" s="1"/>
  <c r="DW184" i="10"/>
  <c r="EM184" i="10" s="1"/>
  <c r="DW183" i="10"/>
  <c r="EM183" i="10" s="1"/>
  <c r="DW181" i="10"/>
  <c r="EM181" i="10" s="1"/>
  <c r="DW180" i="10"/>
  <c r="DW179" i="10"/>
  <c r="DW177" i="10"/>
  <c r="EM177" i="10" s="1"/>
  <c r="DW176" i="10"/>
  <c r="DW175" i="10"/>
  <c r="DW174" i="10"/>
  <c r="DW173" i="10"/>
  <c r="DW172" i="10"/>
  <c r="EM172" i="10" s="1"/>
  <c r="DW171" i="10"/>
  <c r="DW170" i="10"/>
  <c r="EM170" i="10" s="1"/>
  <c r="DW169" i="10"/>
  <c r="EM169" i="10" s="1"/>
  <c r="DW168" i="10"/>
  <c r="DW167" i="10"/>
  <c r="DW166" i="10"/>
  <c r="EM166" i="10" s="1"/>
  <c r="DW165" i="10"/>
  <c r="EM165" i="10" s="1"/>
  <c r="DW164" i="10"/>
  <c r="EM164" i="10" s="1"/>
  <c r="DW163" i="10"/>
  <c r="EM163" i="10" s="1"/>
  <c r="DW162" i="10"/>
  <c r="EM162" i="10" s="1"/>
  <c r="EO162" i="10" s="1"/>
  <c r="DW161" i="10"/>
  <c r="EM161" i="10" s="1"/>
  <c r="EO161" i="10" s="1"/>
  <c r="DW159" i="10"/>
  <c r="EM159" i="10" s="1"/>
  <c r="DW158" i="10"/>
  <c r="DW157" i="10"/>
  <c r="EM157" i="10" s="1"/>
  <c r="DW156" i="10"/>
  <c r="EM156" i="10" s="1"/>
  <c r="DW155" i="10"/>
  <c r="EM155" i="10" s="1"/>
  <c r="DW154" i="10"/>
  <c r="DW153" i="10"/>
  <c r="DW151" i="10"/>
  <c r="DW150" i="10"/>
  <c r="EM150" i="10" s="1"/>
  <c r="DW149" i="10"/>
  <c r="DW148" i="10"/>
  <c r="DW147" i="10"/>
  <c r="EM147" i="10" s="1"/>
  <c r="DW146" i="10"/>
  <c r="EM146" i="10" s="1"/>
  <c r="DW145" i="10"/>
  <c r="DW144" i="10"/>
  <c r="EM144" i="10" s="1"/>
  <c r="DW143" i="10"/>
  <c r="DW142" i="10"/>
  <c r="EM142" i="10" s="1"/>
  <c r="DW141" i="10"/>
  <c r="EM141" i="10" s="1"/>
  <c r="DW140" i="10"/>
  <c r="DW139" i="10"/>
  <c r="DW137" i="10"/>
  <c r="DW136" i="10"/>
  <c r="EM136" i="10" s="1"/>
  <c r="DW135" i="10"/>
  <c r="EM135" i="10" s="1"/>
  <c r="DW134" i="10"/>
  <c r="EM134" i="10" s="1"/>
  <c r="DW133" i="10"/>
  <c r="DW132" i="10"/>
  <c r="DW131" i="10"/>
  <c r="DW130" i="10"/>
  <c r="EM130" i="10" s="1"/>
  <c r="EO130" i="10" s="1"/>
  <c r="DW128" i="10"/>
  <c r="EM128" i="10" s="1"/>
  <c r="DW127" i="10"/>
  <c r="DW126" i="10"/>
  <c r="DW125" i="10"/>
  <c r="DW124" i="10"/>
  <c r="EM124" i="10" s="1"/>
  <c r="DW123" i="10"/>
  <c r="DW122" i="10"/>
  <c r="EM122" i="10" s="1"/>
  <c r="DW121" i="10"/>
  <c r="EM121" i="10" s="1"/>
  <c r="DW119" i="10"/>
  <c r="DW118" i="10"/>
  <c r="EM118" i="10" s="1"/>
  <c r="DW117" i="10"/>
  <c r="EM117" i="10" s="1"/>
  <c r="EO117" i="10" s="1"/>
  <c r="DW116" i="10"/>
  <c r="EM116" i="10" s="1"/>
  <c r="EO116" i="10" s="1"/>
  <c r="DW114" i="10"/>
  <c r="DW113" i="10"/>
  <c r="EM113" i="10" s="1"/>
  <c r="DW112" i="10"/>
  <c r="EM112" i="10" s="1"/>
  <c r="DW111" i="10"/>
  <c r="EM111" i="10" s="1"/>
  <c r="DW110" i="10"/>
  <c r="EM110" i="10" s="1"/>
  <c r="DW108" i="10"/>
  <c r="DW106" i="10"/>
  <c r="DW105" i="10"/>
  <c r="EM105" i="10" s="1"/>
  <c r="DW104" i="10"/>
  <c r="EM104" i="10" s="1"/>
  <c r="DW103" i="10"/>
  <c r="EM103" i="10" s="1"/>
  <c r="DW102" i="10"/>
  <c r="DW101" i="10"/>
  <c r="EM101" i="10" s="1"/>
  <c r="DW100" i="10"/>
  <c r="EM100" i="10" s="1"/>
  <c r="DW99" i="10"/>
  <c r="EM99" i="10" s="1"/>
  <c r="DW98" i="10"/>
  <c r="EM98" i="10" s="1"/>
  <c r="DW97" i="10"/>
  <c r="DW96" i="10"/>
  <c r="DW94" i="10"/>
  <c r="EM94" i="10" s="1"/>
  <c r="DW92" i="10"/>
  <c r="EM92" i="10" s="1"/>
  <c r="DW91" i="10"/>
  <c r="EM91" i="10" s="1"/>
  <c r="DW90" i="10"/>
  <c r="DW89" i="10"/>
  <c r="EM89" i="10" s="1"/>
  <c r="DW88" i="10"/>
  <c r="EM88" i="10" s="1"/>
  <c r="DW87" i="10"/>
  <c r="DW86" i="10"/>
  <c r="EM86" i="10" s="1"/>
  <c r="DW85" i="10"/>
  <c r="DW84" i="10"/>
  <c r="DW83" i="10"/>
  <c r="DW82" i="10"/>
  <c r="DW81" i="10"/>
  <c r="DW79" i="10"/>
  <c r="DW78" i="10"/>
  <c r="EM78" i="10" s="1"/>
  <c r="DW77" i="10"/>
  <c r="EM77" i="10" s="1"/>
  <c r="DW76" i="10"/>
  <c r="EM76" i="10" s="1"/>
  <c r="DW75" i="10"/>
  <c r="DW74" i="10"/>
  <c r="EM74" i="10" s="1"/>
  <c r="DW73" i="10"/>
  <c r="DW72" i="10"/>
  <c r="DW71" i="10"/>
  <c r="DW70" i="10"/>
  <c r="EM70" i="10" s="1"/>
  <c r="DW69" i="10"/>
  <c r="DW68" i="10"/>
  <c r="DW67" i="10"/>
  <c r="DW66" i="10"/>
  <c r="EM66" i="10" s="1"/>
  <c r="DW65" i="10"/>
  <c r="EM65" i="10" s="1"/>
  <c r="DW64" i="10"/>
  <c r="DW63" i="10"/>
  <c r="EM63" i="10" s="1"/>
  <c r="DW62" i="10"/>
  <c r="DW61" i="10"/>
  <c r="EM61" i="10" s="1"/>
  <c r="DW60" i="10"/>
  <c r="DW59" i="10"/>
  <c r="DW57" i="10"/>
  <c r="DW56" i="10"/>
  <c r="EM56" i="10" s="1"/>
  <c r="DW55" i="10"/>
  <c r="EM55" i="10" s="1"/>
  <c r="DW54" i="10"/>
  <c r="DW53" i="10"/>
  <c r="DW51" i="10"/>
  <c r="DW50" i="10"/>
  <c r="DW49" i="10"/>
  <c r="EM49" i="10" s="1"/>
  <c r="DW48" i="10"/>
  <c r="EM48" i="10" s="1"/>
  <c r="DW47" i="10"/>
  <c r="EM47" i="10" s="1"/>
  <c r="DW46" i="10"/>
  <c r="DW45" i="10"/>
  <c r="DW44" i="10"/>
  <c r="DW43" i="10"/>
  <c r="DW42" i="10"/>
  <c r="DW41" i="10"/>
  <c r="DW39" i="10"/>
  <c r="DW38" i="10"/>
  <c r="EM38" i="10" s="1"/>
  <c r="DW37" i="10"/>
  <c r="DW36" i="10"/>
  <c r="EM36" i="10" s="1"/>
  <c r="DW35" i="10"/>
  <c r="EM35" i="10" s="1"/>
  <c r="DW34" i="10"/>
  <c r="EM34" i="10" s="1"/>
  <c r="DW33" i="10"/>
  <c r="DW32" i="10"/>
  <c r="EM32" i="10" s="1"/>
  <c r="DW31" i="10"/>
  <c r="EM31" i="10" s="1"/>
  <c r="DW30" i="10"/>
  <c r="DW29" i="10"/>
  <c r="DW28" i="10"/>
  <c r="EM28" i="10" s="1"/>
  <c r="DW26" i="10"/>
  <c r="EM26" i="10" s="1"/>
  <c r="DW25" i="10"/>
  <c r="DW24" i="10"/>
  <c r="EM24" i="10" s="1"/>
  <c r="DW23" i="10"/>
  <c r="DW22" i="10"/>
  <c r="DW20" i="10"/>
  <c r="DW19" i="10"/>
  <c r="EM19" i="10" s="1"/>
  <c r="DW17" i="10"/>
  <c r="DW16" i="10"/>
  <c r="DW15" i="10"/>
  <c r="DW14" i="10"/>
  <c r="EM14" i="10" s="1"/>
  <c r="DW13" i="10"/>
  <c r="EM13" i="10" s="1"/>
  <c r="DW12" i="10"/>
  <c r="DW11" i="10"/>
  <c r="EM11" i="10" s="1"/>
  <c r="EO11" i="10" s="1"/>
  <c r="DW10" i="10"/>
  <c r="EM10" i="10" s="1"/>
  <c r="EO10" i="10" s="1"/>
  <c r="DW8" i="10"/>
  <c r="DW7" i="10" s="1"/>
  <c r="EI262" i="10"/>
  <c r="EI243" i="10"/>
  <c r="EI231" i="10"/>
  <c r="EI221" i="10"/>
  <c r="EI204" i="10"/>
  <c r="EI196" i="10"/>
  <c r="EI178" i="10"/>
  <c r="EI160" i="10"/>
  <c r="EI152" i="10"/>
  <c r="EI138" i="10"/>
  <c r="EI129" i="10"/>
  <c r="EI115" i="10"/>
  <c r="EI95" i="10"/>
  <c r="EI80" i="10"/>
  <c r="EI58" i="10"/>
  <c r="EI40" i="10"/>
  <c r="EI21" i="10"/>
  <c r="EI9" i="10"/>
  <c r="EI7" i="10"/>
  <c r="EH262" i="10"/>
  <c r="EH243" i="10"/>
  <c r="EH231" i="10"/>
  <c r="EH221" i="10"/>
  <c r="EH204" i="10"/>
  <c r="EH196" i="10"/>
  <c r="EH178" i="10"/>
  <c r="EH160" i="10"/>
  <c r="EH152" i="10"/>
  <c r="EH138" i="10"/>
  <c r="EH129" i="10"/>
  <c r="EH115" i="10"/>
  <c r="EH95" i="10"/>
  <c r="EH80" i="10"/>
  <c r="EH58" i="10"/>
  <c r="EH40" i="10"/>
  <c r="EH21" i="10"/>
  <c r="EH9" i="10"/>
  <c r="EH7" i="10"/>
  <c r="EG262" i="10"/>
  <c r="EG243" i="10"/>
  <c r="EG231" i="10"/>
  <c r="EG221" i="10"/>
  <c r="EG204" i="10"/>
  <c r="EG196" i="10"/>
  <c r="EG178" i="10"/>
  <c r="EG160" i="10"/>
  <c r="EG152" i="10"/>
  <c r="EG138" i="10"/>
  <c r="EG129" i="10"/>
  <c r="EG115" i="10"/>
  <c r="EG95" i="10"/>
  <c r="EG80" i="10"/>
  <c r="EG58" i="10"/>
  <c r="EG40" i="10"/>
  <c r="EG21" i="10"/>
  <c r="EG9" i="10"/>
  <c r="EG7" i="10"/>
  <c r="EF262" i="10"/>
  <c r="EF243" i="10"/>
  <c r="EF231" i="10"/>
  <c r="EF221" i="10"/>
  <c r="EF204" i="10"/>
  <c r="EF196" i="10"/>
  <c r="EF178" i="10"/>
  <c r="EF160" i="10"/>
  <c r="EF152" i="10"/>
  <c r="EF138" i="10"/>
  <c r="EF129" i="10"/>
  <c r="EF115" i="10"/>
  <c r="EF95" i="10"/>
  <c r="EF80" i="10"/>
  <c r="EF58" i="10"/>
  <c r="EF40" i="10"/>
  <c r="EF21" i="10"/>
  <c r="EF9" i="10"/>
  <c r="EF7" i="10"/>
  <c r="EE262" i="10"/>
  <c r="EE243" i="10"/>
  <c r="EE231" i="10"/>
  <c r="EE221" i="10"/>
  <c r="EE204" i="10"/>
  <c r="EE196" i="10"/>
  <c r="EE178" i="10"/>
  <c r="EE160" i="10"/>
  <c r="EE152" i="10"/>
  <c r="EE138" i="10"/>
  <c r="EE129" i="10"/>
  <c r="EE115" i="10"/>
  <c r="EE95" i="10"/>
  <c r="EE80" i="10"/>
  <c r="EE58" i="10"/>
  <c r="EE40" i="10"/>
  <c r="EE21" i="10"/>
  <c r="EE9" i="10"/>
  <c r="EE7" i="10"/>
  <c r="ED262" i="10"/>
  <c r="ED243" i="10"/>
  <c r="ED231" i="10"/>
  <c r="ED221" i="10"/>
  <c r="ED204" i="10"/>
  <c r="ED196" i="10"/>
  <c r="ED178" i="10"/>
  <c r="ED160" i="10"/>
  <c r="ED152" i="10"/>
  <c r="ED138" i="10"/>
  <c r="ED129" i="10"/>
  <c r="ED115" i="10"/>
  <c r="ED95" i="10"/>
  <c r="ED80" i="10"/>
  <c r="ED58" i="10"/>
  <c r="ED40" i="10"/>
  <c r="ED21" i="10"/>
  <c r="ED9" i="10"/>
  <c r="ED7" i="10"/>
  <c r="EC262" i="10"/>
  <c r="EC243" i="10"/>
  <c r="EC231" i="10"/>
  <c r="EC221" i="10"/>
  <c r="EC204" i="10"/>
  <c r="EC196" i="10"/>
  <c r="EC178" i="10"/>
  <c r="EC160" i="10"/>
  <c r="EC152" i="10"/>
  <c r="EC138" i="10"/>
  <c r="EC129" i="10"/>
  <c r="EC115" i="10"/>
  <c r="EC95" i="10"/>
  <c r="EC80" i="10"/>
  <c r="EC58" i="10"/>
  <c r="EC40" i="10"/>
  <c r="EC21" i="10"/>
  <c r="EC9" i="10"/>
  <c r="EC7" i="10"/>
  <c r="EA262" i="10"/>
  <c r="EA243" i="10"/>
  <c r="EA231" i="10"/>
  <c r="EA221" i="10"/>
  <c r="EA204" i="10"/>
  <c r="EA196" i="10"/>
  <c r="EA178" i="10"/>
  <c r="EA160" i="10"/>
  <c r="EA152" i="10"/>
  <c r="EA138" i="10"/>
  <c r="EA129" i="10"/>
  <c r="EA115" i="10"/>
  <c r="EA95" i="10"/>
  <c r="EA80" i="10"/>
  <c r="EA58" i="10"/>
  <c r="EA40" i="10"/>
  <c r="EA21" i="10"/>
  <c r="EA9" i="10"/>
  <c r="EA7" i="10"/>
  <c r="DZ262" i="10"/>
  <c r="DZ243" i="10"/>
  <c r="DZ231" i="10"/>
  <c r="DZ221" i="10"/>
  <c r="DZ204" i="10"/>
  <c r="DZ196" i="10"/>
  <c r="DZ178" i="10"/>
  <c r="DZ160" i="10"/>
  <c r="DZ152" i="10"/>
  <c r="DZ138" i="10"/>
  <c r="DZ129" i="10"/>
  <c r="DZ115" i="10"/>
  <c r="DZ95" i="10"/>
  <c r="DZ80" i="10"/>
  <c r="DZ58" i="10"/>
  <c r="DZ40" i="10"/>
  <c r="DZ21" i="10"/>
  <c r="DZ9" i="10"/>
  <c r="DZ7" i="10"/>
  <c r="DY262" i="10"/>
  <c r="DY243" i="10"/>
  <c r="DY231" i="10"/>
  <c r="DY221" i="10"/>
  <c r="DY204" i="10"/>
  <c r="DY196" i="10"/>
  <c r="DY178" i="10"/>
  <c r="DY160" i="10"/>
  <c r="DY152" i="10"/>
  <c r="DY138" i="10"/>
  <c r="DY129" i="10"/>
  <c r="DY115" i="10"/>
  <c r="DY95" i="10"/>
  <c r="DY80" i="10"/>
  <c r="DY58" i="10"/>
  <c r="DY40" i="10"/>
  <c r="DY21" i="10"/>
  <c r="DY9" i="10"/>
  <c r="DY7" i="10"/>
  <c r="DX262" i="10"/>
  <c r="DX243" i="10"/>
  <c r="DX231" i="10"/>
  <c r="DX221" i="10"/>
  <c r="DX204" i="10"/>
  <c r="DX196" i="10"/>
  <c r="DX178" i="10"/>
  <c r="DX160" i="10"/>
  <c r="DX152" i="10"/>
  <c r="DX138" i="10"/>
  <c r="DX129" i="10"/>
  <c r="DX115" i="10"/>
  <c r="DX95" i="10"/>
  <c r="DX80" i="10"/>
  <c r="DX58" i="10"/>
  <c r="DX40" i="10"/>
  <c r="DX21" i="10"/>
  <c r="DX9" i="10"/>
  <c r="DX7" i="10"/>
  <c r="DI260" i="10"/>
  <c r="DH260" i="10"/>
  <c r="DG260" i="10"/>
  <c r="DF260" i="10"/>
  <c r="DI258" i="10"/>
  <c r="DH258" i="10"/>
  <c r="DG258" i="10"/>
  <c r="DF258" i="10"/>
  <c r="DI257" i="10"/>
  <c r="DH257" i="10"/>
  <c r="DG257" i="10"/>
  <c r="DF257" i="10"/>
  <c r="DI256" i="10"/>
  <c r="DH256" i="10"/>
  <c r="DG256" i="10"/>
  <c r="DF256" i="10"/>
  <c r="DI255" i="10"/>
  <c r="DH255" i="10"/>
  <c r="DG255" i="10"/>
  <c r="DF255" i="10"/>
  <c r="DI254" i="10"/>
  <c r="DH254" i="10"/>
  <c r="DG254" i="10"/>
  <c r="DF254" i="10"/>
  <c r="DI253" i="10"/>
  <c r="DH253" i="10"/>
  <c r="DG253" i="10"/>
  <c r="DF253" i="10"/>
  <c r="DI252" i="10"/>
  <c r="DH252" i="10"/>
  <c r="DG252" i="10"/>
  <c r="DF252" i="10"/>
  <c r="DI251" i="10"/>
  <c r="DH251" i="10"/>
  <c r="DG251" i="10"/>
  <c r="DF251" i="10"/>
  <c r="DI250" i="10"/>
  <c r="DH250" i="10"/>
  <c r="DG250" i="10"/>
  <c r="DF250" i="10"/>
  <c r="DI249" i="10"/>
  <c r="DH249" i="10"/>
  <c r="DG249" i="10"/>
  <c r="DF249" i="10"/>
  <c r="DI248" i="10"/>
  <c r="DH248" i="10"/>
  <c r="DG248" i="10"/>
  <c r="DF248" i="10"/>
  <c r="DI247" i="10"/>
  <c r="DH247" i="10"/>
  <c r="DG247" i="10"/>
  <c r="DF247" i="10"/>
  <c r="DI246" i="10"/>
  <c r="DH246" i="10"/>
  <c r="DG246" i="10"/>
  <c r="DF246" i="10"/>
  <c r="DI245" i="10"/>
  <c r="DH245" i="10"/>
  <c r="DG245" i="10"/>
  <c r="DF245" i="10"/>
  <c r="DI244" i="10"/>
  <c r="DH244" i="10"/>
  <c r="DG244" i="10"/>
  <c r="DF244" i="10"/>
  <c r="DI242" i="10"/>
  <c r="DH242" i="10"/>
  <c r="DG242" i="10"/>
  <c r="DF242" i="10"/>
  <c r="DI241" i="10"/>
  <c r="DH241" i="10"/>
  <c r="DG241" i="10"/>
  <c r="DF241" i="10"/>
  <c r="DI240" i="10"/>
  <c r="DH240" i="10"/>
  <c r="DG240" i="10"/>
  <c r="DF240" i="10"/>
  <c r="DI239" i="10"/>
  <c r="DH239" i="10"/>
  <c r="DG239" i="10"/>
  <c r="DF239" i="10"/>
  <c r="DI238" i="10"/>
  <c r="DH238" i="10"/>
  <c r="DG238" i="10"/>
  <c r="DF238" i="10"/>
  <c r="DI237" i="10"/>
  <c r="DH237" i="10"/>
  <c r="DG237" i="10"/>
  <c r="DF237" i="10"/>
  <c r="DI236" i="10"/>
  <c r="DH236" i="10"/>
  <c r="DG236" i="10"/>
  <c r="DF236" i="10"/>
  <c r="DI235" i="10"/>
  <c r="DH235" i="10"/>
  <c r="DG235" i="10"/>
  <c r="DF235" i="10"/>
  <c r="DI234" i="10"/>
  <c r="DH234" i="10"/>
  <c r="DG234" i="10"/>
  <c r="DF234" i="10"/>
  <c r="DI233" i="10"/>
  <c r="DH233" i="10"/>
  <c r="DG233" i="10"/>
  <c r="DF233" i="10"/>
  <c r="DI232" i="10"/>
  <c r="DH232" i="10"/>
  <c r="DH231" i="10" s="1"/>
  <c r="DG232" i="10"/>
  <c r="DF232" i="10"/>
  <c r="DI230" i="10"/>
  <c r="DH230" i="10"/>
  <c r="DG230" i="10"/>
  <c r="DF230" i="10"/>
  <c r="DI229" i="10"/>
  <c r="DH229" i="10"/>
  <c r="DG229" i="10"/>
  <c r="DF229" i="10"/>
  <c r="DI228" i="10"/>
  <c r="DH228" i="10"/>
  <c r="DG228" i="10"/>
  <c r="DF228" i="10"/>
  <c r="DI227" i="10"/>
  <c r="DH227" i="10"/>
  <c r="DG227" i="10"/>
  <c r="DF227" i="10"/>
  <c r="DI226" i="10"/>
  <c r="DH226" i="10"/>
  <c r="DG226" i="10"/>
  <c r="DF226" i="10"/>
  <c r="DI225" i="10"/>
  <c r="DH225" i="10"/>
  <c r="DG225" i="10"/>
  <c r="DF225" i="10"/>
  <c r="DI224" i="10"/>
  <c r="DH224" i="10"/>
  <c r="DG224" i="10"/>
  <c r="DF224" i="10"/>
  <c r="DI223" i="10"/>
  <c r="DH223" i="10"/>
  <c r="DG223" i="10"/>
  <c r="DF223" i="10"/>
  <c r="DI222" i="10"/>
  <c r="DH222" i="10"/>
  <c r="DG222" i="10"/>
  <c r="DF222" i="10"/>
  <c r="DF221" i="10" s="1"/>
  <c r="DI220" i="10"/>
  <c r="DH220" i="10"/>
  <c r="DG220" i="10"/>
  <c r="DF220" i="10"/>
  <c r="DI219" i="10"/>
  <c r="DH219" i="10"/>
  <c r="DG219" i="10"/>
  <c r="DF219" i="10"/>
  <c r="DI218" i="10"/>
  <c r="DH218" i="10"/>
  <c r="DG218" i="10"/>
  <c r="DF218" i="10"/>
  <c r="DI217" i="10"/>
  <c r="DH217" i="10"/>
  <c r="DG217" i="10"/>
  <c r="DF217" i="10"/>
  <c r="DI216" i="10"/>
  <c r="DH216" i="10"/>
  <c r="DG216" i="10"/>
  <c r="DF216" i="10"/>
  <c r="DI215" i="10"/>
  <c r="DH215" i="10"/>
  <c r="DG215" i="10"/>
  <c r="DF215" i="10"/>
  <c r="DI214" i="10"/>
  <c r="DH214" i="10"/>
  <c r="DG214" i="10"/>
  <c r="DF214" i="10"/>
  <c r="DI213" i="10"/>
  <c r="DH213" i="10"/>
  <c r="DG213" i="10"/>
  <c r="DF213" i="10"/>
  <c r="DI212" i="10"/>
  <c r="DH212" i="10"/>
  <c r="DG212" i="10"/>
  <c r="DF212" i="10"/>
  <c r="DI211" i="10"/>
  <c r="DH211" i="10"/>
  <c r="DG211" i="10"/>
  <c r="DF211" i="10"/>
  <c r="DI210" i="10"/>
  <c r="DH210" i="10"/>
  <c r="DG210" i="10"/>
  <c r="DF210" i="10"/>
  <c r="DI209" i="10"/>
  <c r="DH209" i="10"/>
  <c r="DG209" i="10"/>
  <c r="DF209" i="10"/>
  <c r="DI208" i="10"/>
  <c r="DH208" i="10"/>
  <c r="DG208" i="10"/>
  <c r="DF208" i="10"/>
  <c r="DI207" i="10"/>
  <c r="DH207" i="10"/>
  <c r="DG207" i="10"/>
  <c r="DF207" i="10"/>
  <c r="DI206" i="10"/>
  <c r="DH206" i="10"/>
  <c r="DG206" i="10"/>
  <c r="DF206" i="10"/>
  <c r="DI205" i="10"/>
  <c r="DH205" i="10"/>
  <c r="DH204" i="10" s="1"/>
  <c r="DG205" i="10"/>
  <c r="DF205" i="10"/>
  <c r="DI203" i="10"/>
  <c r="DH203" i="10"/>
  <c r="DG203" i="10"/>
  <c r="DF203" i="10"/>
  <c r="DI202" i="10"/>
  <c r="DH202" i="10"/>
  <c r="DG202" i="10"/>
  <c r="DF202" i="10"/>
  <c r="DI201" i="10"/>
  <c r="DH201" i="10"/>
  <c r="DG201" i="10"/>
  <c r="DF201" i="10"/>
  <c r="DI200" i="10"/>
  <c r="DH200" i="10"/>
  <c r="DG200" i="10"/>
  <c r="DF200" i="10"/>
  <c r="DI199" i="10"/>
  <c r="DH199" i="10"/>
  <c r="DG199" i="10"/>
  <c r="DF199" i="10"/>
  <c r="DI198" i="10"/>
  <c r="DH198" i="10"/>
  <c r="DG198" i="10"/>
  <c r="DF198" i="10"/>
  <c r="DI197" i="10"/>
  <c r="DH197" i="10"/>
  <c r="DH196" i="10" s="1"/>
  <c r="DG197" i="10"/>
  <c r="DF197" i="10"/>
  <c r="DI195" i="10"/>
  <c r="DH195" i="10"/>
  <c r="DG195" i="10"/>
  <c r="DF195" i="10"/>
  <c r="DI194" i="10"/>
  <c r="DH194" i="10"/>
  <c r="DG194" i="10"/>
  <c r="DF194" i="10"/>
  <c r="DI193" i="10"/>
  <c r="DH193" i="10"/>
  <c r="DG193" i="10"/>
  <c r="DF193" i="10"/>
  <c r="DI192" i="10"/>
  <c r="DH192" i="10"/>
  <c r="DG192" i="10"/>
  <c r="DF192" i="10"/>
  <c r="DI191" i="10"/>
  <c r="DH191" i="10"/>
  <c r="DG191" i="10"/>
  <c r="DF191" i="10"/>
  <c r="DI190" i="10"/>
  <c r="DH190" i="10"/>
  <c r="DG190" i="10"/>
  <c r="DF190" i="10"/>
  <c r="DI189" i="10"/>
  <c r="DH189" i="10"/>
  <c r="DG189" i="10"/>
  <c r="DF189" i="10"/>
  <c r="DI188" i="10"/>
  <c r="DH188" i="10"/>
  <c r="DG188" i="10"/>
  <c r="DF188" i="10"/>
  <c r="DI187" i="10"/>
  <c r="DH187" i="10"/>
  <c r="DG187" i="10"/>
  <c r="DF187" i="10"/>
  <c r="DI186" i="10"/>
  <c r="DH186" i="10"/>
  <c r="DG186" i="10"/>
  <c r="DF186" i="10"/>
  <c r="DI185" i="10"/>
  <c r="DH185" i="10"/>
  <c r="DG185" i="10"/>
  <c r="DF185" i="10"/>
  <c r="DI184" i="10"/>
  <c r="DH184" i="10"/>
  <c r="DG184" i="10"/>
  <c r="DF184" i="10"/>
  <c r="DI183" i="10"/>
  <c r="DH183" i="10"/>
  <c r="DG183" i="10"/>
  <c r="DF183" i="10"/>
  <c r="DI182" i="10"/>
  <c r="DH182" i="10"/>
  <c r="DG182" i="10"/>
  <c r="DF182" i="10"/>
  <c r="DI181" i="10"/>
  <c r="DH181" i="10"/>
  <c r="DG181" i="10"/>
  <c r="DF181" i="10"/>
  <c r="DI180" i="10"/>
  <c r="DH180" i="10"/>
  <c r="DG180" i="10"/>
  <c r="DF180" i="10"/>
  <c r="DI179" i="10"/>
  <c r="DH179" i="10"/>
  <c r="DG179" i="10"/>
  <c r="DF179" i="10"/>
  <c r="DI177" i="10"/>
  <c r="DH177" i="10"/>
  <c r="DG177" i="10"/>
  <c r="DF177" i="10"/>
  <c r="DI176" i="10"/>
  <c r="DH176" i="10"/>
  <c r="DG176" i="10"/>
  <c r="DF176" i="10"/>
  <c r="DI175" i="10"/>
  <c r="DH175" i="10"/>
  <c r="DG175" i="10"/>
  <c r="DF175" i="10"/>
  <c r="DI174" i="10"/>
  <c r="DH174" i="10"/>
  <c r="DG174" i="10"/>
  <c r="DF174" i="10"/>
  <c r="DI173" i="10"/>
  <c r="DH173" i="10"/>
  <c r="DG173" i="10"/>
  <c r="DF173" i="10"/>
  <c r="DI172" i="10"/>
  <c r="DH172" i="10"/>
  <c r="DG172" i="10"/>
  <c r="DF172" i="10"/>
  <c r="DI171" i="10"/>
  <c r="DH171" i="10"/>
  <c r="DG171" i="10"/>
  <c r="DF171" i="10"/>
  <c r="DI170" i="10"/>
  <c r="DH170" i="10"/>
  <c r="DG170" i="10"/>
  <c r="DF170" i="10"/>
  <c r="DI169" i="10"/>
  <c r="DH169" i="10"/>
  <c r="DG169" i="10"/>
  <c r="DF169" i="10"/>
  <c r="DI168" i="10"/>
  <c r="DH168" i="10"/>
  <c r="DG168" i="10"/>
  <c r="DF168" i="10"/>
  <c r="DI167" i="10"/>
  <c r="DH167" i="10"/>
  <c r="DG167" i="10"/>
  <c r="DF167" i="10"/>
  <c r="DI166" i="10"/>
  <c r="DH166" i="10"/>
  <c r="DG166" i="10"/>
  <c r="DF166" i="10"/>
  <c r="DI165" i="10"/>
  <c r="DH165" i="10"/>
  <c r="DG165" i="10"/>
  <c r="DF165" i="10"/>
  <c r="DI164" i="10"/>
  <c r="DH164" i="10"/>
  <c r="DG164" i="10"/>
  <c r="DF164" i="10"/>
  <c r="DI163" i="10"/>
  <c r="DH163" i="10"/>
  <c r="DG163" i="10"/>
  <c r="DF163" i="10"/>
  <c r="DI162" i="10"/>
  <c r="DH162" i="10"/>
  <c r="DG162" i="10"/>
  <c r="DF162" i="10"/>
  <c r="DI161" i="10"/>
  <c r="DH161" i="10"/>
  <c r="DG161" i="10"/>
  <c r="DF161" i="10"/>
  <c r="DF160" i="10" s="1"/>
  <c r="DI159" i="10"/>
  <c r="DH159" i="10"/>
  <c r="DG159" i="10"/>
  <c r="DF159" i="10"/>
  <c r="DI158" i="10"/>
  <c r="DH158" i="10"/>
  <c r="DG158" i="10"/>
  <c r="DF158" i="10"/>
  <c r="DI157" i="10"/>
  <c r="DH157" i="10"/>
  <c r="DG157" i="10"/>
  <c r="DF157" i="10"/>
  <c r="DI156" i="10"/>
  <c r="DH156" i="10"/>
  <c r="DG156" i="10"/>
  <c r="DF156" i="10"/>
  <c r="DI155" i="10"/>
  <c r="DH155" i="10"/>
  <c r="DG155" i="10"/>
  <c r="DF155" i="10"/>
  <c r="DI154" i="10"/>
  <c r="DH154" i="10"/>
  <c r="DG154" i="10"/>
  <c r="DF154" i="10"/>
  <c r="DI153" i="10"/>
  <c r="DH153" i="10"/>
  <c r="DG153" i="10"/>
  <c r="DF153" i="10"/>
  <c r="DI151" i="10"/>
  <c r="DH151" i="10"/>
  <c r="DG151" i="10"/>
  <c r="DF151" i="10"/>
  <c r="DI150" i="10"/>
  <c r="DH150" i="10"/>
  <c r="DG150" i="10"/>
  <c r="DF150" i="10"/>
  <c r="DI149" i="10"/>
  <c r="DH149" i="10"/>
  <c r="DG149" i="10"/>
  <c r="DF149" i="10"/>
  <c r="DI148" i="10"/>
  <c r="DH148" i="10"/>
  <c r="DG148" i="10"/>
  <c r="DF148" i="10"/>
  <c r="DI147" i="10"/>
  <c r="DH147" i="10"/>
  <c r="DG147" i="10"/>
  <c r="DF147" i="10"/>
  <c r="DI146" i="10"/>
  <c r="DH146" i="10"/>
  <c r="DG146" i="10"/>
  <c r="DF146" i="10"/>
  <c r="DI145" i="10"/>
  <c r="DH145" i="10"/>
  <c r="DG145" i="10"/>
  <c r="DF145" i="10"/>
  <c r="DI144" i="10"/>
  <c r="DH144" i="10"/>
  <c r="DG144" i="10"/>
  <c r="DF144" i="10"/>
  <c r="DI143" i="10"/>
  <c r="DH143" i="10"/>
  <c r="DG143" i="10"/>
  <c r="DF143" i="10"/>
  <c r="DI142" i="10"/>
  <c r="DH142" i="10"/>
  <c r="DG142" i="10"/>
  <c r="DF142" i="10"/>
  <c r="DI141" i="10"/>
  <c r="DH141" i="10"/>
  <c r="DG141" i="10"/>
  <c r="DF141" i="10"/>
  <c r="DI140" i="10"/>
  <c r="DH140" i="10"/>
  <c r="DG140" i="10"/>
  <c r="DF140" i="10"/>
  <c r="DI139" i="10"/>
  <c r="DH139" i="10"/>
  <c r="DG139" i="10"/>
  <c r="DF139" i="10"/>
  <c r="DI137" i="10"/>
  <c r="DH137" i="10"/>
  <c r="DG137" i="10"/>
  <c r="DF137" i="10"/>
  <c r="DI136" i="10"/>
  <c r="DH136" i="10"/>
  <c r="DG136" i="10"/>
  <c r="DF136" i="10"/>
  <c r="DI135" i="10"/>
  <c r="DH135" i="10"/>
  <c r="DG135" i="10"/>
  <c r="DF135" i="10"/>
  <c r="DI134" i="10"/>
  <c r="DH134" i="10"/>
  <c r="DG134" i="10"/>
  <c r="DF134" i="10"/>
  <c r="DI133" i="10"/>
  <c r="DH133" i="10"/>
  <c r="DG133" i="10"/>
  <c r="DF133" i="10"/>
  <c r="DI132" i="10"/>
  <c r="DH132" i="10"/>
  <c r="DG132" i="10"/>
  <c r="DF132" i="10"/>
  <c r="DI131" i="10"/>
  <c r="DH131" i="10"/>
  <c r="DG131" i="10"/>
  <c r="DF131" i="10"/>
  <c r="DI130" i="10"/>
  <c r="DH130" i="10"/>
  <c r="DG130" i="10"/>
  <c r="DF130" i="10"/>
  <c r="DI128" i="10"/>
  <c r="DH128" i="10"/>
  <c r="DG128" i="10"/>
  <c r="DF128" i="10"/>
  <c r="DI127" i="10"/>
  <c r="DH127" i="10"/>
  <c r="DG127" i="10"/>
  <c r="DF127" i="10"/>
  <c r="DI126" i="10"/>
  <c r="DH126" i="10"/>
  <c r="DG126" i="10"/>
  <c r="DF126" i="10"/>
  <c r="DI125" i="10"/>
  <c r="DH125" i="10"/>
  <c r="DG125" i="10"/>
  <c r="DF125" i="10"/>
  <c r="DI124" i="10"/>
  <c r="DH124" i="10"/>
  <c r="DG124" i="10"/>
  <c r="DF124" i="10"/>
  <c r="DI123" i="10"/>
  <c r="DH123" i="10"/>
  <c r="DG123" i="10"/>
  <c r="DF123" i="10"/>
  <c r="DI122" i="10"/>
  <c r="DH122" i="10"/>
  <c r="DG122" i="10"/>
  <c r="DF122" i="10"/>
  <c r="DI121" i="10"/>
  <c r="DH121" i="10"/>
  <c r="DG121" i="10"/>
  <c r="DF121" i="10"/>
  <c r="DI120" i="10"/>
  <c r="DH120" i="10"/>
  <c r="DG120" i="10"/>
  <c r="DF120" i="10"/>
  <c r="DI119" i="10"/>
  <c r="DH119" i="10"/>
  <c r="DG119" i="10"/>
  <c r="DF119" i="10"/>
  <c r="DI118" i="10"/>
  <c r="DH118" i="10"/>
  <c r="DG118" i="10"/>
  <c r="DF118" i="10"/>
  <c r="DI117" i="10"/>
  <c r="DH117" i="10"/>
  <c r="DG117" i="10"/>
  <c r="DF117" i="10"/>
  <c r="DI116" i="10"/>
  <c r="DH116" i="10"/>
  <c r="DG116" i="10"/>
  <c r="DF116" i="10"/>
  <c r="DI114" i="10"/>
  <c r="DH114" i="10"/>
  <c r="DG114" i="10"/>
  <c r="DF114" i="10"/>
  <c r="DI113" i="10"/>
  <c r="DH113" i="10"/>
  <c r="DG113" i="10"/>
  <c r="DF113" i="10"/>
  <c r="DI112" i="10"/>
  <c r="DH112" i="10"/>
  <c r="DG112" i="10"/>
  <c r="DF112" i="10"/>
  <c r="DI111" i="10"/>
  <c r="DH111" i="10"/>
  <c r="DG111" i="10"/>
  <c r="DF111" i="10"/>
  <c r="DI110" i="10"/>
  <c r="DH110" i="10"/>
  <c r="DG110" i="10"/>
  <c r="DF110" i="10"/>
  <c r="DI109" i="10"/>
  <c r="DH109" i="10"/>
  <c r="DG109" i="10"/>
  <c r="DF109" i="10"/>
  <c r="DI108" i="10"/>
  <c r="DH108" i="10"/>
  <c r="DG108" i="10"/>
  <c r="DF108" i="10"/>
  <c r="DI107" i="10"/>
  <c r="DH107" i="10"/>
  <c r="DG107" i="10"/>
  <c r="DF107" i="10"/>
  <c r="DI106" i="10"/>
  <c r="DH106" i="10"/>
  <c r="DG106" i="10"/>
  <c r="DF106" i="10"/>
  <c r="DI105" i="10"/>
  <c r="DH105" i="10"/>
  <c r="DG105" i="10"/>
  <c r="DF105" i="10"/>
  <c r="DI104" i="10"/>
  <c r="DH104" i="10"/>
  <c r="DG104" i="10"/>
  <c r="DF104" i="10"/>
  <c r="DI103" i="10"/>
  <c r="DH103" i="10"/>
  <c r="DG103" i="10"/>
  <c r="DF103" i="10"/>
  <c r="DI102" i="10"/>
  <c r="DH102" i="10"/>
  <c r="DG102" i="10"/>
  <c r="DF102" i="10"/>
  <c r="DI101" i="10"/>
  <c r="DH101" i="10"/>
  <c r="DG101" i="10"/>
  <c r="DF101" i="10"/>
  <c r="DI100" i="10"/>
  <c r="DH100" i="10"/>
  <c r="DG100" i="10"/>
  <c r="DF100" i="10"/>
  <c r="DI99" i="10"/>
  <c r="DH99" i="10"/>
  <c r="DG99" i="10"/>
  <c r="DF99" i="10"/>
  <c r="DI98" i="10"/>
  <c r="DH98" i="10"/>
  <c r="DG98" i="10"/>
  <c r="DF98" i="10"/>
  <c r="DI97" i="10"/>
  <c r="DH97" i="10"/>
  <c r="DG97" i="10"/>
  <c r="DF97" i="10"/>
  <c r="DI96" i="10"/>
  <c r="DH96" i="10"/>
  <c r="DG96" i="10"/>
  <c r="DF96" i="10"/>
  <c r="DI94" i="10"/>
  <c r="DH94" i="10"/>
  <c r="DG94" i="10"/>
  <c r="DF94" i="10"/>
  <c r="DI93" i="10"/>
  <c r="DH93" i="10"/>
  <c r="DG93" i="10"/>
  <c r="DF93" i="10"/>
  <c r="DI92" i="10"/>
  <c r="DH92" i="10"/>
  <c r="DG92" i="10"/>
  <c r="DF92" i="10"/>
  <c r="DI91" i="10"/>
  <c r="DH91" i="10"/>
  <c r="DG91" i="10"/>
  <c r="DF91" i="10"/>
  <c r="DI90" i="10"/>
  <c r="DH90" i="10"/>
  <c r="DG90" i="10"/>
  <c r="DF90" i="10"/>
  <c r="DI89" i="10"/>
  <c r="DH89" i="10"/>
  <c r="DG89" i="10"/>
  <c r="DF89" i="10"/>
  <c r="DI88" i="10"/>
  <c r="DH88" i="10"/>
  <c r="DG88" i="10"/>
  <c r="DF88" i="10"/>
  <c r="DI87" i="10"/>
  <c r="DH87" i="10"/>
  <c r="DG87" i="10"/>
  <c r="DF87" i="10"/>
  <c r="DI86" i="10"/>
  <c r="DH86" i="10"/>
  <c r="DG86" i="10"/>
  <c r="DF86" i="10"/>
  <c r="DI85" i="10"/>
  <c r="DH85" i="10"/>
  <c r="DG85" i="10"/>
  <c r="DF85" i="10"/>
  <c r="DI84" i="10"/>
  <c r="DH84" i="10"/>
  <c r="DG84" i="10"/>
  <c r="DF84" i="10"/>
  <c r="DI83" i="10"/>
  <c r="DH83" i="10"/>
  <c r="DG83" i="10"/>
  <c r="DF83" i="10"/>
  <c r="DI82" i="10"/>
  <c r="DH82" i="10"/>
  <c r="DG82" i="10"/>
  <c r="DF82" i="10"/>
  <c r="DI81" i="10"/>
  <c r="DH81" i="10"/>
  <c r="DG81" i="10"/>
  <c r="DF81" i="10"/>
  <c r="DI79" i="10"/>
  <c r="DH79" i="10"/>
  <c r="DG79" i="10"/>
  <c r="DF79" i="10"/>
  <c r="DI78" i="10"/>
  <c r="DH78" i="10"/>
  <c r="DG78" i="10"/>
  <c r="DF78" i="10"/>
  <c r="DI77" i="10"/>
  <c r="DH77" i="10"/>
  <c r="DG77" i="10"/>
  <c r="DF77" i="10"/>
  <c r="DI76" i="10"/>
  <c r="DH76" i="10"/>
  <c r="DG76" i="10"/>
  <c r="DF76" i="10"/>
  <c r="DI75" i="10"/>
  <c r="DH75" i="10"/>
  <c r="DG75" i="10"/>
  <c r="DF75" i="10"/>
  <c r="DI74" i="10"/>
  <c r="DH74" i="10"/>
  <c r="DG74" i="10"/>
  <c r="DF74" i="10"/>
  <c r="DI73" i="10"/>
  <c r="DH73" i="10"/>
  <c r="DG73" i="10"/>
  <c r="DF73" i="10"/>
  <c r="DI72" i="10"/>
  <c r="DH72" i="10"/>
  <c r="DG72" i="10"/>
  <c r="DF72" i="10"/>
  <c r="DI71" i="10"/>
  <c r="DH71" i="10"/>
  <c r="DG71" i="10"/>
  <c r="DF71" i="10"/>
  <c r="DI70" i="10"/>
  <c r="DH70" i="10"/>
  <c r="DG70" i="10"/>
  <c r="DF70" i="10"/>
  <c r="DI69" i="10"/>
  <c r="DH69" i="10"/>
  <c r="DG69" i="10"/>
  <c r="DF69" i="10"/>
  <c r="DI68" i="10"/>
  <c r="DH68" i="10"/>
  <c r="DG68" i="10"/>
  <c r="DF68" i="10"/>
  <c r="DI67" i="10"/>
  <c r="DH67" i="10"/>
  <c r="DG67" i="10"/>
  <c r="DF67" i="10"/>
  <c r="DI66" i="10"/>
  <c r="DH66" i="10"/>
  <c r="DG66" i="10"/>
  <c r="DF66" i="10"/>
  <c r="DI65" i="10"/>
  <c r="DH65" i="10"/>
  <c r="DG65" i="10"/>
  <c r="DF65" i="10"/>
  <c r="DI64" i="10"/>
  <c r="DH64" i="10"/>
  <c r="DG64" i="10"/>
  <c r="DF64" i="10"/>
  <c r="DI63" i="10"/>
  <c r="DH63" i="10"/>
  <c r="DG63" i="10"/>
  <c r="DF63" i="10"/>
  <c r="DI62" i="10"/>
  <c r="DH62" i="10"/>
  <c r="DG62" i="10"/>
  <c r="DF62" i="10"/>
  <c r="DI61" i="10"/>
  <c r="DH61" i="10"/>
  <c r="DG61" i="10"/>
  <c r="DF61" i="10"/>
  <c r="DI60" i="10"/>
  <c r="DH60" i="10"/>
  <c r="DG60" i="10"/>
  <c r="DF60" i="10"/>
  <c r="DI59" i="10"/>
  <c r="DH59" i="10"/>
  <c r="DG59" i="10"/>
  <c r="DF59" i="10"/>
  <c r="DI57" i="10"/>
  <c r="DH57" i="10"/>
  <c r="DG57" i="10"/>
  <c r="DF57" i="10"/>
  <c r="DI56" i="10"/>
  <c r="DH56" i="10"/>
  <c r="DG56" i="10"/>
  <c r="DF56" i="10"/>
  <c r="DI55" i="10"/>
  <c r="DH55" i="10"/>
  <c r="DG55" i="10"/>
  <c r="DF55" i="10"/>
  <c r="DI54" i="10"/>
  <c r="DH54" i="10"/>
  <c r="DG54" i="10"/>
  <c r="DF54" i="10"/>
  <c r="DI53" i="10"/>
  <c r="DH53" i="10"/>
  <c r="DG53" i="10"/>
  <c r="DF53" i="10"/>
  <c r="DI52" i="10"/>
  <c r="DH52" i="10"/>
  <c r="DG52" i="10"/>
  <c r="DF52" i="10"/>
  <c r="DI51" i="10"/>
  <c r="DH51" i="10"/>
  <c r="DG51" i="10"/>
  <c r="DF51" i="10"/>
  <c r="DI50" i="10"/>
  <c r="DH50" i="10"/>
  <c r="DG50" i="10"/>
  <c r="DF50" i="10"/>
  <c r="DI49" i="10"/>
  <c r="DH49" i="10"/>
  <c r="DG49" i="10"/>
  <c r="DF49" i="10"/>
  <c r="DI48" i="10"/>
  <c r="DH48" i="10"/>
  <c r="DG48" i="10"/>
  <c r="DF48" i="10"/>
  <c r="DI47" i="10"/>
  <c r="DH47" i="10"/>
  <c r="DG47" i="10"/>
  <c r="DF47" i="10"/>
  <c r="DI46" i="10"/>
  <c r="DH46" i="10"/>
  <c r="DG46" i="10"/>
  <c r="DF46" i="10"/>
  <c r="DI45" i="10"/>
  <c r="DH45" i="10"/>
  <c r="DG45" i="10"/>
  <c r="DF45" i="10"/>
  <c r="DI44" i="10"/>
  <c r="DH44" i="10"/>
  <c r="DG44" i="10"/>
  <c r="DF44" i="10"/>
  <c r="DI43" i="10"/>
  <c r="DH43" i="10"/>
  <c r="DG43" i="10"/>
  <c r="DF43" i="10"/>
  <c r="DI42" i="10"/>
  <c r="DH42" i="10"/>
  <c r="DG42" i="10"/>
  <c r="DF42" i="10"/>
  <c r="DI41" i="10"/>
  <c r="DH41" i="10"/>
  <c r="DG41" i="10"/>
  <c r="DF41" i="10"/>
  <c r="DI39" i="10"/>
  <c r="DH39" i="10"/>
  <c r="DG39" i="10"/>
  <c r="DF39" i="10"/>
  <c r="DI38" i="10"/>
  <c r="DH38" i="10"/>
  <c r="DG38" i="10"/>
  <c r="DF38" i="10"/>
  <c r="DI37" i="10"/>
  <c r="DH37" i="10"/>
  <c r="DG37" i="10"/>
  <c r="DF37" i="10"/>
  <c r="DI36" i="10"/>
  <c r="DH36" i="10"/>
  <c r="DG36" i="10"/>
  <c r="DF36" i="10"/>
  <c r="DI35" i="10"/>
  <c r="DH35" i="10"/>
  <c r="DG35" i="10"/>
  <c r="DF35" i="10"/>
  <c r="DI34" i="10"/>
  <c r="DH34" i="10"/>
  <c r="DG34" i="10"/>
  <c r="DF34" i="10"/>
  <c r="DI33" i="10"/>
  <c r="DH33" i="10"/>
  <c r="DG33" i="10"/>
  <c r="DF33" i="10"/>
  <c r="DI32" i="10"/>
  <c r="DH32" i="10"/>
  <c r="DG32" i="10"/>
  <c r="DF32" i="10"/>
  <c r="DI31" i="10"/>
  <c r="DH31" i="10"/>
  <c r="DG31" i="10"/>
  <c r="DF31" i="10"/>
  <c r="DI30" i="10"/>
  <c r="DH30" i="10"/>
  <c r="DG30" i="10"/>
  <c r="DF30" i="10"/>
  <c r="DI29" i="10"/>
  <c r="DH29" i="10"/>
  <c r="DG29" i="10"/>
  <c r="DF29" i="10"/>
  <c r="DI28" i="10"/>
  <c r="DH28" i="10"/>
  <c r="DG28" i="10"/>
  <c r="DF28" i="10"/>
  <c r="DI27" i="10"/>
  <c r="DH27" i="10"/>
  <c r="DG27" i="10"/>
  <c r="DF27" i="10"/>
  <c r="DI26" i="10"/>
  <c r="DH26" i="10"/>
  <c r="DG26" i="10"/>
  <c r="DF26" i="10"/>
  <c r="DI25" i="10"/>
  <c r="DH25" i="10"/>
  <c r="DG25" i="10"/>
  <c r="DF25" i="10"/>
  <c r="DI24" i="10"/>
  <c r="DH24" i="10"/>
  <c r="DG24" i="10"/>
  <c r="DF24" i="10"/>
  <c r="DI23" i="10"/>
  <c r="DH23" i="10"/>
  <c r="DG23" i="10"/>
  <c r="DF23" i="10"/>
  <c r="DI22" i="10"/>
  <c r="DH22" i="10"/>
  <c r="DG22" i="10"/>
  <c r="DF22" i="10"/>
  <c r="DI20" i="10"/>
  <c r="DH20" i="10"/>
  <c r="DG20" i="10"/>
  <c r="DF20" i="10"/>
  <c r="DI19" i="10"/>
  <c r="DH19" i="10"/>
  <c r="DG19" i="10"/>
  <c r="DF19" i="10"/>
  <c r="DI18" i="10"/>
  <c r="DH18" i="10"/>
  <c r="DG18" i="10"/>
  <c r="DF18" i="10"/>
  <c r="DI17" i="10"/>
  <c r="DH17" i="10"/>
  <c r="DG17" i="10"/>
  <c r="DF17" i="10"/>
  <c r="DI16" i="10"/>
  <c r="DH16" i="10"/>
  <c r="DG16" i="10"/>
  <c r="DF16" i="10"/>
  <c r="DI15" i="10"/>
  <c r="DH15" i="10"/>
  <c r="DG15" i="10"/>
  <c r="DF15" i="10"/>
  <c r="DI14" i="10"/>
  <c r="DH14" i="10"/>
  <c r="DG14" i="10"/>
  <c r="DF14" i="10"/>
  <c r="DI13" i="10"/>
  <c r="DH13" i="10"/>
  <c r="DG13" i="10"/>
  <c r="DF13" i="10"/>
  <c r="DI12" i="10"/>
  <c r="DH12" i="10"/>
  <c r="DG12" i="10"/>
  <c r="DF12" i="10"/>
  <c r="DI11" i="10"/>
  <c r="DH11" i="10"/>
  <c r="DG11" i="10"/>
  <c r="DF11" i="10"/>
  <c r="DI10" i="10"/>
  <c r="DH10" i="10"/>
  <c r="DG10" i="10"/>
  <c r="DF10" i="10"/>
  <c r="DI8" i="10"/>
  <c r="DI7" i="10" s="1"/>
  <c r="DH8" i="10"/>
  <c r="DH7" i="10" s="1"/>
  <c r="DG8" i="10"/>
  <c r="DG7" i="10" s="1"/>
  <c r="DF8" i="10"/>
  <c r="DF7" i="10" s="1"/>
  <c r="CW262" i="10"/>
  <c r="CV262" i="10"/>
  <c r="DN260" i="10"/>
  <c r="DM260" i="10"/>
  <c r="DL260" i="10"/>
  <c r="DK260" i="10"/>
  <c r="DK9" i="10"/>
  <c r="DN7" i="10"/>
  <c r="DM7" i="10"/>
  <c r="BU260" i="10"/>
  <c r="CT258" i="10"/>
  <c r="CT256" i="10"/>
  <c r="CT253" i="10"/>
  <c r="CT252" i="10"/>
  <c r="CT246" i="10"/>
  <c r="CT245" i="10"/>
  <c r="CT244" i="10"/>
  <c r="CX243" i="10"/>
  <c r="CW243" i="10"/>
  <c r="CV243" i="10"/>
  <c r="CU243" i="10"/>
  <c r="CT241" i="10"/>
  <c r="CT239" i="10"/>
  <c r="CT238" i="10"/>
  <c r="EM238" i="10" s="1"/>
  <c r="CT237" i="10"/>
  <c r="CT236" i="10"/>
  <c r="CT233" i="10"/>
  <c r="CT232" i="10"/>
  <c r="CX231" i="10"/>
  <c r="CW231" i="10"/>
  <c r="CV231" i="10"/>
  <c r="CU231" i="10"/>
  <c r="CT230" i="10"/>
  <c r="CT228" i="10"/>
  <c r="CT227" i="10"/>
  <c r="CT226" i="10"/>
  <c r="CT225" i="10"/>
  <c r="CT224" i="10"/>
  <c r="CT223" i="10"/>
  <c r="CT222" i="10"/>
  <c r="CX221" i="10"/>
  <c r="CW221" i="10"/>
  <c r="CV221" i="10"/>
  <c r="CU221" i="10"/>
  <c r="CT219" i="10"/>
  <c r="CT216" i="10"/>
  <c r="CT215" i="10"/>
  <c r="CT214" i="10"/>
  <c r="CT210" i="10"/>
  <c r="CT206" i="10"/>
  <c r="CT205" i="10"/>
  <c r="CX204" i="10"/>
  <c r="CW204" i="10"/>
  <c r="CV204" i="10"/>
  <c r="CU204" i="10"/>
  <c r="CT198" i="10"/>
  <c r="CT197" i="10"/>
  <c r="CX196" i="10"/>
  <c r="CW196" i="10"/>
  <c r="CV196" i="10"/>
  <c r="CU196" i="10"/>
  <c r="CT195" i="10"/>
  <c r="CT189" i="10"/>
  <c r="CT186" i="10"/>
  <c r="CT182" i="10"/>
  <c r="EM182" i="10" s="1"/>
  <c r="CT180" i="10"/>
  <c r="CT179" i="10"/>
  <c r="CX178" i="10"/>
  <c r="CW178" i="10"/>
  <c r="CV178" i="10"/>
  <c r="CU178" i="10"/>
  <c r="CT176" i="10"/>
  <c r="CT174" i="10"/>
  <c r="CT173" i="10"/>
  <c r="CT171" i="10"/>
  <c r="CT168" i="10"/>
  <c r="CT167" i="10"/>
  <c r="CX160" i="10"/>
  <c r="CW160" i="10"/>
  <c r="CV160" i="10"/>
  <c r="CU160" i="10"/>
  <c r="CT154" i="10"/>
  <c r="CT153" i="10"/>
  <c r="CX152" i="10"/>
  <c r="CW152" i="10"/>
  <c r="CV152" i="10"/>
  <c r="CU152" i="10"/>
  <c r="CT151" i="10"/>
  <c r="CT148" i="10"/>
  <c r="CT143" i="10"/>
  <c r="CT140" i="10"/>
  <c r="CT139" i="10"/>
  <c r="CX138" i="10"/>
  <c r="CW138" i="10"/>
  <c r="CV138" i="10"/>
  <c r="CU138" i="10"/>
  <c r="CT137" i="10"/>
  <c r="CT133" i="10"/>
  <c r="CT131" i="10"/>
  <c r="CX129" i="10"/>
  <c r="CW129" i="10"/>
  <c r="CV129" i="10"/>
  <c r="CU129" i="10"/>
  <c r="CT127" i="10"/>
  <c r="CT126" i="10"/>
  <c r="CT125" i="10"/>
  <c r="CT123" i="10"/>
  <c r="CT120" i="10"/>
  <c r="EM120" i="10" s="1"/>
  <c r="CT119" i="10"/>
  <c r="CX115" i="10"/>
  <c r="CW115" i="10"/>
  <c r="CV115" i="10"/>
  <c r="CU115" i="10"/>
  <c r="CT108" i="10"/>
  <c r="CT107" i="10"/>
  <c r="EM107" i="10" s="1"/>
  <c r="CT106" i="10"/>
  <c r="CT102" i="10"/>
  <c r="CT97" i="10"/>
  <c r="CT96" i="10"/>
  <c r="CX95" i="10"/>
  <c r="CW95" i="10"/>
  <c r="CV95" i="10"/>
  <c r="CU95" i="10"/>
  <c r="EM93" i="10"/>
  <c r="CT90" i="10"/>
  <c r="CT87" i="10"/>
  <c r="CT85" i="10"/>
  <c r="CT84" i="10"/>
  <c r="CT83" i="10"/>
  <c r="CT82" i="10"/>
  <c r="CT81" i="10"/>
  <c r="CX80" i="10"/>
  <c r="CW80" i="10"/>
  <c r="CV80" i="10"/>
  <c r="CU80" i="10"/>
  <c r="CT79" i="10"/>
  <c r="CT73" i="10"/>
  <c r="CT72" i="10"/>
  <c r="CT71" i="10"/>
  <c r="CT69" i="10"/>
  <c r="CT68" i="10"/>
  <c r="CT67" i="10"/>
  <c r="CT64" i="10"/>
  <c r="CT62" i="10"/>
  <c r="CT60" i="10"/>
  <c r="CT59" i="10"/>
  <c r="CX58" i="10"/>
  <c r="CW58" i="10"/>
  <c r="CV58" i="10"/>
  <c r="CU58" i="10"/>
  <c r="CT57" i="10"/>
  <c r="CT53" i="10"/>
  <c r="EM52" i="10"/>
  <c r="CT51" i="10"/>
  <c r="CT46" i="10"/>
  <c r="CT45" i="10"/>
  <c r="CT44" i="10"/>
  <c r="CT43" i="10"/>
  <c r="CT42" i="10"/>
  <c r="CT41" i="10"/>
  <c r="CX40" i="10"/>
  <c r="CW40" i="10"/>
  <c r="CV40" i="10"/>
  <c r="CU40" i="10"/>
  <c r="CT39" i="10"/>
  <c r="CT37" i="10"/>
  <c r="CT33" i="10"/>
  <c r="CT30" i="10"/>
  <c r="CT29" i="10"/>
  <c r="CT27" i="10"/>
  <c r="EM27" i="10" s="1"/>
  <c r="EO27" i="10" s="1"/>
  <c r="CT23" i="10"/>
  <c r="CT22" i="10"/>
  <c r="CX21" i="10"/>
  <c r="CW21" i="10"/>
  <c r="CV21" i="10"/>
  <c r="CU21" i="10"/>
  <c r="CT20" i="10"/>
  <c r="EM18" i="10"/>
  <c r="CT17" i="10"/>
  <c r="CT16" i="10"/>
  <c r="CT15" i="10"/>
  <c r="CT12" i="10"/>
  <c r="CX9" i="10"/>
  <c r="CW9" i="10"/>
  <c r="CV9" i="10"/>
  <c r="CU9" i="10"/>
  <c r="CX7" i="10"/>
  <c r="CW7" i="10"/>
  <c r="CV7" i="10"/>
  <c r="CU7" i="10"/>
  <c r="CJ258" i="10"/>
  <c r="CJ257" i="10"/>
  <c r="CJ256" i="10"/>
  <c r="CJ255" i="10"/>
  <c r="CJ254" i="10"/>
  <c r="CJ253" i="10"/>
  <c r="CJ252" i="10"/>
  <c r="CJ251" i="10"/>
  <c r="CJ250" i="10"/>
  <c r="CJ249" i="10"/>
  <c r="CJ248" i="10"/>
  <c r="CJ247" i="10"/>
  <c r="CJ246" i="10"/>
  <c r="CJ245" i="10"/>
  <c r="CJ244" i="10"/>
  <c r="CN243" i="10"/>
  <c r="CM243" i="10"/>
  <c r="CL243" i="10"/>
  <c r="CK243" i="10"/>
  <c r="CJ242" i="10"/>
  <c r="CJ241" i="10"/>
  <c r="CJ240" i="10"/>
  <c r="CJ239" i="10"/>
  <c r="CJ238" i="10"/>
  <c r="CJ237" i="10"/>
  <c r="CJ236" i="10"/>
  <c r="CJ234" i="10"/>
  <c r="CJ233" i="10"/>
  <c r="CJ232" i="10"/>
  <c r="CN231" i="10"/>
  <c r="CM231" i="10"/>
  <c r="CK231" i="10"/>
  <c r="CJ229" i="10"/>
  <c r="CJ228" i="10"/>
  <c r="CJ227" i="10"/>
  <c r="CJ226" i="10"/>
  <c r="CJ225" i="10"/>
  <c r="CJ224" i="10"/>
  <c r="CJ223" i="10"/>
  <c r="CJ222" i="10"/>
  <c r="CN221" i="10"/>
  <c r="CM221" i="10"/>
  <c r="CK221" i="10"/>
  <c r="CJ220" i="10"/>
  <c r="CJ219" i="10"/>
  <c r="CJ218" i="10"/>
  <c r="CJ217" i="10"/>
  <c r="CJ216" i="10"/>
  <c r="CJ215" i="10"/>
  <c r="CJ214" i="10"/>
  <c r="CJ213" i="10"/>
  <c r="CJ212" i="10"/>
  <c r="CJ211" i="10"/>
  <c r="CJ210" i="10"/>
  <c r="CJ209" i="10"/>
  <c r="CJ208" i="10"/>
  <c r="CJ207" i="10"/>
  <c r="CJ206" i="10"/>
  <c r="CJ205" i="10"/>
  <c r="CN204" i="10"/>
  <c r="CM204" i="10"/>
  <c r="CL204" i="10"/>
  <c r="CK204" i="10"/>
  <c r="CJ203" i="10"/>
  <c r="CJ202" i="10"/>
  <c r="CJ201" i="10"/>
  <c r="CJ198" i="10"/>
  <c r="CJ197" i="10"/>
  <c r="CN196" i="10"/>
  <c r="CM196" i="10"/>
  <c r="CK196" i="10"/>
  <c r="CJ195" i="10"/>
  <c r="CJ194" i="10"/>
  <c r="CJ193" i="10"/>
  <c r="CJ192" i="10"/>
  <c r="CJ191" i="10"/>
  <c r="CJ190" i="10"/>
  <c r="CJ189" i="10"/>
  <c r="CJ188" i="10"/>
  <c r="CJ187" i="10"/>
  <c r="CJ186" i="10"/>
  <c r="CJ185" i="10"/>
  <c r="CJ184" i="10"/>
  <c r="CJ183" i="10"/>
  <c r="CJ182" i="10"/>
  <c r="CJ181" i="10"/>
  <c r="CJ180" i="10"/>
  <c r="CJ179" i="10"/>
  <c r="CN178" i="10"/>
  <c r="CM178" i="10"/>
  <c r="CL178" i="10"/>
  <c r="CK178" i="10"/>
  <c r="CJ177" i="10"/>
  <c r="CJ176" i="10"/>
  <c r="CJ175" i="10"/>
  <c r="CJ174" i="10"/>
  <c r="CJ173" i="10"/>
  <c r="CJ172" i="10"/>
  <c r="CJ171" i="10"/>
  <c r="CJ170" i="10"/>
  <c r="CJ169" i="10"/>
  <c r="CJ168" i="10"/>
  <c r="CJ167" i="10"/>
  <c r="CJ166" i="10"/>
  <c r="CJ165" i="10"/>
  <c r="CJ164" i="10"/>
  <c r="CJ163" i="10"/>
  <c r="CJ162" i="10"/>
  <c r="CJ161" i="10"/>
  <c r="CN160" i="10"/>
  <c r="CM160" i="10"/>
  <c r="CL160" i="10"/>
  <c r="CK160" i="10"/>
  <c r="CJ159" i="10"/>
  <c r="CJ158" i="10"/>
  <c r="CJ157" i="10"/>
  <c r="CJ156" i="10"/>
  <c r="CJ155" i="10"/>
  <c r="DQ159" i="10" s="1"/>
  <c r="CJ154" i="10"/>
  <c r="CJ153" i="10"/>
  <c r="CN152" i="10"/>
  <c r="CM152" i="10"/>
  <c r="CL152" i="10"/>
  <c r="CK152" i="10"/>
  <c r="CJ151" i="10"/>
  <c r="CJ150" i="10"/>
  <c r="CJ149" i="10"/>
  <c r="CJ148" i="10"/>
  <c r="CJ147" i="10"/>
  <c r="CJ146" i="10"/>
  <c r="CJ145" i="10"/>
  <c r="CJ144" i="10"/>
  <c r="CJ143" i="10"/>
  <c r="CJ142" i="10"/>
  <c r="CJ140" i="10"/>
  <c r="CJ139" i="10"/>
  <c r="CM138" i="10"/>
  <c r="CL138" i="10"/>
  <c r="CK138" i="10"/>
  <c r="CJ137" i="10"/>
  <c r="CJ135" i="10"/>
  <c r="CJ134" i="10"/>
  <c r="CJ133" i="10"/>
  <c r="CJ132" i="10"/>
  <c r="CJ131" i="10"/>
  <c r="CJ130" i="10"/>
  <c r="CN129" i="10"/>
  <c r="CM129" i="10"/>
  <c r="CK129" i="10"/>
  <c r="CJ128" i="10"/>
  <c r="CJ127" i="10"/>
  <c r="CJ126" i="10"/>
  <c r="CJ125" i="10"/>
  <c r="CJ124" i="10"/>
  <c r="CJ123" i="10"/>
  <c r="CJ122" i="10"/>
  <c r="CJ121" i="10"/>
  <c r="CJ120" i="10"/>
  <c r="CJ119" i="10"/>
  <c r="CJ118" i="10"/>
  <c r="CJ117" i="10"/>
  <c r="CJ116" i="10"/>
  <c r="CN115" i="10"/>
  <c r="CM115" i="10"/>
  <c r="CL115" i="10"/>
  <c r="CK115" i="10"/>
  <c r="CJ114" i="10"/>
  <c r="CJ113" i="10"/>
  <c r="CJ110" i="10"/>
  <c r="CJ109" i="10"/>
  <c r="CJ108" i="10"/>
  <c r="CJ107" i="10"/>
  <c r="CJ106" i="10"/>
  <c r="CJ105" i="10"/>
  <c r="CJ104" i="10"/>
  <c r="CJ103" i="10"/>
  <c r="CJ102" i="10"/>
  <c r="CJ101" i="10"/>
  <c r="CJ100" i="10"/>
  <c r="CJ99" i="10"/>
  <c r="CJ98" i="10"/>
  <c r="CJ97" i="10"/>
  <c r="CJ96" i="10"/>
  <c r="CN95" i="10"/>
  <c r="CL95" i="10"/>
  <c r="CK95" i="10"/>
  <c r="CJ94" i="10"/>
  <c r="CJ93" i="10"/>
  <c r="CJ92" i="10"/>
  <c r="CJ91" i="10"/>
  <c r="CJ90" i="10"/>
  <c r="CJ89" i="10"/>
  <c r="CJ88" i="10"/>
  <c r="CJ87" i="10"/>
  <c r="CJ86" i="10"/>
  <c r="CJ85" i="10"/>
  <c r="CJ84" i="10"/>
  <c r="CJ83" i="10"/>
  <c r="CJ82" i="10"/>
  <c r="CJ81" i="10"/>
  <c r="CN80" i="10"/>
  <c r="CM80" i="10"/>
  <c r="CL80" i="10"/>
  <c r="CK80" i="10"/>
  <c r="CJ79" i="10"/>
  <c r="CJ78" i="10"/>
  <c r="CJ77" i="10"/>
  <c r="CJ76" i="10"/>
  <c r="CJ75" i="10"/>
  <c r="CJ73" i="10"/>
  <c r="CJ72" i="10"/>
  <c r="CJ71" i="10"/>
  <c r="CJ69" i="10"/>
  <c r="CJ68" i="10"/>
  <c r="CJ67" i="10"/>
  <c r="CJ66" i="10"/>
  <c r="CJ65" i="10"/>
  <c r="CJ64" i="10"/>
  <c r="CJ63" i="10"/>
  <c r="CJ62" i="10"/>
  <c r="CJ61" i="10"/>
  <c r="CJ60" i="10"/>
  <c r="CJ59" i="10"/>
  <c r="CN58" i="10"/>
  <c r="CK58" i="10"/>
  <c r="CJ57" i="10"/>
  <c r="CJ56" i="10"/>
  <c r="CJ54" i="10"/>
  <c r="CJ53" i="10"/>
  <c r="CJ52" i="10"/>
  <c r="CJ51" i="10"/>
  <c r="CJ50" i="10"/>
  <c r="CJ49" i="10"/>
  <c r="CJ48" i="10"/>
  <c r="CJ47" i="10"/>
  <c r="CJ46" i="10"/>
  <c r="CJ45" i="10"/>
  <c r="CJ44" i="10"/>
  <c r="CJ43" i="10"/>
  <c r="CJ42" i="10"/>
  <c r="CJ41" i="10"/>
  <c r="CN40" i="10"/>
  <c r="CL40" i="10"/>
  <c r="CK40" i="10"/>
  <c r="CJ39" i="10"/>
  <c r="CJ38" i="10"/>
  <c r="CJ37" i="10"/>
  <c r="CJ36" i="10"/>
  <c r="CJ35" i="10"/>
  <c r="CJ34" i="10"/>
  <c r="CJ33" i="10"/>
  <c r="CJ32" i="10"/>
  <c r="CJ31" i="10"/>
  <c r="CJ30" i="10"/>
  <c r="CJ29" i="10"/>
  <c r="CJ28" i="10"/>
  <c r="CJ27" i="10"/>
  <c r="CJ26" i="10"/>
  <c r="CJ25" i="10"/>
  <c r="CJ24" i="10"/>
  <c r="CJ23" i="10"/>
  <c r="CJ22" i="10"/>
  <c r="CN21" i="10"/>
  <c r="CM21" i="10"/>
  <c r="CL21" i="10"/>
  <c r="CK21" i="10"/>
  <c r="CJ20" i="10"/>
  <c r="CJ19" i="10"/>
  <c r="CJ18" i="10"/>
  <c r="CJ17" i="10"/>
  <c r="CJ15" i="10"/>
  <c r="CJ14" i="10"/>
  <c r="CJ13" i="10"/>
  <c r="CJ12" i="10"/>
  <c r="CJ11" i="10"/>
  <c r="CN9" i="10"/>
  <c r="CM9" i="10"/>
  <c r="CK9" i="10"/>
  <c r="CJ8" i="10"/>
  <c r="CJ7" i="10" s="1"/>
  <c r="CN7" i="10"/>
  <c r="CM7" i="10"/>
  <c r="CL7" i="10"/>
  <c r="CK7" i="10"/>
  <c r="CE258" i="10"/>
  <c r="CE257" i="10"/>
  <c r="CE256" i="10"/>
  <c r="CE255" i="10"/>
  <c r="CE254" i="10"/>
  <c r="CE253" i="10"/>
  <c r="CE252" i="10"/>
  <c r="CE251" i="10"/>
  <c r="CE250" i="10"/>
  <c r="CE249" i="10"/>
  <c r="CE248" i="10"/>
  <c r="CE247" i="10"/>
  <c r="CE246" i="10"/>
  <c r="CE245" i="10"/>
  <c r="CE244" i="10"/>
  <c r="CE242" i="10"/>
  <c r="CE241" i="10"/>
  <c r="CE239" i="10"/>
  <c r="CE238" i="10"/>
  <c r="CE237" i="10"/>
  <c r="CE236" i="10"/>
  <c r="CE234" i="10"/>
  <c r="CE233" i="10"/>
  <c r="CE232" i="10"/>
  <c r="CE230" i="10"/>
  <c r="CE229" i="10"/>
  <c r="CE228" i="10"/>
  <c r="CE227" i="10"/>
  <c r="CE226" i="10"/>
  <c r="CE225" i="10"/>
  <c r="CE224" i="10"/>
  <c r="CE223" i="10"/>
  <c r="CE222" i="10"/>
  <c r="DP222" i="10" s="1"/>
  <c r="DQ222" i="10" s="1"/>
  <c r="CE219" i="10"/>
  <c r="CE218" i="10"/>
  <c r="CE217" i="10"/>
  <c r="CE216" i="10"/>
  <c r="CE215" i="10"/>
  <c r="CE214" i="10"/>
  <c r="CE213" i="10"/>
  <c r="CE212" i="10"/>
  <c r="CE211" i="10"/>
  <c r="CE210" i="10"/>
  <c r="CE209" i="10"/>
  <c r="CE208" i="10"/>
  <c r="CE207" i="10"/>
  <c r="CE206" i="10"/>
  <c r="CE205" i="10"/>
  <c r="DP205" i="10" s="1"/>
  <c r="DQ205" i="10" s="1"/>
  <c r="CE203" i="10"/>
  <c r="CE202" i="10"/>
  <c r="CE198" i="10"/>
  <c r="CE197" i="10"/>
  <c r="CE195" i="10"/>
  <c r="CE193" i="10"/>
  <c r="CE191" i="10"/>
  <c r="CE189" i="10"/>
  <c r="CE188" i="10"/>
  <c r="CE187" i="10"/>
  <c r="CE186" i="10"/>
  <c r="CE185" i="10"/>
  <c r="CE184" i="10"/>
  <c r="CE183" i="10"/>
  <c r="CE182" i="10"/>
  <c r="CE179" i="10"/>
  <c r="DP179" i="10" s="1"/>
  <c r="DQ179" i="10" s="1"/>
  <c r="CE176" i="10"/>
  <c r="CE175" i="10"/>
  <c r="CE174" i="10"/>
  <c r="CE173" i="10"/>
  <c r="CE172" i="10"/>
  <c r="CE171" i="10"/>
  <c r="CE170" i="10"/>
  <c r="CE168" i="10"/>
  <c r="CE167" i="10"/>
  <c r="CE166" i="10"/>
  <c r="CE165" i="10"/>
  <c r="CE164" i="10"/>
  <c r="CE163" i="10"/>
  <c r="CE162" i="10"/>
  <c r="CE159" i="10"/>
  <c r="CE158" i="10"/>
  <c r="CE157" i="10"/>
  <c r="CE156" i="10"/>
  <c r="CE155" i="10"/>
  <c r="CE151" i="10"/>
  <c r="CE150" i="10"/>
  <c r="CE149" i="10"/>
  <c r="CE148" i="10"/>
  <c r="CE147" i="10"/>
  <c r="CE144" i="10"/>
  <c r="CE143" i="10"/>
  <c r="CE142" i="10"/>
  <c r="CE140" i="10"/>
  <c r="CE139" i="10"/>
  <c r="DP139" i="10" s="1"/>
  <c r="DQ139" i="10" s="1"/>
  <c r="CE137" i="10"/>
  <c r="CE136" i="10"/>
  <c r="CE135" i="10"/>
  <c r="CE134" i="10"/>
  <c r="CE133" i="10"/>
  <c r="CE132" i="10"/>
  <c r="CE131" i="10"/>
  <c r="CE128" i="10"/>
  <c r="CE127" i="10"/>
  <c r="CE126" i="10"/>
  <c r="CE125" i="10"/>
  <c r="CE124" i="10"/>
  <c r="CE123" i="10"/>
  <c r="CE122" i="10"/>
  <c r="CE121" i="10"/>
  <c r="CE119" i="10"/>
  <c r="CE117" i="10"/>
  <c r="CE116" i="10"/>
  <c r="DP116" i="10" s="1"/>
  <c r="DQ116" i="10" s="1"/>
  <c r="CE114" i="10"/>
  <c r="CE112" i="10"/>
  <c r="CE109" i="10"/>
  <c r="CE107" i="10"/>
  <c r="CE106" i="10"/>
  <c r="CE102" i="10"/>
  <c r="CE101" i="10"/>
  <c r="CE100" i="10"/>
  <c r="CE99" i="10"/>
  <c r="CE98" i="10"/>
  <c r="CE97" i="10"/>
  <c r="CE94" i="10"/>
  <c r="CE93" i="10"/>
  <c r="CE90" i="10"/>
  <c r="CE89" i="10"/>
  <c r="CE88" i="10"/>
  <c r="CE87" i="10"/>
  <c r="CE85" i="10"/>
  <c r="CE84" i="10"/>
  <c r="CE82" i="10"/>
  <c r="CE81" i="10"/>
  <c r="CE79" i="10"/>
  <c r="CE78" i="10"/>
  <c r="CE77" i="10"/>
  <c r="CE76" i="10"/>
  <c r="CE75" i="10"/>
  <c r="CE74" i="10"/>
  <c r="CE73" i="10"/>
  <c r="CE72" i="10"/>
  <c r="CE71" i="10"/>
  <c r="CE70" i="10"/>
  <c r="CE69" i="10"/>
  <c r="CE68" i="10"/>
  <c r="CE65" i="10"/>
  <c r="CE64" i="10"/>
  <c r="CE62" i="10"/>
  <c r="CE60" i="10"/>
  <c r="CE59" i="10"/>
  <c r="CE57" i="10"/>
  <c r="CE56" i="10"/>
  <c r="CE54" i="10"/>
  <c r="CE53" i="10"/>
  <c r="CE52" i="10"/>
  <c r="CE51" i="10"/>
  <c r="CE50" i="10"/>
  <c r="CE49" i="10"/>
  <c r="CE48" i="10"/>
  <c r="CE46" i="10"/>
  <c r="CE45" i="10"/>
  <c r="CE44" i="10"/>
  <c r="CE43" i="10"/>
  <c r="CE42" i="10"/>
  <c r="CE41" i="10"/>
  <c r="CE39" i="10"/>
  <c r="CE38" i="10"/>
  <c r="CE37" i="10"/>
  <c r="CE36" i="10"/>
  <c r="CE35" i="10"/>
  <c r="CE34" i="10"/>
  <c r="CE33" i="10"/>
  <c r="CE32" i="10"/>
  <c r="CE31" i="10"/>
  <c r="CE30" i="10"/>
  <c r="CE29" i="10"/>
  <c r="CE28" i="10"/>
  <c r="CE26" i="10"/>
  <c r="CE25" i="10"/>
  <c r="CE24" i="10"/>
  <c r="CE23" i="10"/>
  <c r="CE22" i="10"/>
  <c r="CE20" i="10"/>
  <c r="CE19" i="10"/>
  <c r="CE18" i="10"/>
  <c r="CE17" i="10"/>
  <c r="CE16" i="10"/>
  <c r="CE15" i="10"/>
  <c r="CE14" i="10"/>
  <c r="BV80" i="10"/>
  <c r="BV95" i="10"/>
  <c r="BV115" i="10"/>
  <c r="BV129" i="10"/>
  <c r="BV138" i="10"/>
  <c r="BU139" i="10"/>
  <c r="BV152" i="10"/>
  <c r="BV160" i="10"/>
  <c r="BV178" i="10"/>
  <c r="BV196" i="10"/>
  <c r="BV204" i="10"/>
  <c r="BV221" i="10"/>
  <c r="BV231" i="10"/>
  <c r="BU258" i="10"/>
  <c r="BU257" i="10"/>
  <c r="BU256" i="10"/>
  <c r="BU255" i="10"/>
  <c r="BU254" i="10"/>
  <c r="BU252" i="10"/>
  <c r="BU251" i="10"/>
  <c r="BU250" i="10"/>
  <c r="BU249" i="10"/>
  <c r="BU248" i="10"/>
  <c r="BU247" i="10"/>
  <c r="BU246" i="10"/>
  <c r="BU245" i="10"/>
  <c r="BU244" i="10"/>
  <c r="BU242" i="10"/>
  <c r="BU241" i="10"/>
  <c r="BU238" i="10"/>
  <c r="BU237" i="10"/>
  <c r="BU236" i="10"/>
  <c r="BU234" i="10"/>
  <c r="BU233" i="10"/>
  <c r="BU232" i="10"/>
  <c r="BU229" i="10"/>
  <c r="BU228" i="10"/>
  <c r="BU227" i="10"/>
  <c r="BU226" i="10"/>
  <c r="BU225" i="10"/>
  <c r="BU224" i="10"/>
  <c r="BU223" i="10"/>
  <c r="BU222" i="10"/>
  <c r="BU219" i="10"/>
  <c r="BU218" i="10"/>
  <c r="BU217" i="10"/>
  <c r="BU216" i="10"/>
  <c r="BU215" i="10"/>
  <c r="BU214" i="10"/>
  <c r="BU213" i="10"/>
  <c r="BU212" i="10"/>
  <c r="BU211" i="10"/>
  <c r="BU210" i="10"/>
  <c r="BU209" i="10"/>
  <c r="BU208" i="10"/>
  <c r="BU207" i="10"/>
  <c r="BU206" i="10"/>
  <c r="BU205" i="10"/>
  <c r="BU203" i="10"/>
  <c r="BU202" i="10"/>
  <c r="BU198" i="10"/>
  <c r="BU197" i="10"/>
  <c r="BU195" i="10"/>
  <c r="BU191" i="10"/>
  <c r="BU189" i="10"/>
  <c r="BU187" i="10"/>
  <c r="BU186" i="10"/>
  <c r="BU184" i="10"/>
  <c r="BU183" i="10"/>
  <c r="BU182" i="10"/>
  <c r="BU179" i="10"/>
  <c r="BU176" i="10"/>
  <c r="BU174" i="10"/>
  <c r="BU173" i="10"/>
  <c r="BU172" i="10"/>
  <c r="BU171" i="10"/>
  <c r="BU170" i="10"/>
  <c r="BU168" i="10"/>
  <c r="BU167" i="10"/>
  <c r="BU166" i="10"/>
  <c r="BU165" i="10"/>
  <c r="BU164" i="10"/>
  <c r="BU163" i="10"/>
  <c r="BU162" i="10"/>
  <c r="BU159" i="10"/>
  <c r="BU158" i="10"/>
  <c r="BU157" i="10"/>
  <c r="BU156" i="10"/>
  <c r="BU154" i="10"/>
  <c r="BU153" i="10"/>
  <c r="BU151" i="10"/>
  <c r="BU150" i="10"/>
  <c r="BU149" i="10"/>
  <c r="BU148" i="10"/>
  <c r="BU147" i="10"/>
  <c r="BU143" i="10"/>
  <c r="BU142" i="10"/>
  <c r="BU140" i="10"/>
  <c r="BU137" i="10"/>
  <c r="BU135" i="10"/>
  <c r="BU133" i="10"/>
  <c r="BU132" i="10"/>
  <c r="BU131" i="10"/>
  <c r="BU130" i="10"/>
  <c r="BU128" i="10"/>
  <c r="BU127" i="10"/>
  <c r="BU126" i="10"/>
  <c r="BU125" i="10"/>
  <c r="BU124" i="10"/>
  <c r="BU123" i="10"/>
  <c r="BU122" i="10"/>
  <c r="BU121" i="10"/>
  <c r="BU119" i="10"/>
  <c r="BU117" i="10"/>
  <c r="BU116" i="10"/>
  <c r="BU114" i="10"/>
  <c r="BU112" i="10"/>
  <c r="BU109" i="10"/>
  <c r="BU108" i="10"/>
  <c r="BU107" i="10"/>
  <c r="BU106" i="10"/>
  <c r="BU102" i="10"/>
  <c r="BU101" i="10"/>
  <c r="BU100" i="10"/>
  <c r="BU99" i="10"/>
  <c r="BU98" i="10"/>
  <c r="BU97" i="10"/>
  <c r="BU94" i="10"/>
  <c r="BU93" i="10"/>
  <c r="BU92" i="10"/>
  <c r="BU91" i="10"/>
  <c r="BU90" i="10"/>
  <c r="BU89" i="10"/>
  <c r="BU88" i="10"/>
  <c r="BU87" i="10"/>
  <c r="BU85" i="10"/>
  <c r="BU84" i="10"/>
  <c r="BU82" i="10"/>
  <c r="BU81" i="10"/>
  <c r="BU79" i="10"/>
  <c r="BU78" i="10"/>
  <c r="BU77" i="10"/>
  <c r="BU76" i="10"/>
  <c r="BU75" i="10"/>
  <c r="BU73" i="10"/>
  <c r="BU72" i="10"/>
  <c r="BU71" i="10"/>
  <c r="BU69" i="10"/>
  <c r="BU68" i="10"/>
  <c r="BU65" i="10"/>
  <c r="BU64" i="10"/>
  <c r="BU62" i="10"/>
  <c r="BU60" i="10"/>
  <c r="BU59" i="10"/>
  <c r="BU57" i="10"/>
  <c r="BU56" i="10"/>
  <c r="BU53" i="10"/>
  <c r="BU52" i="10"/>
  <c r="BU51" i="10"/>
  <c r="BU49" i="10"/>
  <c r="BU46" i="10"/>
  <c r="BU45" i="10"/>
  <c r="BU44" i="10"/>
  <c r="BU43" i="10"/>
  <c r="BU42" i="10"/>
  <c r="BU41" i="10"/>
  <c r="BV58" i="10"/>
  <c r="BV40" i="10"/>
  <c r="BU39" i="10"/>
  <c r="BV21" i="10"/>
  <c r="BU22" i="10"/>
  <c r="BV9" i="10"/>
  <c r="BV7" i="10"/>
  <c r="BU38" i="10"/>
  <c r="BU37" i="10"/>
  <c r="BU36" i="10"/>
  <c r="BU35" i="10"/>
  <c r="BU34" i="10"/>
  <c r="BU33" i="10"/>
  <c r="BU31" i="10"/>
  <c r="BU30" i="10"/>
  <c r="BU29" i="10"/>
  <c r="BU26" i="10"/>
  <c r="BU25" i="10"/>
  <c r="BU23" i="10"/>
  <c r="BU20" i="10"/>
  <c r="BU19" i="10"/>
  <c r="BU17" i="10"/>
  <c r="BU15" i="10"/>
  <c r="BU14" i="10"/>
  <c r="BU8" i="10"/>
  <c r="BU7" i="10" s="1"/>
  <c r="H259" i="10"/>
  <c r="G259" i="10"/>
  <c r="F259" i="10"/>
  <c r="D259" i="10"/>
  <c r="C259" i="10"/>
  <c r="B259" i="10"/>
  <c r="BD258" i="10"/>
  <c r="BD257" i="10"/>
  <c r="BD256" i="10"/>
  <c r="BD255" i="10"/>
  <c r="BD254" i="10"/>
  <c r="BD253" i="10"/>
  <c r="BD252" i="10"/>
  <c r="BD251" i="10"/>
  <c r="BD250" i="10"/>
  <c r="BD249" i="10"/>
  <c r="BD248" i="10"/>
  <c r="BD247" i="10"/>
  <c r="BD246" i="10"/>
  <c r="BD245" i="10"/>
  <c r="BD244" i="10"/>
  <c r="BH243" i="10"/>
  <c r="BG243" i="10"/>
  <c r="BF243" i="10"/>
  <c r="BE243" i="10"/>
  <c r="BD242" i="10"/>
  <c r="BD241" i="10"/>
  <c r="BD239" i="10"/>
  <c r="BD238" i="10"/>
  <c r="BD237" i="10"/>
  <c r="BD236" i="10"/>
  <c r="BD235" i="10"/>
  <c r="BD234" i="10"/>
  <c r="BD233" i="10"/>
  <c r="BD232" i="10"/>
  <c r="BG231" i="10"/>
  <c r="BE231" i="10"/>
  <c r="BD230" i="10"/>
  <c r="BD229" i="10"/>
  <c r="BD228" i="10"/>
  <c r="BD227" i="10"/>
  <c r="BD226" i="10"/>
  <c r="BD225" i="10"/>
  <c r="BD224" i="10"/>
  <c r="BD223" i="10"/>
  <c r="BD222" i="10"/>
  <c r="BH221" i="10"/>
  <c r="BG221" i="10"/>
  <c r="BF221" i="10"/>
  <c r="BE221" i="10"/>
  <c r="BD220" i="10"/>
  <c r="BD219" i="10"/>
  <c r="BD217" i="10"/>
  <c r="BD216" i="10"/>
  <c r="BD215" i="10"/>
  <c r="BD214" i="10"/>
  <c r="BD213" i="10"/>
  <c r="BD212" i="10"/>
  <c r="BD211" i="10"/>
  <c r="BD210" i="10"/>
  <c r="BD209" i="10"/>
  <c r="BD208" i="10"/>
  <c r="BD207" i="10"/>
  <c r="BD206" i="10"/>
  <c r="BD205" i="10"/>
  <c r="BG204" i="10"/>
  <c r="BF204" i="10"/>
  <c r="BE204" i="10"/>
  <c r="BD201" i="10"/>
  <c r="BD200" i="10"/>
  <c r="BD199" i="10"/>
  <c r="BD198" i="10"/>
  <c r="BD197" i="10"/>
  <c r="BH196" i="10"/>
  <c r="BG196" i="10"/>
  <c r="BE196" i="10"/>
  <c r="BD195" i="10"/>
  <c r="BD193" i="10"/>
  <c r="BD191" i="10"/>
  <c r="BD189" i="10"/>
  <c r="BD188" i="10"/>
  <c r="BD187" i="10"/>
  <c r="BD186" i="10"/>
  <c r="BD185" i="10"/>
  <c r="BD184" i="10"/>
  <c r="BD183" i="10"/>
  <c r="BD182" i="10"/>
  <c r="BD179" i="10"/>
  <c r="BG178" i="10"/>
  <c r="BE178" i="10"/>
  <c r="BD177" i="10"/>
  <c r="BD176" i="10"/>
  <c r="BD175" i="10"/>
  <c r="BD174" i="10"/>
  <c r="BD173" i="10"/>
  <c r="BD172" i="10"/>
  <c r="BD171" i="10"/>
  <c r="BD168" i="10"/>
  <c r="BD167" i="10"/>
  <c r="BD166" i="10"/>
  <c r="BD165" i="10"/>
  <c r="BD164" i="10"/>
  <c r="BD163" i="10"/>
  <c r="BD162" i="10"/>
  <c r="BF160" i="10"/>
  <c r="BE160" i="10"/>
  <c r="BD159" i="10"/>
  <c r="BD158" i="10"/>
  <c r="BD157" i="10"/>
  <c r="BD156" i="10"/>
  <c r="BD155" i="10"/>
  <c r="BD154" i="10"/>
  <c r="BD153" i="10"/>
  <c r="BH152" i="10"/>
  <c r="BG152" i="10"/>
  <c r="BF152" i="10"/>
  <c r="BE152" i="10"/>
  <c r="BD151" i="10"/>
  <c r="BD150" i="10"/>
  <c r="BD149" i="10"/>
  <c r="BD148" i="10"/>
  <c r="BD147" i="10"/>
  <c r="BD144" i="10"/>
  <c r="BD143" i="10"/>
  <c r="BD142" i="10"/>
  <c r="BD141" i="10"/>
  <c r="BD140" i="10"/>
  <c r="BD139" i="10"/>
  <c r="BH138" i="10"/>
  <c r="BG138" i="10"/>
  <c r="BE138" i="10"/>
  <c r="BD137" i="10"/>
  <c r="BD136" i="10"/>
  <c r="BD135" i="10"/>
  <c r="BD134" i="10"/>
  <c r="BD133" i="10"/>
  <c r="BD132" i="10"/>
  <c r="BD131" i="10"/>
  <c r="BD130" i="10"/>
  <c r="BH129" i="10"/>
  <c r="BG129" i="10"/>
  <c r="BF129" i="10"/>
  <c r="BE129" i="10"/>
  <c r="BD128" i="10"/>
  <c r="BD127" i="10"/>
  <c r="BD126" i="10"/>
  <c r="BD125" i="10"/>
  <c r="BD124" i="10"/>
  <c r="BD123" i="10"/>
  <c r="BD122" i="10"/>
  <c r="BD121" i="10"/>
  <c r="BD119" i="10"/>
  <c r="BD117" i="10"/>
  <c r="BD116" i="10"/>
  <c r="BG115" i="10"/>
  <c r="BE115" i="10"/>
  <c r="BD114" i="10"/>
  <c r="BD112" i="10"/>
  <c r="BD111" i="10"/>
  <c r="BD109" i="10"/>
  <c r="BD107" i="10"/>
  <c r="BD106" i="10"/>
  <c r="BD102" i="10"/>
  <c r="BD101" i="10"/>
  <c r="BD100" i="10"/>
  <c r="BD99" i="10"/>
  <c r="BD98" i="10"/>
  <c r="BD97" i="10"/>
  <c r="BD96" i="10"/>
  <c r="BG95" i="10"/>
  <c r="BE95" i="10"/>
  <c r="BD94" i="10"/>
  <c r="BD93" i="10"/>
  <c r="BD92" i="10"/>
  <c r="BD90" i="10"/>
  <c r="BD89" i="10"/>
  <c r="BD88" i="10"/>
  <c r="BD87" i="10"/>
  <c r="BD85" i="10"/>
  <c r="BD84" i="10"/>
  <c r="BD82" i="10"/>
  <c r="BD81" i="10"/>
  <c r="BG80" i="10"/>
  <c r="BE80" i="10"/>
  <c r="BD79" i="10"/>
  <c r="BD78" i="10"/>
  <c r="BD77" i="10"/>
  <c r="BD76" i="10"/>
  <c r="BD75" i="10"/>
  <c r="BD74" i="10"/>
  <c r="BD73" i="10"/>
  <c r="BD72" i="10"/>
  <c r="BD71" i="10"/>
  <c r="BD70" i="10"/>
  <c r="BD69" i="10"/>
  <c r="BD68" i="10"/>
  <c r="BD66" i="10"/>
  <c r="BD65" i="10"/>
  <c r="BD64" i="10"/>
  <c r="BD63" i="10"/>
  <c r="BD62" i="10"/>
  <c r="BD61" i="10"/>
  <c r="BD60" i="10"/>
  <c r="BD59" i="10"/>
  <c r="BH58" i="10"/>
  <c r="BG58" i="10"/>
  <c r="BE58" i="10"/>
  <c r="BD57" i="10"/>
  <c r="BD56" i="10"/>
  <c r="BD55" i="10"/>
  <c r="BD54" i="10"/>
  <c r="BD52" i="10"/>
  <c r="BD51" i="10"/>
  <c r="BD50" i="10"/>
  <c r="BD49" i="10"/>
  <c r="BD48" i="10"/>
  <c r="BD46" i="10"/>
  <c r="BD45" i="10"/>
  <c r="BD44" i="10"/>
  <c r="BD43" i="10"/>
  <c r="BD42" i="10"/>
  <c r="BD41" i="10"/>
  <c r="BG40" i="10"/>
  <c r="BF40" i="10"/>
  <c r="BE40" i="10"/>
  <c r="BD39" i="10"/>
  <c r="BD38" i="10"/>
  <c r="BD36" i="10"/>
  <c r="BD35" i="10"/>
  <c r="BD34" i="10"/>
  <c r="BD32" i="10"/>
  <c r="BD31" i="10"/>
  <c r="BD30" i="10"/>
  <c r="BD29" i="10"/>
  <c r="BD28" i="10"/>
  <c r="BD27" i="10"/>
  <c r="BD26" i="10"/>
  <c r="BD25" i="10"/>
  <c r="BD24" i="10"/>
  <c r="BD23" i="10"/>
  <c r="BD22" i="10"/>
  <c r="BH21" i="10"/>
  <c r="BG21" i="10"/>
  <c r="BF11" i="10"/>
  <c r="BD11" i="10" s="1"/>
  <c r="BD10" i="10"/>
  <c r="BG9" i="10"/>
  <c r="BE9" i="10"/>
  <c r="BD8" i="10"/>
  <c r="BD7" i="10" s="1"/>
  <c r="BH7" i="10"/>
  <c r="BG7" i="10"/>
  <c r="BF7" i="10"/>
  <c r="BE7" i="10"/>
  <c r="BR262" i="10"/>
  <c r="BQ262" i="10"/>
  <c r="BO262" i="10"/>
  <c r="BR40" i="10"/>
  <c r="BQ40" i="10"/>
  <c r="BO40" i="10"/>
  <c r="BR58" i="10"/>
  <c r="BQ58" i="10"/>
  <c r="BO58" i="10"/>
  <c r="BP58" i="10"/>
  <c r="BR80" i="10"/>
  <c r="BQ80" i="10"/>
  <c r="BO80" i="10"/>
  <c r="BP80" i="10"/>
  <c r="BR95" i="10"/>
  <c r="BQ95" i="10"/>
  <c r="BO95" i="10"/>
  <c r="BP95" i="10"/>
  <c r="BR115" i="10"/>
  <c r="BQ115" i="10"/>
  <c r="BO115" i="10"/>
  <c r="BP115" i="10"/>
  <c r="BR129" i="10"/>
  <c r="BQ129" i="10"/>
  <c r="BO129" i="10"/>
  <c r="BP129" i="10"/>
  <c r="BR138" i="10"/>
  <c r="BQ138" i="10"/>
  <c r="BO138" i="10"/>
  <c r="BP138" i="10"/>
  <c r="BR152" i="10"/>
  <c r="BQ152" i="10"/>
  <c r="BO152" i="10"/>
  <c r="BP152" i="10"/>
  <c r="BR160" i="10"/>
  <c r="BQ160" i="10"/>
  <c r="BO160" i="10"/>
  <c r="BP160" i="10"/>
  <c r="BR178" i="10"/>
  <c r="BQ178" i="10"/>
  <c r="BO178" i="10"/>
  <c r="BP178" i="10"/>
  <c r="BR196" i="10"/>
  <c r="BQ196" i="10"/>
  <c r="BO196" i="10"/>
  <c r="BP196" i="10"/>
  <c r="BR204" i="10"/>
  <c r="BQ204" i="10"/>
  <c r="BO204" i="10"/>
  <c r="BP204" i="10"/>
  <c r="BR221" i="10"/>
  <c r="BQ221" i="10"/>
  <c r="BO221" i="10"/>
  <c r="BP221" i="10"/>
  <c r="BR231" i="10"/>
  <c r="BQ231" i="10"/>
  <c r="BO231" i="10"/>
  <c r="BP231" i="10"/>
  <c r="BR243" i="10"/>
  <c r="BQ243" i="10"/>
  <c r="BO243" i="10"/>
  <c r="BP243" i="10"/>
  <c r="BN258" i="10"/>
  <c r="BN257" i="10"/>
  <c r="BN256" i="10"/>
  <c r="BN255" i="10"/>
  <c r="BN254" i="10"/>
  <c r="BN253" i="10"/>
  <c r="BN252" i="10"/>
  <c r="BN251" i="10"/>
  <c r="BN250" i="10"/>
  <c r="BN249" i="10"/>
  <c r="BN248" i="10"/>
  <c r="BN247" i="10"/>
  <c r="BN246" i="10"/>
  <c r="BN245" i="10"/>
  <c r="BN244" i="10"/>
  <c r="BN242" i="10"/>
  <c r="BN241" i="10"/>
  <c r="BN240" i="10"/>
  <c r="BN239" i="10"/>
  <c r="BN238" i="10"/>
  <c r="BN237" i="10"/>
  <c r="BN236" i="10"/>
  <c r="BN235" i="10"/>
  <c r="BN234" i="10"/>
  <c r="BN233" i="10"/>
  <c r="BN232" i="10"/>
  <c r="BN230" i="10"/>
  <c r="BN229" i="10"/>
  <c r="BN228" i="10"/>
  <c r="BN227" i="10"/>
  <c r="BN226" i="10"/>
  <c r="BN225" i="10"/>
  <c r="BN224" i="10"/>
  <c r="BN223" i="10"/>
  <c r="BN222" i="10"/>
  <c r="BN220" i="10"/>
  <c r="BN219" i="10"/>
  <c r="BN218" i="10"/>
  <c r="BN217" i="10"/>
  <c r="BN216" i="10"/>
  <c r="BN215" i="10"/>
  <c r="BN214" i="10"/>
  <c r="BN213" i="10"/>
  <c r="BN212" i="10"/>
  <c r="BN211" i="10"/>
  <c r="BN210" i="10"/>
  <c r="BN209" i="10"/>
  <c r="BN208" i="10"/>
  <c r="BN207" i="10"/>
  <c r="BN206" i="10"/>
  <c r="BN205" i="10"/>
  <c r="BN203" i="10"/>
  <c r="BN202" i="10"/>
  <c r="BN201" i="10"/>
  <c r="BN200" i="10"/>
  <c r="BN199" i="10"/>
  <c r="BN198" i="10"/>
  <c r="BN197" i="10"/>
  <c r="BN195" i="10"/>
  <c r="BN194" i="10"/>
  <c r="BN193" i="10"/>
  <c r="BN192" i="10"/>
  <c r="BN191" i="10"/>
  <c r="BN190" i="10"/>
  <c r="BN189" i="10"/>
  <c r="BN188" i="10"/>
  <c r="BN187" i="10"/>
  <c r="BN186" i="10"/>
  <c r="BN185" i="10"/>
  <c r="BN184" i="10"/>
  <c r="BN183" i="10"/>
  <c r="BN182" i="10"/>
  <c r="BN181" i="10"/>
  <c r="BN180" i="10"/>
  <c r="BN179" i="10"/>
  <c r="BN177" i="10"/>
  <c r="BN176" i="10"/>
  <c r="BN175" i="10"/>
  <c r="BN174" i="10"/>
  <c r="BN173" i="10"/>
  <c r="BN172" i="10"/>
  <c r="BN171" i="10"/>
  <c r="BN170" i="10"/>
  <c r="BN169" i="10"/>
  <c r="BN168" i="10"/>
  <c r="BN167" i="10"/>
  <c r="BN166" i="10"/>
  <c r="BN165" i="10"/>
  <c r="BN164" i="10"/>
  <c r="BN163" i="10"/>
  <c r="BN162" i="10"/>
  <c r="BN161" i="10"/>
  <c r="BN159" i="10"/>
  <c r="BN158" i="10"/>
  <c r="BN157" i="10"/>
  <c r="BN156" i="10"/>
  <c r="BN155" i="10"/>
  <c r="BN154" i="10"/>
  <c r="BN153" i="10"/>
  <c r="BN151" i="10"/>
  <c r="BN150" i="10"/>
  <c r="BN149" i="10"/>
  <c r="BN148" i="10"/>
  <c r="BN147" i="10"/>
  <c r="BN146" i="10"/>
  <c r="BN145" i="10"/>
  <c r="BN144" i="10"/>
  <c r="BN143" i="10"/>
  <c r="BN142" i="10"/>
  <c r="BN141" i="10"/>
  <c r="BN140" i="10"/>
  <c r="BN139" i="10"/>
  <c r="BN137" i="10"/>
  <c r="BN136" i="10"/>
  <c r="BN135" i="10"/>
  <c r="BN134" i="10"/>
  <c r="BN133" i="10"/>
  <c r="BN132" i="10"/>
  <c r="BN131" i="10"/>
  <c r="BN130" i="10"/>
  <c r="BN128" i="10"/>
  <c r="BN127" i="10"/>
  <c r="BN126" i="10"/>
  <c r="BN125" i="10"/>
  <c r="BN124" i="10"/>
  <c r="BN123" i="10"/>
  <c r="BN122" i="10"/>
  <c r="BN121" i="10"/>
  <c r="BN120" i="10"/>
  <c r="BN119" i="10"/>
  <c r="BN118" i="10"/>
  <c r="BN117" i="10"/>
  <c r="BN116" i="10"/>
  <c r="BN114" i="10"/>
  <c r="BN113" i="10"/>
  <c r="BN112" i="10"/>
  <c r="BN111" i="10"/>
  <c r="BN110" i="10"/>
  <c r="BN109" i="10"/>
  <c r="BN108" i="10"/>
  <c r="BN107" i="10"/>
  <c r="BN106" i="10"/>
  <c r="BN105" i="10"/>
  <c r="BN104" i="10"/>
  <c r="BN103" i="10"/>
  <c r="BN102" i="10"/>
  <c r="BN101" i="10"/>
  <c r="BN100" i="10"/>
  <c r="BN99" i="10"/>
  <c r="BN98" i="10"/>
  <c r="BN97" i="10"/>
  <c r="BN96" i="10"/>
  <c r="BN94" i="10"/>
  <c r="BN93" i="10"/>
  <c r="BN92" i="10"/>
  <c r="BN91" i="10"/>
  <c r="BN90" i="10"/>
  <c r="BN89" i="10"/>
  <c r="BN88" i="10"/>
  <c r="BN87" i="10"/>
  <c r="BN86" i="10"/>
  <c r="BN85" i="10"/>
  <c r="BN84" i="10"/>
  <c r="BN83" i="10"/>
  <c r="BN82" i="10"/>
  <c r="BN81" i="10"/>
  <c r="BN79" i="10"/>
  <c r="BN78" i="10"/>
  <c r="BN77" i="10"/>
  <c r="BN76" i="10"/>
  <c r="BN75" i="10"/>
  <c r="BN74" i="10"/>
  <c r="BN73" i="10"/>
  <c r="BN72" i="10"/>
  <c r="BN71" i="10"/>
  <c r="BN70" i="10"/>
  <c r="BN69" i="10"/>
  <c r="BN68" i="10"/>
  <c r="BN67" i="10"/>
  <c r="BN66" i="10"/>
  <c r="BN65" i="10"/>
  <c r="BN64" i="10"/>
  <c r="BN63" i="10"/>
  <c r="BN62" i="10"/>
  <c r="BN61" i="10"/>
  <c r="BN60" i="10"/>
  <c r="BN57" i="10"/>
  <c r="BN56" i="10"/>
  <c r="BN55" i="10"/>
  <c r="BN54" i="10"/>
  <c r="BN53" i="10"/>
  <c r="BN52" i="10"/>
  <c r="BN51" i="10"/>
  <c r="BN50" i="10"/>
  <c r="BN49" i="10"/>
  <c r="BN48" i="10"/>
  <c r="BN47" i="10"/>
  <c r="BN46" i="10"/>
  <c r="BN45" i="10"/>
  <c r="BN44" i="10"/>
  <c r="BN43" i="10"/>
  <c r="BN42" i="10"/>
  <c r="BN41" i="10"/>
  <c r="BN23" i="10"/>
  <c r="BP40" i="10"/>
  <c r="BR21" i="10"/>
  <c r="BQ21" i="10"/>
  <c r="BO21" i="10"/>
  <c r="BP21" i="10"/>
  <c r="BN20" i="10"/>
  <c r="BN19" i="10"/>
  <c r="BN18" i="10"/>
  <c r="BN17" i="10"/>
  <c r="BN16" i="10"/>
  <c r="BN15" i="10"/>
  <c r="BN14" i="10"/>
  <c r="BN13" i="10"/>
  <c r="BN12" i="10"/>
  <c r="BR9" i="10"/>
  <c r="BQ9" i="10"/>
  <c r="BO9" i="10"/>
  <c r="BR7" i="10"/>
  <c r="BQ7" i="10"/>
  <c r="BO7" i="10"/>
  <c r="BP7" i="10"/>
  <c r="BP11" i="10"/>
  <c r="BP9" i="10" s="1"/>
  <c r="BN8" i="10"/>
  <c r="BN7" i="10" s="1"/>
  <c r="BN22" i="10"/>
  <c r="BN59" i="10"/>
  <c r="BN39" i="10"/>
  <c r="BN38" i="10"/>
  <c r="BN37" i="10"/>
  <c r="BN36" i="10"/>
  <c r="BN35" i="10"/>
  <c r="BN34" i="10"/>
  <c r="BN33" i="10"/>
  <c r="BN32" i="10"/>
  <c r="BN31" i="10"/>
  <c r="BN30" i="10"/>
  <c r="BN29" i="10"/>
  <c r="BN28" i="10"/>
  <c r="BN27" i="10"/>
  <c r="BN26" i="10"/>
  <c r="BN25" i="10"/>
  <c r="BN24" i="10"/>
  <c r="BN10" i="10"/>
  <c r="BD260" i="10"/>
  <c r="CE92" i="10"/>
  <c r="BD19" i="10"/>
  <c r="BD17" i="10"/>
  <c r="BD53" i="10"/>
  <c r="BK9" i="10"/>
  <c r="CF129" i="10"/>
  <c r="CE130" i="10"/>
  <c r="DP130" i="10" s="1"/>
  <c r="DQ130" i="10" s="1"/>
  <c r="DL7" i="10"/>
  <c r="DK204" i="10"/>
  <c r="CE264" i="10"/>
  <c r="AN161" i="10"/>
  <c r="DL152" i="10"/>
  <c r="DK221" i="10"/>
  <c r="DN152" i="10"/>
  <c r="AP9" i="10"/>
  <c r="CS297" i="10"/>
  <c r="BG297" i="10"/>
  <c r="BH297" i="10"/>
  <c r="CR297" i="10"/>
  <c r="CE153" i="10"/>
  <c r="DP153" i="10" s="1"/>
  <c r="DQ153" i="10" s="1"/>
  <c r="BU239" i="10"/>
  <c r="DM221" i="10"/>
  <c r="CO271" i="10"/>
  <c r="AQ40" i="10"/>
  <c r="DN204" i="10"/>
  <c r="AQ297" i="10"/>
  <c r="AQ305" i="10" s="1"/>
  <c r="AR297" i="10"/>
  <c r="AR305" i="10" s="1"/>
  <c r="AN12" i="10"/>
  <c r="BU155" i="10"/>
  <c r="CB155" i="10"/>
  <c r="CF154" i="10"/>
  <c r="CF262" i="10" s="1"/>
  <c r="DK138" i="10"/>
  <c r="DN221" i="10"/>
  <c r="BU103" i="10"/>
  <c r="DK40" i="10"/>
  <c r="DK7" i="10"/>
  <c r="DK80" i="10"/>
  <c r="DN196" i="10"/>
  <c r="DK196" i="10"/>
  <c r="DK160" i="10"/>
  <c r="DM204" i="10"/>
  <c r="DN243" i="10"/>
  <c r="DK115" i="10"/>
  <c r="DK58" i="10"/>
  <c r="CH21" i="10"/>
  <c r="CE27" i="10"/>
  <c r="DP27" i="10" s="1"/>
  <c r="DK21" i="10"/>
  <c r="DM152" i="10"/>
  <c r="DM196" i="10"/>
  <c r="CB91" i="10"/>
  <c r="AN91" i="10"/>
  <c r="CO120" i="10"/>
  <c r="CO153" i="10"/>
  <c r="CO154" i="10"/>
  <c r="AN170" i="10"/>
  <c r="AN55" i="10"/>
  <c r="AN44" i="10"/>
  <c r="DF40" i="10" l="1"/>
  <c r="BZ273" i="10"/>
  <c r="BD120" i="10"/>
  <c r="EM219" i="10"/>
  <c r="EM237" i="10"/>
  <c r="CQ115" i="10"/>
  <c r="CE12" i="10"/>
  <c r="DP12" i="10" s="1"/>
  <c r="DQ12" i="10" s="1"/>
  <c r="EM195" i="10"/>
  <c r="EM239" i="10"/>
  <c r="AK282" i="10"/>
  <c r="AI265" i="10"/>
  <c r="DQ10" i="10"/>
  <c r="ER10" i="10" s="1"/>
  <c r="DG129" i="10"/>
  <c r="DK273" i="10"/>
  <c r="CZ273" i="10"/>
  <c r="DF273" i="10" s="1"/>
  <c r="CT276" i="10"/>
  <c r="CZ276" i="10"/>
  <c r="CT280" i="10"/>
  <c r="CZ280" i="10"/>
  <c r="CY280" i="10" s="1"/>
  <c r="BH204" i="10"/>
  <c r="AP21" i="10"/>
  <c r="AR160" i="10"/>
  <c r="DK277" i="10"/>
  <c r="CZ277" i="10"/>
  <c r="CY277" i="10" s="1"/>
  <c r="DK271" i="10"/>
  <c r="CZ271" i="10"/>
  <c r="CT274" i="10"/>
  <c r="CZ274" i="10"/>
  <c r="CY274" i="10" s="1"/>
  <c r="DK279" i="10"/>
  <c r="CZ279" i="10"/>
  <c r="DF279" i="10" s="1"/>
  <c r="DE279" i="10" s="1"/>
  <c r="DD279" i="10" s="1"/>
  <c r="BI224" i="10"/>
  <c r="BI221" i="10" s="1"/>
  <c r="CB54" i="10"/>
  <c r="BZ54" i="10" s="1"/>
  <c r="CD177" i="10"/>
  <c r="BZ177" i="10" s="1"/>
  <c r="CR95" i="10"/>
  <c r="CO111" i="10"/>
  <c r="EL111" i="10" s="1"/>
  <c r="DP8" i="10"/>
  <c r="DQ8" i="10" s="1"/>
  <c r="AR40" i="10"/>
  <c r="BF58" i="10"/>
  <c r="CF274" i="10"/>
  <c r="CE274" i="10" s="1"/>
  <c r="CE272" i="10" s="1"/>
  <c r="CA129" i="10"/>
  <c r="CD221" i="10"/>
  <c r="BW204" i="10"/>
  <c r="AN203" i="10"/>
  <c r="BU10" i="10"/>
  <c r="EL153" i="10"/>
  <c r="BH40" i="10"/>
  <c r="AR204" i="10"/>
  <c r="AN218" i="10"/>
  <c r="AN204" i="10" s="1"/>
  <c r="EM68" i="10"/>
  <c r="DL221" i="10"/>
  <c r="AN33" i="10"/>
  <c r="DP157" i="10"/>
  <c r="DQ157" i="10" s="1"/>
  <c r="DQ152" i="10" s="1"/>
  <c r="EM179" i="10"/>
  <c r="EO179" i="10" s="1"/>
  <c r="ER179" i="10" s="1"/>
  <c r="DH21" i="10"/>
  <c r="BV266" i="10"/>
  <c r="CB288" i="10"/>
  <c r="BZ288" i="10" s="1"/>
  <c r="CB199" i="10"/>
  <c r="BZ199" i="10" s="1"/>
  <c r="CO74" i="10"/>
  <c r="EL74" i="10" s="1"/>
  <c r="AN37" i="10"/>
  <c r="EM30" i="10"/>
  <c r="CQ80" i="10"/>
  <c r="CO181" i="10"/>
  <c r="EL181" i="10" s="1"/>
  <c r="AN118" i="10"/>
  <c r="AR9" i="10"/>
  <c r="CM58" i="10"/>
  <c r="DP132" i="10"/>
  <c r="DQ132" i="10" s="1"/>
  <c r="DP210" i="10"/>
  <c r="DQ210" i="10" s="1"/>
  <c r="EM64" i="10"/>
  <c r="EM81" i="10"/>
  <c r="EO81" i="10" s="1"/>
  <c r="ER81" i="10" s="1"/>
  <c r="EM85" i="10"/>
  <c r="DE167" i="10"/>
  <c r="DD167" i="10" s="1"/>
  <c r="CD86" i="10"/>
  <c r="BZ86" i="10" s="1"/>
  <c r="AN110" i="10"/>
  <c r="AP231" i="10"/>
  <c r="CQ221" i="10"/>
  <c r="EL235" i="10"/>
  <c r="CH58" i="10"/>
  <c r="BZ87" i="10"/>
  <c r="BZ143" i="10"/>
  <c r="CR138" i="10"/>
  <c r="EM72" i="10"/>
  <c r="EP159" i="10"/>
  <c r="CD110" i="10"/>
  <c r="CD141" i="10"/>
  <c r="CD138" i="10" s="1"/>
  <c r="CD181" i="10"/>
  <c r="BZ181" i="10" s="1"/>
  <c r="BU185" i="10"/>
  <c r="CO230" i="10"/>
  <c r="EL230" i="10" s="1"/>
  <c r="CB202" i="10"/>
  <c r="BZ202" i="10" s="1"/>
  <c r="BM160" i="10"/>
  <c r="AN235" i="10"/>
  <c r="EL161" i="10"/>
  <c r="EM97" i="10"/>
  <c r="EM22" i="10"/>
  <c r="EO22" i="10" s="1"/>
  <c r="ER22" i="10" s="1"/>
  <c r="EM53" i="10"/>
  <c r="EM62" i="10"/>
  <c r="DE107" i="10"/>
  <c r="DD107" i="10" s="1"/>
  <c r="EO159" i="10"/>
  <c r="ER159" i="10" s="1"/>
  <c r="EO199" i="10"/>
  <c r="EP157" i="10"/>
  <c r="EP246" i="10"/>
  <c r="BP262" i="10"/>
  <c r="BN262" i="10" s="1"/>
  <c r="DE34" i="10"/>
  <c r="DD34" i="10" s="1"/>
  <c r="BI83" i="10"/>
  <c r="BI80" i="10" s="1"/>
  <c r="BK178" i="10"/>
  <c r="EM90" i="10"/>
  <c r="DE127" i="10"/>
  <c r="DD127" i="10" s="1"/>
  <c r="DE159" i="10"/>
  <c r="DD159" i="10" s="1"/>
  <c r="BI161" i="10"/>
  <c r="BI160" i="10" s="1"/>
  <c r="AN240" i="10"/>
  <c r="BZ209" i="10"/>
  <c r="BZ239" i="10"/>
  <c r="BZ257" i="10"/>
  <c r="BZ258" i="10"/>
  <c r="CR58" i="10"/>
  <c r="CQ21" i="10"/>
  <c r="CQ196" i="10"/>
  <c r="CD190" i="10"/>
  <c r="BU63" i="10"/>
  <c r="CB83" i="10"/>
  <c r="CB80" i="10" s="1"/>
  <c r="BW231" i="10"/>
  <c r="EM176" i="10"/>
  <c r="ER161" i="10"/>
  <c r="CO194" i="10"/>
  <c r="EL194" i="10" s="1"/>
  <c r="EL120" i="10"/>
  <c r="CO188" i="10"/>
  <c r="EL188" i="10" s="1"/>
  <c r="BF196" i="10"/>
  <c r="AN120" i="10"/>
  <c r="BK262" i="10"/>
  <c r="BI262" i="10" s="1"/>
  <c r="AR178" i="10"/>
  <c r="BF138" i="10"/>
  <c r="CH160" i="10"/>
  <c r="BU201" i="10"/>
  <c r="BU196" i="10" s="1"/>
  <c r="EM82" i="10"/>
  <c r="EO82" i="10" s="1"/>
  <c r="EM139" i="10"/>
  <c r="EO139" i="10" s="1"/>
  <c r="ER139" i="10" s="1"/>
  <c r="EM252" i="10"/>
  <c r="DE11" i="10"/>
  <c r="DD11" i="10" s="1"/>
  <c r="DE25" i="10"/>
  <c r="DD25" i="10" s="1"/>
  <c r="DE71" i="10"/>
  <c r="DD71" i="10" s="1"/>
  <c r="DE76" i="10"/>
  <c r="DD76" i="10" s="1"/>
  <c r="DE96" i="10"/>
  <c r="DD96" i="10" s="1"/>
  <c r="DE105" i="10"/>
  <c r="DD105" i="10" s="1"/>
  <c r="DE111" i="10"/>
  <c r="DD111" i="10" s="1"/>
  <c r="DE139" i="10"/>
  <c r="DD139" i="10" s="1"/>
  <c r="DE143" i="10"/>
  <c r="DD143" i="10" s="1"/>
  <c r="EP85" i="10"/>
  <c r="EP164" i="10"/>
  <c r="L132" i="10"/>
  <c r="AR80" i="10"/>
  <c r="BZ203" i="10"/>
  <c r="EP247" i="10"/>
  <c r="DQ186" i="10"/>
  <c r="DQ27" i="10"/>
  <c r="ER27" i="10" s="1"/>
  <c r="ER116" i="10"/>
  <c r="AN86" i="10"/>
  <c r="ER130" i="10"/>
  <c r="BD152" i="10"/>
  <c r="CJ204" i="10"/>
  <c r="EM69" i="10"/>
  <c r="EM73" i="10"/>
  <c r="EO120" i="10"/>
  <c r="EP147" i="10"/>
  <c r="EP210" i="10"/>
  <c r="DQ84" i="10"/>
  <c r="AY298" i="10"/>
  <c r="DN110" i="10"/>
  <c r="DJ110" i="10" s="1"/>
  <c r="EJ110" i="10" s="1"/>
  <c r="CO110" i="10"/>
  <c r="EL110" i="10" s="1"/>
  <c r="BX58" i="10"/>
  <c r="CE13" i="10"/>
  <c r="DP13" i="10" s="1"/>
  <c r="CI9" i="10"/>
  <c r="CS178" i="10"/>
  <c r="BY40" i="10"/>
  <c r="CB235" i="10"/>
  <c r="BZ235" i="10" s="1"/>
  <c r="BK138" i="10"/>
  <c r="CJ235" i="10"/>
  <c r="CJ231" i="10" s="1"/>
  <c r="DQ241" i="10" s="1"/>
  <c r="BI53" i="10"/>
  <c r="BD33" i="10"/>
  <c r="BD21" i="10" s="1"/>
  <c r="BF21" i="10"/>
  <c r="BD240" i="10"/>
  <c r="BD231" i="10" s="1"/>
  <c r="BH231" i="10"/>
  <c r="CF279" i="10"/>
  <c r="BZ279" i="10"/>
  <c r="BZ278" i="10" s="1"/>
  <c r="AP178" i="10"/>
  <c r="AN180" i="10"/>
  <c r="AP262" i="10"/>
  <c r="AN262" i="10" s="1"/>
  <c r="AN192" i="10"/>
  <c r="CB192" i="10"/>
  <c r="BZ192" i="10" s="1"/>
  <c r="AN199" i="10"/>
  <c r="AP196" i="10"/>
  <c r="DM55" i="10"/>
  <c r="DJ55" i="10" s="1"/>
  <c r="EJ55" i="10" s="1"/>
  <c r="EP44" i="10" s="1"/>
  <c r="CO55" i="10"/>
  <c r="EL55" i="10" s="1"/>
  <c r="EL169" i="10"/>
  <c r="BZ60" i="10"/>
  <c r="BZ69" i="10"/>
  <c r="CA95" i="10"/>
  <c r="BZ107" i="10"/>
  <c r="BZ210" i="10"/>
  <c r="BZ214" i="10"/>
  <c r="BZ223" i="10"/>
  <c r="CB243" i="10"/>
  <c r="DL63" i="10"/>
  <c r="DJ63" i="10" s="1"/>
  <c r="EJ63" i="10" s="1"/>
  <c r="CQ58" i="10"/>
  <c r="CG178" i="10"/>
  <c r="DJ136" i="10"/>
  <c r="EJ136" i="10" s="1"/>
  <c r="EP133" i="10" s="1"/>
  <c r="DL129" i="10"/>
  <c r="CB48" i="10"/>
  <c r="BZ48" i="10" s="1"/>
  <c r="BU48" i="10"/>
  <c r="BU66" i="10"/>
  <c r="CB66" i="10"/>
  <c r="BZ66" i="10" s="1"/>
  <c r="BU136" i="10"/>
  <c r="BW129" i="10"/>
  <c r="CB175" i="10"/>
  <c r="CB160" i="10" s="1"/>
  <c r="BU175" i="10"/>
  <c r="CC141" i="10"/>
  <c r="BU141" i="10"/>
  <c r="CP266" i="10"/>
  <c r="DL235" i="10"/>
  <c r="DJ235" i="10" s="1"/>
  <c r="EJ235" i="10" s="1"/>
  <c r="EP241" i="10" s="1"/>
  <c r="CQ231" i="10"/>
  <c r="DL175" i="10"/>
  <c r="DJ175" i="10" s="1"/>
  <c r="EJ175" i="10" s="1"/>
  <c r="CQ160" i="10"/>
  <c r="CD103" i="10"/>
  <c r="BZ103" i="10" s="1"/>
  <c r="CB16" i="10"/>
  <c r="BZ16" i="10" s="1"/>
  <c r="BU16" i="10"/>
  <c r="CB32" i="10"/>
  <c r="BU32" i="10"/>
  <c r="CB188" i="10"/>
  <c r="BZ188" i="10" s="1"/>
  <c r="BU188" i="10"/>
  <c r="BX9" i="10"/>
  <c r="CC12" i="10"/>
  <c r="BZ12" i="10" s="1"/>
  <c r="CD113" i="10"/>
  <c r="BZ113" i="10" s="1"/>
  <c r="CB63" i="10"/>
  <c r="BZ63" i="10" s="1"/>
  <c r="AN83" i="10"/>
  <c r="BU12" i="10"/>
  <c r="DE32" i="10"/>
  <c r="DD32" i="10" s="1"/>
  <c r="DE75" i="10"/>
  <c r="DD75" i="10" s="1"/>
  <c r="DE83" i="10"/>
  <c r="DD83" i="10" s="1"/>
  <c r="DE88" i="10"/>
  <c r="DD88" i="10" s="1"/>
  <c r="DE135" i="10"/>
  <c r="DD135" i="10" s="1"/>
  <c r="BD83" i="10"/>
  <c r="BD13" i="10"/>
  <c r="BD9" i="10" s="1"/>
  <c r="BH9" i="10"/>
  <c r="BH160" i="10"/>
  <c r="BE21" i="10"/>
  <c r="BE259" i="10" s="1"/>
  <c r="BE261" i="10" s="1"/>
  <c r="CE110" i="10"/>
  <c r="AP58" i="10"/>
  <c r="DP164" i="10"/>
  <c r="DQ164" i="10" s="1"/>
  <c r="CJ115" i="10"/>
  <c r="CJ160" i="10"/>
  <c r="CJ243" i="10"/>
  <c r="EM57" i="10"/>
  <c r="EM151" i="10"/>
  <c r="EM173" i="10"/>
  <c r="EM230" i="10"/>
  <c r="EM244" i="10"/>
  <c r="EO244" i="10" s="1"/>
  <c r="ER244" i="10" s="1"/>
  <c r="EM12" i="10"/>
  <c r="EM39" i="10"/>
  <c r="EM44" i="10"/>
  <c r="EO44" i="10" s="1"/>
  <c r="EM83" i="10"/>
  <c r="EM87" i="10"/>
  <c r="EM106" i="10"/>
  <c r="EM125" i="10"/>
  <c r="EM131" i="10"/>
  <c r="EO131" i="10" s="1"/>
  <c r="EM143" i="10"/>
  <c r="EM153" i="10"/>
  <c r="EO153" i="10" s="1"/>
  <c r="ER153" i="10" s="1"/>
  <c r="EM205" i="10"/>
  <c r="EO205" i="10" s="1"/>
  <c r="ER205" i="10" s="1"/>
  <c r="EM222" i="10"/>
  <c r="EO222" i="10" s="1"/>
  <c r="ER222" i="10" s="1"/>
  <c r="EM226" i="10"/>
  <c r="EM256" i="10"/>
  <c r="BM115" i="10"/>
  <c r="BO259" i="10"/>
  <c r="BO261" i="10" s="1"/>
  <c r="BO265" i="10" s="1"/>
  <c r="BA301" i="10"/>
  <c r="AY301" i="10" s="1"/>
  <c r="BH115" i="10"/>
  <c r="BD118" i="10"/>
  <c r="DN104" i="10"/>
  <c r="DJ104" i="10" s="1"/>
  <c r="EJ104" i="10" s="1"/>
  <c r="CO104" i="10"/>
  <c r="EL104" i="10" s="1"/>
  <c r="EM253" i="10"/>
  <c r="CB289" i="10"/>
  <c r="BZ289" i="10" s="1"/>
  <c r="DJ86" i="10"/>
  <c r="EJ86" i="10" s="1"/>
  <c r="CO175" i="10"/>
  <c r="EL175" i="10" s="1"/>
  <c r="CC70" i="10"/>
  <c r="BZ70" i="10" s="1"/>
  <c r="EL154" i="10"/>
  <c r="EL50" i="10"/>
  <c r="CO83" i="10"/>
  <c r="EL83" i="10" s="1"/>
  <c r="BH178" i="10"/>
  <c r="CS80" i="10"/>
  <c r="CT129" i="10"/>
  <c r="AO21" i="10"/>
  <c r="AO259" i="10" s="1"/>
  <c r="AO261" i="10" s="1"/>
  <c r="AO284" i="10" s="1"/>
  <c r="AO298" i="10" s="1"/>
  <c r="AO306" i="10" s="1"/>
  <c r="AR95" i="10"/>
  <c r="DR7" i="10"/>
  <c r="BN40" i="10"/>
  <c r="BN80" i="10"/>
  <c r="BQ259" i="10"/>
  <c r="BQ261" i="10" s="1"/>
  <c r="BQ265" i="10" s="1"/>
  <c r="BD221" i="10"/>
  <c r="BD243" i="10"/>
  <c r="EM41" i="10"/>
  <c r="EO41" i="10" s="1"/>
  <c r="ER41" i="10" s="1"/>
  <c r="EM45" i="10"/>
  <c r="EM167" i="10"/>
  <c r="EM214" i="10"/>
  <c r="CT231" i="10"/>
  <c r="CT243" i="10"/>
  <c r="AS284" i="10"/>
  <c r="AU301" i="10"/>
  <c r="AS301" i="10" s="1"/>
  <c r="EM17" i="10"/>
  <c r="EM206" i="10"/>
  <c r="EO206" i="10" s="1"/>
  <c r="BU253" i="10"/>
  <c r="BU243" i="10" s="1"/>
  <c r="CA253" i="10"/>
  <c r="CA243" i="10" s="1"/>
  <c r="BW115" i="10"/>
  <c r="BU120" i="10"/>
  <c r="EM79" i="10"/>
  <c r="EM84" i="10"/>
  <c r="EM140" i="10"/>
  <c r="EO140" i="10" s="1"/>
  <c r="EM148" i="10"/>
  <c r="EM224" i="10"/>
  <c r="EM228" i="10"/>
  <c r="EO228" i="10" s="1"/>
  <c r="EM241" i="10"/>
  <c r="AY284" i="10"/>
  <c r="CB120" i="10"/>
  <c r="BZ120" i="10" s="1"/>
  <c r="EM23" i="10"/>
  <c r="EO23" i="10" s="1"/>
  <c r="EM60" i="10"/>
  <c r="EO60" i="10" s="1"/>
  <c r="EM102" i="10"/>
  <c r="EM108" i="10"/>
  <c r="EO104" i="10" s="1"/>
  <c r="EM126" i="10"/>
  <c r="EM174" i="10"/>
  <c r="EM189" i="10"/>
  <c r="EM198" i="10"/>
  <c r="EO198" i="10" s="1"/>
  <c r="EM215" i="10"/>
  <c r="EM233" i="10"/>
  <c r="EO233" i="10" s="1"/>
  <c r="EM246" i="10"/>
  <c r="EM258" i="10"/>
  <c r="CT262" i="10"/>
  <c r="DE10" i="10"/>
  <c r="DD10" i="10" s="1"/>
  <c r="DI9" i="10"/>
  <c r="DE20" i="10"/>
  <c r="DD20" i="10" s="1"/>
  <c r="DE22" i="10"/>
  <c r="DD22" i="10" s="1"/>
  <c r="DE23" i="10"/>
  <c r="DD23" i="10" s="1"/>
  <c r="DE24" i="10"/>
  <c r="DD24" i="10" s="1"/>
  <c r="DE28" i="10"/>
  <c r="DD28" i="10" s="1"/>
  <c r="DE29" i="10"/>
  <c r="DD29" i="10" s="1"/>
  <c r="DE30" i="10"/>
  <c r="DD30" i="10" s="1"/>
  <c r="DE38" i="10"/>
  <c r="DD38" i="10" s="1"/>
  <c r="DE39" i="10"/>
  <c r="DD39" i="10" s="1"/>
  <c r="DE41" i="10"/>
  <c r="DD41" i="10" s="1"/>
  <c r="DE42" i="10"/>
  <c r="DD42" i="10" s="1"/>
  <c r="DE43" i="10"/>
  <c r="DD43" i="10" s="1"/>
  <c r="DE44" i="10"/>
  <c r="DD44" i="10" s="1"/>
  <c r="DE46" i="10"/>
  <c r="DD46" i="10" s="1"/>
  <c r="DE50" i="10"/>
  <c r="DD50" i="10" s="1"/>
  <c r="DE51" i="10"/>
  <c r="DD51" i="10" s="1"/>
  <c r="DE72" i="10"/>
  <c r="DD72" i="10" s="1"/>
  <c r="DE73" i="10"/>
  <c r="DD73" i="10" s="1"/>
  <c r="DE74" i="10"/>
  <c r="DD74" i="10" s="1"/>
  <c r="DE79" i="10"/>
  <c r="DD79" i="10" s="1"/>
  <c r="DE81" i="10"/>
  <c r="DD81" i="10" s="1"/>
  <c r="DE84" i="10"/>
  <c r="DD84" i="10" s="1"/>
  <c r="DE86" i="10"/>
  <c r="DD86" i="10" s="1"/>
  <c r="DE87" i="10"/>
  <c r="DD87" i="10" s="1"/>
  <c r="DE90" i="10"/>
  <c r="DD90" i="10" s="1"/>
  <c r="DE97" i="10"/>
  <c r="DD97" i="10" s="1"/>
  <c r="DE98" i="10"/>
  <c r="DD98" i="10" s="1"/>
  <c r="DE102" i="10"/>
  <c r="DD102" i="10" s="1"/>
  <c r="DE106" i="10"/>
  <c r="DD106" i="10" s="1"/>
  <c r="DE123" i="10"/>
  <c r="DD123" i="10" s="1"/>
  <c r="DE124" i="10"/>
  <c r="DD124" i="10" s="1"/>
  <c r="DE125" i="10"/>
  <c r="DD125" i="10" s="1"/>
  <c r="DE130" i="10"/>
  <c r="DD130" i="10" s="1"/>
  <c r="DI129" i="10"/>
  <c r="DE132" i="10"/>
  <c r="DD132" i="10" s="1"/>
  <c r="DE134" i="10"/>
  <c r="DD134" i="10" s="1"/>
  <c r="DE140" i="10"/>
  <c r="DD140" i="10" s="1"/>
  <c r="DE150" i="10"/>
  <c r="DD150" i="10" s="1"/>
  <c r="DE153" i="10"/>
  <c r="DD153" i="10" s="1"/>
  <c r="DE154" i="10"/>
  <c r="DD154" i="10" s="1"/>
  <c r="DE168" i="10"/>
  <c r="DD168" i="10" s="1"/>
  <c r="DE171" i="10"/>
  <c r="DD171" i="10" s="1"/>
  <c r="DE175" i="10"/>
  <c r="DD175" i="10" s="1"/>
  <c r="DE176" i="10"/>
  <c r="DD176" i="10" s="1"/>
  <c r="DE182" i="10"/>
  <c r="DD182" i="10" s="1"/>
  <c r="DI231" i="10"/>
  <c r="DR178" i="10"/>
  <c r="CG138" i="10"/>
  <c r="BI129" i="10"/>
  <c r="BI152" i="10"/>
  <c r="BU83" i="10"/>
  <c r="AS265" i="10"/>
  <c r="DK280" i="10"/>
  <c r="DK276" i="10"/>
  <c r="DE131" i="10"/>
  <c r="DD131" i="10" s="1"/>
  <c r="BN11" i="10"/>
  <c r="BN9" i="10" s="1"/>
  <c r="CE220" i="10"/>
  <c r="CE204" i="10" s="1"/>
  <c r="BF9" i="10"/>
  <c r="BU221" i="10"/>
  <c r="DP45" i="10"/>
  <c r="DQ45" i="10" s="1"/>
  <c r="EM15" i="10"/>
  <c r="EM43" i="10"/>
  <c r="EM186" i="10"/>
  <c r="DH80" i="10"/>
  <c r="DH115" i="10"/>
  <c r="DH129" i="10"/>
  <c r="DH152" i="10"/>
  <c r="DH262" i="10"/>
  <c r="DH178" i="10"/>
  <c r="DH221" i="10"/>
  <c r="CI95" i="10"/>
  <c r="EL25" i="10"/>
  <c r="EL31" i="10"/>
  <c r="EL44" i="10"/>
  <c r="EL59" i="10"/>
  <c r="EL64" i="10"/>
  <c r="EL68" i="10"/>
  <c r="EL73" i="10"/>
  <c r="EL77" i="10"/>
  <c r="EL82" i="10"/>
  <c r="EL85" i="10"/>
  <c r="EL89" i="10"/>
  <c r="EL94" i="10"/>
  <c r="EL107" i="10"/>
  <c r="EL119" i="10"/>
  <c r="EL124" i="10"/>
  <c r="EL128" i="10"/>
  <c r="EL133" i="10"/>
  <c r="EL140" i="10"/>
  <c r="EL155" i="10"/>
  <c r="EL159" i="10"/>
  <c r="EL164" i="10"/>
  <c r="EL168" i="10"/>
  <c r="EL172" i="10"/>
  <c r="EL183" i="10"/>
  <c r="EL189" i="10"/>
  <c r="CB240" i="10"/>
  <c r="BZ57" i="10"/>
  <c r="BZ64" i="10"/>
  <c r="BZ65" i="10"/>
  <c r="BZ72" i="10"/>
  <c r="BZ77" i="10"/>
  <c r="BZ82" i="10"/>
  <c r="CC80" i="10"/>
  <c r="BZ84" i="10"/>
  <c r="BZ100" i="10"/>
  <c r="BZ108" i="10"/>
  <c r="BZ121" i="10"/>
  <c r="BZ125" i="10"/>
  <c r="BZ132" i="10"/>
  <c r="BZ139" i="10"/>
  <c r="CD152" i="10"/>
  <c r="BZ156" i="10"/>
  <c r="CL9" i="10"/>
  <c r="EJ154" i="10"/>
  <c r="CU275" i="10"/>
  <c r="CT277" i="10"/>
  <c r="DK274" i="10"/>
  <c r="CE145" i="10"/>
  <c r="CE138" i="10" s="1"/>
  <c r="DI152" i="10"/>
  <c r="BD204" i="10"/>
  <c r="BG160" i="10"/>
  <c r="BG259" i="10" s="1"/>
  <c r="BG261" i="10" s="1"/>
  <c r="BG263" i="10" s="1"/>
  <c r="CI40" i="10"/>
  <c r="CE10" i="10"/>
  <c r="EM96" i="10"/>
  <c r="EO96" i="10" s="1"/>
  <c r="EM137" i="10"/>
  <c r="EM216" i="10"/>
  <c r="DF21" i="10"/>
  <c r="DE100" i="10"/>
  <c r="DD100" i="10" s="1"/>
  <c r="DE103" i="10"/>
  <c r="DD103" i="10" s="1"/>
  <c r="DE136" i="10"/>
  <c r="DD136" i="10" s="1"/>
  <c r="DF138" i="10"/>
  <c r="DF152" i="10"/>
  <c r="DE183" i="10"/>
  <c r="DD183" i="10" s="1"/>
  <c r="BM40" i="10"/>
  <c r="BI58" i="10"/>
  <c r="EL207" i="10"/>
  <c r="EL211" i="10"/>
  <c r="EL215" i="10"/>
  <c r="EL219" i="10"/>
  <c r="EL225" i="10"/>
  <c r="EL229" i="10"/>
  <c r="EL233" i="10"/>
  <c r="EL237" i="10"/>
  <c r="EL242" i="10"/>
  <c r="EL244" i="10"/>
  <c r="EL248" i="10"/>
  <c r="EL252" i="10"/>
  <c r="EL256" i="10"/>
  <c r="CI160" i="10"/>
  <c r="CU272" i="10"/>
  <c r="CT273" i="10"/>
  <c r="CU267" i="10"/>
  <c r="EM51" i="10"/>
  <c r="CT58" i="10"/>
  <c r="EM133" i="10"/>
  <c r="EM168" i="10"/>
  <c r="EM225" i="10"/>
  <c r="DE12" i="10"/>
  <c r="DD12" i="10" s="1"/>
  <c r="DE16" i="10"/>
  <c r="DD16" i="10" s="1"/>
  <c r="DE17" i="10"/>
  <c r="DD17" i="10" s="1"/>
  <c r="DE18" i="10"/>
  <c r="DD18" i="10" s="1"/>
  <c r="DE19" i="10"/>
  <c r="DD19" i="10" s="1"/>
  <c r="DE27" i="10"/>
  <c r="DD27" i="10" s="1"/>
  <c r="DE31" i="10"/>
  <c r="DD31" i="10" s="1"/>
  <c r="DE33" i="10"/>
  <c r="DD33" i="10" s="1"/>
  <c r="DE35" i="10"/>
  <c r="DD35" i="10" s="1"/>
  <c r="DE36" i="10"/>
  <c r="DD36" i="10" s="1"/>
  <c r="DE45" i="10"/>
  <c r="DD45" i="10" s="1"/>
  <c r="DE47" i="10"/>
  <c r="DD47" i="10" s="1"/>
  <c r="DE49" i="10"/>
  <c r="DD49" i="10" s="1"/>
  <c r="DE66" i="10"/>
  <c r="DD66" i="10" s="1"/>
  <c r="DE70" i="10"/>
  <c r="DD70" i="10" s="1"/>
  <c r="DE85" i="10"/>
  <c r="DD85" i="10" s="1"/>
  <c r="DE89" i="10"/>
  <c r="DD89" i="10" s="1"/>
  <c r="DE91" i="10"/>
  <c r="DD91" i="10" s="1"/>
  <c r="DE92" i="10"/>
  <c r="DD92" i="10" s="1"/>
  <c r="DE93" i="10"/>
  <c r="DD93" i="10" s="1"/>
  <c r="DE104" i="10"/>
  <c r="DD104" i="10" s="1"/>
  <c r="DE110" i="10"/>
  <c r="DD110" i="10" s="1"/>
  <c r="DE114" i="10"/>
  <c r="DD114" i="10" s="1"/>
  <c r="DE126" i="10"/>
  <c r="DD126" i="10" s="1"/>
  <c r="DE157" i="10"/>
  <c r="DD157" i="10" s="1"/>
  <c r="DE158" i="10"/>
  <c r="DD158" i="10" s="1"/>
  <c r="DE161" i="10"/>
  <c r="DD161" i="10" s="1"/>
  <c r="DE165" i="10"/>
  <c r="DD165" i="10" s="1"/>
  <c r="DE166" i="10"/>
  <c r="DD166" i="10" s="1"/>
  <c r="DE172" i="10"/>
  <c r="DD172" i="10" s="1"/>
  <c r="DE181" i="10"/>
  <c r="DD181" i="10" s="1"/>
  <c r="EJ243" i="10"/>
  <c r="EJ192" i="10"/>
  <c r="BW80" i="10"/>
  <c r="CP259" i="10"/>
  <c r="CP261" i="10" s="1"/>
  <c r="CP284" i="10" s="1"/>
  <c r="CP298" i="10" s="1"/>
  <c r="CU278" i="10"/>
  <c r="CT279" i="10"/>
  <c r="CU269" i="10"/>
  <c r="CT271" i="10"/>
  <c r="CU268" i="10"/>
  <c r="CU283" i="10" s="1"/>
  <c r="CU297" i="10" s="1"/>
  <c r="DI221" i="10"/>
  <c r="CT221" i="10"/>
  <c r="DF80" i="10"/>
  <c r="DG80" i="10"/>
  <c r="DI80" i="10"/>
  <c r="CT80" i="10"/>
  <c r="CT40" i="10"/>
  <c r="DH40" i="10"/>
  <c r="AS298" i="10"/>
  <c r="DF243" i="10"/>
  <c r="DI95" i="10"/>
  <c r="DH243" i="10"/>
  <c r="DG21" i="10"/>
  <c r="DF178" i="10"/>
  <c r="DG160" i="10"/>
  <c r="DE142" i="10"/>
  <c r="DD142" i="10" s="1"/>
  <c r="DE122" i="10"/>
  <c r="DD122" i="10" s="1"/>
  <c r="CT115" i="10"/>
  <c r="CT95" i="10"/>
  <c r="DE94" i="10"/>
  <c r="DD94" i="10" s="1"/>
  <c r="DE37" i="10"/>
  <c r="DD37" i="10" s="1"/>
  <c r="DE8" i="10"/>
  <c r="DE7" i="10" s="1"/>
  <c r="CS138" i="10"/>
  <c r="DN141" i="10"/>
  <c r="DN138" i="10" s="1"/>
  <c r="CO141" i="10"/>
  <c r="EL141" i="10" s="1"/>
  <c r="CL129" i="10"/>
  <c r="CJ136" i="10"/>
  <c r="CJ129" i="10" s="1"/>
  <c r="CB24" i="10"/>
  <c r="BZ24" i="10" s="1"/>
  <c r="BU24" i="10"/>
  <c r="CB180" i="10"/>
  <c r="BZ180" i="10" s="1"/>
  <c r="BU180" i="10"/>
  <c r="CB193" i="10"/>
  <c r="BZ193" i="10" s="1"/>
  <c r="BU193" i="10"/>
  <c r="BU144" i="10"/>
  <c r="CC144" i="10"/>
  <c r="BZ144" i="10" s="1"/>
  <c r="BX138" i="10"/>
  <c r="BD40" i="10"/>
  <c r="CO199" i="10"/>
  <c r="EL199" i="10" s="1"/>
  <c r="DL199" i="10"/>
  <c r="DJ199" i="10" s="1"/>
  <c r="EJ199" i="10" s="1"/>
  <c r="CE55" i="10"/>
  <c r="DP44" i="10" s="1"/>
  <c r="CH40" i="10"/>
  <c r="CJ111" i="10"/>
  <c r="CJ95" i="10" s="1"/>
  <c r="CM95" i="10"/>
  <c r="CJ16" i="10"/>
  <c r="CJ9" i="10" s="1"/>
  <c r="CD13" i="10"/>
  <c r="CD9" i="10" s="1"/>
  <c r="CD105" i="10"/>
  <c r="BZ105" i="10" s="1"/>
  <c r="CB145" i="10"/>
  <c r="BZ145" i="10" s="1"/>
  <c r="CC61" i="10"/>
  <c r="BZ61" i="10" s="1"/>
  <c r="CE177" i="10"/>
  <c r="CE160" i="10" s="1"/>
  <c r="BU13" i="10"/>
  <c r="CD83" i="10"/>
  <c r="BU220" i="10"/>
  <c r="BU204" i="10" s="1"/>
  <c r="AQ58" i="10"/>
  <c r="AQ259" i="10" s="1"/>
  <c r="AQ261" i="10" s="1"/>
  <c r="AQ265" i="10" s="1"/>
  <c r="CE178" i="10"/>
  <c r="DL48" i="10"/>
  <c r="CO48" i="10"/>
  <c r="EL48" i="10" s="1"/>
  <c r="DL24" i="10"/>
  <c r="CO24" i="10"/>
  <c r="EL24" i="10" s="1"/>
  <c r="CO54" i="10"/>
  <c r="EL54" i="10" s="1"/>
  <c r="DL54" i="10"/>
  <c r="DJ54" i="10" s="1"/>
  <c r="EJ54" i="10" s="1"/>
  <c r="CO185" i="10"/>
  <c r="EL185" i="10" s="1"/>
  <c r="DL185" i="10"/>
  <c r="DJ185" i="10" s="1"/>
  <c r="EJ185" i="10" s="1"/>
  <c r="DJ288" i="10"/>
  <c r="DL298" i="10"/>
  <c r="DL193" i="10"/>
  <c r="DJ193" i="10" s="1"/>
  <c r="EJ193" i="10" s="1"/>
  <c r="CO193" i="10"/>
  <c r="EL193" i="10" s="1"/>
  <c r="BI115" i="10"/>
  <c r="CO13" i="10"/>
  <c r="EL13" i="10" s="1"/>
  <c r="DN13" i="10"/>
  <c r="DJ13" i="10" s="1"/>
  <c r="EJ13" i="10" s="1"/>
  <c r="EL19" i="10"/>
  <c r="EL36" i="10"/>
  <c r="EL49" i="10"/>
  <c r="EL100" i="10"/>
  <c r="EL147" i="10"/>
  <c r="EL151" i="10"/>
  <c r="DL146" i="10"/>
  <c r="DJ146" i="10" s="1"/>
  <c r="EJ146" i="10" s="1"/>
  <c r="CO146" i="10"/>
  <c r="EL146" i="10" s="1"/>
  <c r="DM144" i="10"/>
  <c r="DJ144" i="10" s="1"/>
  <c r="EJ144" i="10" s="1"/>
  <c r="CO144" i="10"/>
  <c r="EL144" i="10" s="1"/>
  <c r="CB129" i="10"/>
  <c r="DI138" i="10"/>
  <c r="DI178" i="10"/>
  <c r="DI204" i="10"/>
  <c r="DI243" i="10"/>
  <c r="CO28" i="10"/>
  <c r="EL28" i="10" s="1"/>
  <c r="DL28" i="10"/>
  <c r="DJ28" i="10" s="1"/>
  <c r="EJ28" i="10" s="1"/>
  <c r="DL11" i="10"/>
  <c r="DJ11" i="10" s="1"/>
  <c r="EJ11" i="10" s="1"/>
  <c r="EP11" i="10" s="1"/>
  <c r="CO11" i="10"/>
  <c r="EL11" i="10" s="1"/>
  <c r="CT7" i="10"/>
  <c r="EM8" i="10"/>
  <c r="EM37" i="10"/>
  <c r="EM42" i="10"/>
  <c r="EO42" i="10" s="1"/>
  <c r="EM46" i="10"/>
  <c r="EM50" i="10"/>
  <c r="EM54" i="10"/>
  <c r="EM59" i="10"/>
  <c r="EO59" i="10" s="1"/>
  <c r="ER59" i="10" s="1"/>
  <c r="EM132" i="10"/>
  <c r="EO132" i="10" s="1"/>
  <c r="EM158" i="10"/>
  <c r="EO157" i="10" s="1"/>
  <c r="EM223" i="10"/>
  <c r="EO223" i="10" s="1"/>
  <c r="EM227" i="10"/>
  <c r="EM232" i="10"/>
  <c r="EO232" i="10" s="1"/>
  <c r="ER232" i="10" s="1"/>
  <c r="EM249" i="10"/>
  <c r="DE13" i="10"/>
  <c r="DD13" i="10" s="1"/>
  <c r="DE14" i="10"/>
  <c r="DD14" i="10" s="1"/>
  <c r="DE78" i="10"/>
  <c r="DD78" i="10" s="1"/>
  <c r="DE99" i="10"/>
  <c r="DD99" i="10" s="1"/>
  <c r="DE109" i="10"/>
  <c r="DD109" i="10" s="1"/>
  <c r="DE113" i="10"/>
  <c r="DD113" i="10" s="1"/>
  <c r="DF115" i="10"/>
  <c r="DE121" i="10"/>
  <c r="DD121" i="10" s="1"/>
  <c r="DE128" i="10"/>
  <c r="DD128" i="10" s="1"/>
  <c r="DF129" i="10"/>
  <c r="DF196" i="10"/>
  <c r="AN108" i="10"/>
  <c r="EL14" i="10"/>
  <c r="EL20" i="10"/>
  <c r="EL26" i="10"/>
  <c r="EL33" i="10"/>
  <c r="EL37" i="10"/>
  <c r="EL41" i="10"/>
  <c r="EL45" i="10"/>
  <c r="EL51" i="10"/>
  <c r="EL56" i="10"/>
  <c r="EL60" i="10"/>
  <c r="EL65" i="10"/>
  <c r="EL69" i="10"/>
  <c r="EL79" i="10"/>
  <c r="DJ83" i="10"/>
  <c r="EJ83" i="10" s="1"/>
  <c r="EL90" i="10"/>
  <c r="EL97" i="10"/>
  <c r="EL101" i="10"/>
  <c r="EL108" i="10"/>
  <c r="EL112" i="10"/>
  <c r="EL116" i="10"/>
  <c r="EL121" i="10"/>
  <c r="EL125" i="10"/>
  <c r="EL135" i="10"/>
  <c r="EL142" i="10"/>
  <c r="EL148" i="10"/>
  <c r="EL156" i="10"/>
  <c r="CR160" i="10"/>
  <c r="DM161" i="10"/>
  <c r="DJ161" i="10" s="1"/>
  <c r="EJ161" i="10" s="1"/>
  <c r="EP161" i="10" s="1"/>
  <c r="EL165" i="10"/>
  <c r="CS160" i="10"/>
  <c r="DN169" i="10"/>
  <c r="DJ169" i="10" s="1"/>
  <c r="EJ169" i="10" s="1"/>
  <c r="EL173" i="10"/>
  <c r="EL179" i="10"/>
  <c r="EL184" i="10"/>
  <c r="CO190" i="10"/>
  <c r="EL190" i="10" s="1"/>
  <c r="CO200" i="10"/>
  <c r="EL200" i="10" s="1"/>
  <c r="DL200" i="10"/>
  <c r="DJ200" i="10" s="1"/>
  <c r="EJ200" i="10" s="1"/>
  <c r="EP200" i="10" s="1"/>
  <c r="EL208" i="10"/>
  <c r="EL212" i="10"/>
  <c r="EL216" i="10"/>
  <c r="CO220" i="10"/>
  <c r="EL220" i="10" s="1"/>
  <c r="DL220" i="10"/>
  <c r="DJ220" i="10" s="1"/>
  <c r="EJ220" i="10" s="1"/>
  <c r="EJ204" i="10" s="1"/>
  <c r="EL222" i="10"/>
  <c r="EL226" i="10"/>
  <c r="EL234" i="10"/>
  <c r="EL238" i="10"/>
  <c r="EL245" i="10"/>
  <c r="EL249" i="10"/>
  <c r="EL253" i="10"/>
  <c r="EL257" i="10"/>
  <c r="EJ111" i="10"/>
  <c r="EL27" i="10"/>
  <c r="CO177" i="10"/>
  <c r="EL177" i="10" s="1"/>
  <c r="CO18" i="10"/>
  <c r="EL18" i="10" s="1"/>
  <c r="DL18" i="10"/>
  <c r="DJ18" i="10" s="1"/>
  <c r="EJ18" i="10" s="1"/>
  <c r="EJ188" i="10"/>
  <c r="EL91" i="10"/>
  <c r="CO201" i="10"/>
  <c r="EL201" i="10" s="1"/>
  <c r="DL201" i="10"/>
  <c r="DJ201" i="10" s="1"/>
  <c r="EJ201" i="10" s="1"/>
  <c r="EJ230" i="10"/>
  <c r="EJ221" i="10" s="1"/>
  <c r="EJ74" i="10"/>
  <c r="EM16" i="10"/>
  <c r="EM20" i="10"/>
  <c r="EM25" i="10"/>
  <c r="EM29" i="10"/>
  <c r="EM33" i="10"/>
  <c r="EM75" i="10"/>
  <c r="EM114" i="10"/>
  <c r="EM123" i="10"/>
  <c r="EM127" i="10"/>
  <c r="EM145" i="10"/>
  <c r="EM149" i="10"/>
  <c r="EM154" i="10"/>
  <c r="EO154" i="10" s="1"/>
  <c r="EM180" i="10"/>
  <c r="EO180" i="10" s="1"/>
  <c r="EM192" i="10"/>
  <c r="EM197" i="10"/>
  <c r="EM210" i="10"/>
  <c r="EM245" i="10"/>
  <c r="EO245" i="10" s="1"/>
  <c r="DG9" i="10"/>
  <c r="DG58" i="10"/>
  <c r="DE77" i="10"/>
  <c r="DD77" i="10" s="1"/>
  <c r="DE101" i="10"/>
  <c r="DD101" i="10" s="1"/>
  <c r="DE112" i="10"/>
  <c r="DD112" i="10" s="1"/>
  <c r="DE119" i="10"/>
  <c r="DD119" i="10" s="1"/>
  <c r="DG152" i="10"/>
  <c r="DE220" i="10"/>
  <c r="DD220" i="10" s="1"/>
  <c r="AN221" i="10"/>
  <c r="EL15" i="10"/>
  <c r="EL22" i="10"/>
  <c r="EL29" i="10"/>
  <c r="EL34" i="10"/>
  <c r="EL38" i="10"/>
  <c r="EL42" i="10"/>
  <c r="EL46" i="10"/>
  <c r="EL52" i="10"/>
  <c r="EL57" i="10"/>
  <c r="CO61" i="10"/>
  <c r="EL61" i="10" s="1"/>
  <c r="DM61" i="10"/>
  <c r="DJ61" i="10" s="1"/>
  <c r="EJ61" i="10" s="1"/>
  <c r="CO66" i="10"/>
  <c r="EL66" i="10" s="1"/>
  <c r="DL66" i="10"/>
  <c r="DJ66" i="10" s="1"/>
  <c r="EJ66" i="10" s="1"/>
  <c r="EL71" i="10"/>
  <c r="EL75" i="10"/>
  <c r="EL87" i="10"/>
  <c r="EL92" i="10"/>
  <c r="EL98" i="10"/>
  <c r="EL102" i="10"/>
  <c r="CO105" i="10"/>
  <c r="EL105" i="10" s="1"/>
  <c r="DN105" i="10"/>
  <c r="DJ105" i="10" s="1"/>
  <c r="EJ105" i="10" s="1"/>
  <c r="EL109" i="10"/>
  <c r="EJ113" i="10"/>
  <c r="EL117" i="10"/>
  <c r="EL122" i="10"/>
  <c r="EL126" i="10"/>
  <c r="EL131" i="10"/>
  <c r="EL137" i="10"/>
  <c r="EL143" i="10"/>
  <c r="EL149" i="10"/>
  <c r="EL157" i="10"/>
  <c r="EL162" i="10"/>
  <c r="EL166" i="10"/>
  <c r="EL170" i="10"/>
  <c r="EL174" i="10"/>
  <c r="EJ181" i="10"/>
  <c r="EL186" i="10"/>
  <c r="EJ190" i="10"/>
  <c r="EJ194" i="10"/>
  <c r="EL197" i="10"/>
  <c r="EL202" i="10"/>
  <c r="EL205" i="10"/>
  <c r="EL209" i="10"/>
  <c r="EL213" i="10"/>
  <c r="EL217" i="10"/>
  <c r="EL223" i="10"/>
  <c r="EL227" i="10"/>
  <c r="EL239" i="10"/>
  <c r="EL246" i="10"/>
  <c r="EL250" i="10"/>
  <c r="EL254" i="10"/>
  <c r="EL258" i="10"/>
  <c r="EJ177" i="10"/>
  <c r="CC196" i="10"/>
  <c r="CO96" i="10"/>
  <c r="EL96" i="10" s="1"/>
  <c r="DL96" i="10"/>
  <c r="DL95" i="10" s="1"/>
  <c r="CO70" i="10"/>
  <c r="EL70" i="10" s="1"/>
  <c r="DM70" i="10"/>
  <c r="DJ70" i="10" s="1"/>
  <c r="EJ70" i="10" s="1"/>
  <c r="CS21" i="10"/>
  <c r="DN32" i="10"/>
  <c r="EM67" i="10"/>
  <c r="EM71" i="10"/>
  <c r="EM119" i="10"/>
  <c r="EM171" i="10"/>
  <c r="EO164" i="10" s="1"/>
  <c r="EM175" i="10"/>
  <c r="EM236" i="10"/>
  <c r="EM240" i="10"/>
  <c r="EO240" i="10" s="1"/>
  <c r="EM257" i="10"/>
  <c r="DH9" i="10"/>
  <c r="DH58" i="10"/>
  <c r="EL17" i="10"/>
  <c r="EL23" i="10"/>
  <c r="EL30" i="10"/>
  <c r="EL35" i="10"/>
  <c r="EL39" i="10"/>
  <c r="EL43" i="10"/>
  <c r="CO47" i="10"/>
  <c r="EL47" i="10" s="1"/>
  <c r="DN47" i="10"/>
  <c r="EL53" i="10"/>
  <c r="EL62" i="10"/>
  <c r="CO67" i="10"/>
  <c r="EL67" i="10" s="1"/>
  <c r="DL67" i="10"/>
  <c r="DJ67" i="10" s="1"/>
  <c r="EJ67" i="10" s="1"/>
  <c r="EL72" i="10"/>
  <c r="EL76" i="10"/>
  <c r="EL81" i="10"/>
  <c r="EL84" i="10"/>
  <c r="EL88" i="10"/>
  <c r="EL93" i="10"/>
  <c r="EL99" i="10"/>
  <c r="CO103" i="10"/>
  <c r="EL103" i="10" s="1"/>
  <c r="DN103" i="10"/>
  <c r="DJ103" i="10" s="1"/>
  <c r="EJ103" i="10" s="1"/>
  <c r="EP101" i="10" s="1"/>
  <c r="EL106" i="10"/>
  <c r="EL114" i="10"/>
  <c r="EJ118" i="10"/>
  <c r="EL123" i="10"/>
  <c r="EL127" i="10"/>
  <c r="EL132" i="10"/>
  <c r="EL139" i="10"/>
  <c r="EJ145" i="10"/>
  <c r="EL150" i="10"/>
  <c r="EL158" i="10"/>
  <c r="EL163" i="10"/>
  <c r="EL167" i="10"/>
  <c r="EL171" i="10"/>
  <c r="EL176" i="10"/>
  <c r="EL182" i="10"/>
  <c r="EL187" i="10"/>
  <c r="EL191" i="10"/>
  <c r="EL195" i="10"/>
  <c r="EL198" i="10"/>
  <c r="EL203" i="10"/>
  <c r="EL206" i="10"/>
  <c r="EL210" i="10"/>
  <c r="EL214" i="10"/>
  <c r="EL218" i="10"/>
  <c r="EL224" i="10"/>
  <c r="EL228" i="10"/>
  <c r="EL232" i="10"/>
  <c r="EL236" i="10"/>
  <c r="EL241" i="10"/>
  <c r="EL247" i="10"/>
  <c r="EL251" i="10"/>
  <c r="EL255" i="10"/>
  <c r="CO268" i="10"/>
  <c r="CO278" i="10"/>
  <c r="CO240" i="10"/>
  <c r="EL240" i="10" s="1"/>
  <c r="DN240" i="10"/>
  <c r="DN231" i="10" s="1"/>
  <c r="CQ40" i="10"/>
  <c r="DL50" i="10"/>
  <c r="DJ50" i="10" s="1"/>
  <c r="EJ50" i="10" s="1"/>
  <c r="CA9" i="10"/>
  <c r="BZ20" i="10"/>
  <c r="BZ168" i="10"/>
  <c r="BZ206" i="10"/>
  <c r="CC221" i="10"/>
  <c r="BZ229" i="10"/>
  <c r="CD262" i="10"/>
  <c r="CC231" i="10"/>
  <c r="BZ249" i="10"/>
  <c r="BZ250" i="10"/>
  <c r="BZ252" i="10"/>
  <c r="BZ254" i="10"/>
  <c r="BZ255" i="10"/>
  <c r="BZ256" i="10"/>
  <c r="BZ305" i="10"/>
  <c r="CO10" i="10"/>
  <c r="EL10" i="10" s="1"/>
  <c r="DL10" i="10"/>
  <c r="DJ10" i="10" s="1"/>
  <c r="EJ10" i="10" s="1"/>
  <c r="EP10" i="10" s="1"/>
  <c r="CO12" i="10"/>
  <c r="EL12" i="10" s="1"/>
  <c r="DM12" i="10"/>
  <c r="EJ180" i="10"/>
  <c r="EP180" i="10" s="1"/>
  <c r="CE286" i="10"/>
  <c r="CG286" i="10"/>
  <c r="CO286" i="10"/>
  <c r="CQ297" i="10"/>
  <c r="CO297" i="10" s="1"/>
  <c r="EJ134" i="10"/>
  <c r="EP132" i="10" s="1"/>
  <c r="CO16" i="10"/>
  <c r="EL16" i="10" s="1"/>
  <c r="DL16" i="10"/>
  <c r="DJ16" i="10" s="1"/>
  <c r="EJ16" i="10" s="1"/>
  <c r="BY160" i="10"/>
  <c r="CD194" i="10"/>
  <c r="BZ194" i="10" s="1"/>
  <c r="DF231" i="10"/>
  <c r="DF204" i="10"/>
  <c r="DI196" i="10"/>
  <c r="DI160" i="10"/>
  <c r="CT21" i="10"/>
  <c r="DG115" i="10"/>
  <c r="DH95" i="10"/>
  <c r="DG95" i="10"/>
  <c r="DF95" i="10"/>
  <c r="CW259" i="10"/>
  <c r="CW261" i="10" s="1"/>
  <c r="CV259" i="10"/>
  <c r="CV261" i="10" s="1"/>
  <c r="DI21" i="10"/>
  <c r="DE15" i="10"/>
  <c r="DD15" i="10" s="1"/>
  <c r="CT9" i="10"/>
  <c r="DF9" i="10"/>
  <c r="CE104" i="10"/>
  <c r="BI37" i="10"/>
  <c r="BI21" i="10" s="1"/>
  <c r="BJ21" i="10"/>
  <c r="BJ259" i="10" s="1"/>
  <c r="BJ261" i="10" s="1"/>
  <c r="BM95" i="10"/>
  <c r="BI110" i="10"/>
  <c r="BI95" i="10" s="1"/>
  <c r="CC243" i="10"/>
  <c r="CE63" i="10"/>
  <c r="DP63" i="10" s="1"/>
  <c r="DQ63" i="10" s="1"/>
  <c r="CG58" i="10"/>
  <c r="BU104" i="10"/>
  <c r="CD104" i="10"/>
  <c r="BZ104" i="10" s="1"/>
  <c r="BY115" i="10"/>
  <c r="BU118" i="10"/>
  <c r="CB18" i="10"/>
  <c r="BZ18" i="10" s="1"/>
  <c r="BU18" i="10"/>
  <c r="BH95" i="10"/>
  <c r="CE96" i="10"/>
  <c r="DP96" i="10" s="1"/>
  <c r="DQ96" i="10" s="1"/>
  <c r="CI80" i="10"/>
  <c r="CE83" i="10"/>
  <c r="CE118" i="10"/>
  <c r="CO118" i="10"/>
  <c r="EL118" i="10" s="1"/>
  <c r="CS115" i="10"/>
  <c r="CO145" i="10"/>
  <c r="EL145" i="10" s="1"/>
  <c r="CQ138" i="10"/>
  <c r="CE199" i="10"/>
  <c r="CE196" i="10" s="1"/>
  <c r="BZ241" i="10"/>
  <c r="BU240" i="10"/>
  <c r="BU231" i="10" s="1"/>
  <c r="CS231" i="10"/>
  <c r="CR9" i="10"/>
  <c r="CD169" i="10"/>
  <c r="BZ169" i="10" s="1"/>
  <c r="BI56" i="10"/>
  <c r="CE103" i="10"/>
  <c r="CE11" i="10"/>
  <c r="CG9" i="10"/>
  <c r="CG262" i="10"/>
  <c r="CE262" i="10" s="1"/>
  <c r="BI19" i="10"/>
  <c r="BI9" i="10" s="1"/>
  <c r="BM9" i="10"/>
  <c r="CQ9" i="10"/>
  <c r="CG95" i="10"/>
  <c r="DJ8" i="10"/>
  <c r="CG196" i="10"/>
  <c r="CL196" i="10"/>
  <c r="BD160" i="10"/>
  <c r="BI138" i="10"/>
  <c r="BL259" i="10"/>
  <c r="BL261" i="10" s="1"/>
  <c r="BL263" i="10" s="1"/>
  <c r="DN58" i="10"/>
  <c r="DK243" i="10"/>
  <c r="BF302" i="10"/>
  <c r="CO86" i="10"/>
  <c r="EL86" i="10" s="1"/>
  <c r="BX95" i="10"/>
  <c r="CC111" i="10"/>
  <c r="BZ111" i="10" s="1"/>
  <c r="BN204" i="10"/>
  <c r="BP259" i="10"/>
  <c r="BP261" i="10" s="1"/>
  <c r="BP265" i="10" s="1"/>
  <c r="BD138" i="10"/>
  <c r="DM115" i="10"/>
  <c r="DE26" i="10"/>
  <c r="DD26" i="10" s="1"/>
  <c r="DE48" i="10"/>
  <c r="DD48" i="10" s="1"/>
  <c r="DE60" i="10"/>
  <c r="DD60" i="10" s="1"/>
  <c r="DE118" i="10"/>
  <c r="DD118" i="10" s="1"/>
  <c r="BZ10" i="10"/>
  <c r="BZ14" i="10"/>
  <c r="BZ15" i="10"/>
  <c r="BZ17" i="10"/>
  <c r="BZ19" i="10"/>
  <c r="BZ22" i="10"/>
  <c r="BZ36" i="10"/>
  <c r="BZ37" i="10"/>
  <c r="BZ224" i="10"/>
  <c r="BW221" i="10"/>
  <c r="CB230" i="10"/>
  <c r="BZ230" i="10" s="1"/>
  <c r="BN95" i="10"/>
  <c r="CK259" i="10"/>
  <c r="CK261" i="10" s="1"/>
  <c r="CK284" i="10" s="1"/>
  <c r="CJ21" i="10"/>
  <c r="DE169" i="10"/>
  <c r="DD169" i="10" s="1"/>
  <c r="DE251" i="10"/>
  <c r="DD251" i="10" s="1"/>
  <c r="BU305" i="10"/>
  <c r="AN275" i="10"/>
  <c r="AN278" i="10"/>
  <c r="BZ53" i="10"/>
  <c r="BZ59" i="10"/>
  <c r="CA58" i="10"/>
  <c r="BZ68" i="10"/>
  <c r="BZ71" i="10"/>
  <c r="BZ73" i="10"/>
  <c r="BZ75" i="10"/>
  <c r="BZ76" i="10"/>
  <c r="BZ78" i="10"/>
  <c r="BZ79" i="10"/>
  <c r="BZ81" i="10"/>
  <c r="CA80" i="10"/>
  <c r="BZ85" i="10"/>
  <c r="BZ89" i="10"/>
  <c r="BZ90" i="10"/>
  <c r="BZ92" i="10"/>
  <c r="BZ93" i="10"/>
  <c r="BZ94" i="10"/>
  <c r="BZ98" i="10"/>
  <c r="BZ101" i="10"/>
  <c r="BZ102" i="10"/>
  <c r="BZ106" i="10"/>
  <c r="BZ109" i="10"/>
  <c r="BZ112" i="10"/>
  <c r="BZ114" i="10"/>
  <c r="BZ116" i="10"/>
  <c r="BZ119" i="10"/>
  <c r="BZ122" i="10"/>
  <c r="BZ123" i="10"/>
  <c r="BZ124" i="10"/>
  <c r="BZ127" i="10"/>
  <c r="BZ128" i="10"/>
  <c r="BZ130" i="10"/>
  <c r="BZ133" i="10"/>
  <c r="BZ134" i="10"/>
  <c r="BZ135" i="10"/>
  <c r="CD129" i="10"/>
  <c r="BZ137" i="10"/>
  <c r="BZ140" i="10"/>
  <c r="BZ147" i="10"/>
  <c r="BZ149" i="10"/>
  <c r="BZ154" i="10"/>
  <c r="BZ158" i="10"/>
  <c r="CC262" i="10"/>
  <c r="BZ165" i="10"/>
  <c r="BZ166" i="10"/>
  <c r="BZ167" i="10"/>
  <c r="BZ174" i="10"/>
  <c r="BZ189" i="10"/>
  <c r="BZ201" i="10"/>
  <c r="CD196" i="10"/>
  <c r="CD204" i="10"/>
  <c r="BZ207" i="10"/>
  <c r="BZ208" i="10"/>
  <c r="BZ211" i="10"/>
  <c r="BZ212" i="10"/>
  <c r="BZ213" i="10"/>
  <c r="BZ215" i="10"/>
  <c r="BZ217" i="10"/>
  <c r="BZ219" i="10"/>
  <c r="BZ226" i="10"/>
  <c r="BZ227" i="10"/>
  <c r="BZ228" i="10"/>
  <c r="BZ232" i="10"/>
  <c r="BZ234" i="10"/>
  <c r="BZ236" i="10"/>
  <c r="BZ237" i="10"/>
  <c r="BZ238" i="10"/>
  <c r="BZ242" i="10"/>
  <c r="BZ248" i="10"/>
  <c r="CB304" i="10"/>
  <c r="CC152" i="10"/>
  <c r="BZ216" i="10"/>
  <c r="BU110" i="10"/>
  <c r="BW196" i="10"/>
  <c r="BU278" i="10"/>
  <c r="CE129" i="10"/>
  <c r="BZ170" i="10"/>
  <c r="DK129" i="10"/>
  <c r="BD196" i="10"/>
  <c r="CG80" i="10"/>
  <c r="CE111" i="10"/>
  <c r="CJ141" i="10"/>
  <c r="CJ138" i="10" s="1"/>
  <c r="CN138" i="10"/>
  <c r="CN259" i="10" s="1"/>
  <c r="CN261" i="10" s="1"/>
  <c r="CN265" i="10" s="1"/>
  <c r="CN282" i="10" s="1"/>
  <c r="CG115" i="10"/>
  <c r="DL115" i="10"/>
  <c r="CE120" i="10"/>
  <c r="CG231" i="10"/>
  <c r="CD58" i="10"/>
  <c r="BZ117" i="10"/>
  <c r="CA115" i="10"/>
  <c r="CC129" i="10"/>
  <c r="CA196" i="10"/>
  <c r="BZ205" i="10"/>
  <c r="CA204" i="10"/>
  <c r="CA231" i="10"/>
  <c r="CH138" i="10"/>
  <c r="CO180" i="10"/>
  <c r="EL180" i="10" s="1"/>
  <c r="CQ262" i="10"/>
  <c r="CO262" i="10" s="1"/>
  <c r="CJ230" i="10"/>
  <c r="CJ221" i="10" s="1"/>
  <c r="CL221" i="10"/>
  <c r="CJ74" i="10"/>
  <c r="CJ58" i="10" s="1"/>
  <c r="CL58" i="10"/>
  <c r="BU190" i="10"/>
  <c r="BY178" i="10"/>
  <c r="CB74" i="10"/>
  <c r="BZ74" i="10" s="1"/>
  <c r="BU74" i="10"/>
  <c r="CB146" i="10"/>
  <c r="BZ146" i="10" s="1"/>
  <c r="BU146" i="10"/>
  <c r="CC55" i="10"/>
  <c r="BZ55" i="10" s="1"/>
  <c r="BX40" i="10"/>
  <c r="BX129" i="10"/>
  <c r="BU134" i="10"/>
  <c r="BU161" i="10"/>
  <c r="BX160" i="10"/>
  <c r="BZ8" i="10"/>
  <c r="BZ7" i="10" s="1"/>
  <c r="CA138" i="10"/>
  <c r="CD47" i="10"/>
  <c r="CD40" i="10" s="1"/>
  <c r="CA152" i="10"/>
  <c r="BZ131" i="10"/>
  <c r="BZ62" i="10"/>
  <c r="BW138" i="10"/>
  <c r="CC115" i="10"/>
  <c r="CB152" i="10"/>
  <c r="CR21" i="10"/>
  <c r="CH95" i="10"/>
  <c r="DP228" i="10"/>
  <c r="DQ228" i="10" s="1"/>
  <c r="CF152" i="10"/>
  <c r="CF259" i="10" s="1"/>
  <c r="CF261" i="10" s="1"/>
  <c r="CF263" i="10" s="1"/>
  <c r="CE221" i="10"/>
  <c r="CE240" i="10"/>
  <c r="CE231" i="10" s="1"/>
  <c r="BZ198" i="10"/>
  <c r="CE154" i="10"/>
  <c r="CE152" i="10" s="1"/>
  <c r="CC161" i="10"/>
  <c r="CC160" i="10" s="1"/>
  <c r="BU55" i="10"/>
  <c r="EL7" i="10"/>
  <c r="CE86" i="10"/>
  <c r="DJ221" i="10"/>
  <c r="BZ220" i="10"/>
  <c r="BU152" i="10"/>
  <c r="BD58" i="10"/>
  <c r="BN160" i="10"/>
  <c r="BN58" i="10"/>
  <c r="DP185" i="10"/>
  <c r="DQ185" i="10" s="1"/>
  <c r="ER185" i="10" s="1"/>
  <c r="CJ196" i="10"/>
  <c r="DE149" i="10"/>
  <c r="DD149" i="10" s="1"/>
  <c r="BN152" i="10"/>
  <c r="BN178" i="10"/>
  <c r="CJ178" i="10"/>
  <c r="DE174" i="10"/>
  <c r="DD174" i="10" s="1"/>
  <c r="CB110" i="10"/>
  <c r="AP95" i="10"/>
  <c r="BN21" i="10"/>
  <c r="DE62" i="10"/>
  <c r="DD62" i="10" s="1"/>
  <c r="DE116" i="10"/>
  <c r="DD116" i="10" s="1"/>
  <c r="DE155" i="10"/>
  <c r="DD155" i="10" s="1"/>
  <c r="DE162" i="10"/>
  <c r="DD162" i="10" s="1"/>
  <c r="BR259" i="10"/>
  <c r="BR261" i="10" s="1"/>
  <c r="BR265" i="10" s="1"/>
  <c r="CX259" i="10"/>
  <c r="CX261" i="10" s="1"/>
  <c r="CX263" i="10" s="1"/>
  <c r="CU259" i="10"/>
  <c r="CU261" i="10" s="1"/>
  <c r="CU265" i="10" s="1"/>
  <c r="CT196" i="10"/>
  <c r="DN80" i="10"/>
  <c r="DI40" i="10"/>
  <c r="DE145" i="10"/>
  <c r="DD145" i="10" s="1"/>
  <c r="DE147" i="10"/>
  <c r="DD147" i="10" s="1"/>
  <c r="DE148" i="10"/>
  <c r="DD148" i="10" s="1"/>
  <c r="DG178" i="10"/>
  <c r="DE187" i="10"/>
  <c r="DD187" i="10" s="1"/>
  <c r="DE188" i="10"/>
  <c r="DD188" i="10" s="1"/>
  <c r="DE189" i="10"/>
  <c r="DD189" i="10" s="1"/>
  <c r="DE190" i="10"/>
  <c r="DD190" i="10" s="1"/>
  <c r="DE191" i="10"/>
  <c r="DD191" i="10" s="1"/>
  <c r="DE192" i="10"/>
  <c r="DD192" i="10" s="1"/>
  <c r="DE193" i="10"/>
  <c r="DD193" i="10" s="1"/>
  <c r="DE194" i="10"/>
  <c r="DD194" i="10" s="1"/>
  <c r="DE195" i="10"/>
  <c r="DD195" i="10" s="1"/>
  <c r="DE197" i="10"/>
  <c r="DD197" i="10" s="1"/>
  <c r="DE199" i="10"/>
  <c r="DD199" i="10" s="1"/>
  <c r="DE200" i="10"/>
  <c r="DD200" i="10" s="1"/>
  <c r="DE201" i="10"/>
  <c r="DD201" i="10" s="1"/>
  <c r="DE202" i="10"/>
  <c r="DD202" i="10" s="1"/>
  <c r="DE203" i="10"/>
  <c r="DD203" i="10" s="1"/>
  <c r="DE205" i="10"/>
  <c r="DD205" i="10" s="1"/>
  <c r="DE207" i="10"/>
  <c r="DD207" i="10" s="1"/>
  <c r="DE208" i="10"/>
  <c r="DD208" i="10" s="1"/>
  <c r="DE209" i="10"/>
  <c r="DD209" i="10" s="1"/>
  <c r="DE210" i="10"/>
  <c r="DD210" i="10" s="1"/>
  <c r="DE211" i="10"/>
  <c r="DD211" i="10" s="1"/>
  <c r="DE212" i="10"/>
  <c r="DD212" i="10" s="1"/>
  <c r="DE213" i="10"/>
  <c r="DD213" i="10" s="1"/>
  <c r="DE214" i="10"/>
  <c r="DD214" i="10" s="1"/>
  <c r="DE215" i="10"/>
  <c r="DD215" i="10" s="1"/>
  <c r="DE216" i="10"/>
  <c r="DD216" i="10" s="1"/>
  <c r="DW80" i="10"/>
  <c r="DE217" i="10"/>
  <c r="DD217" i="10" s="1"/>
  <c r="DE218" i="10"/>
  <c r="DD218" i="10" s="1"/>
  <c r="DE219" i="10"/>
  <c r="DD219" i="10" s="1"/>
  <c r="DE222" i="10"/>
  <c r="DD222" i="10" s="1"/>
  <c r="DE224" i="10"/>
  <c r="DD224" i="10" s="1"/>
  <c r="DE225" i="10"/>
  <c r="DD225" i="10" s="1"/>
  <c r="DE226" i="10"/>
  <c r="DD226" i="10" s="1"/>
  <c r="DE227" i="10"/>
  <c r="DD227" i="10" s="1"/>
  <c r="DE228" i="10"/>
  <c r="DD228" i="10" s="1"/>
  <c r="DE229" i="10"/>
  <c r="DD229" i="10" s="1"/>
  <c r="DE230" i="10"/>
  <c r="DD230" i="10" s="1"/>
  <c r="DE232" i="10"/>
  <c r="DD232" i="10" s="1"/>
  <c r="DE234" i="10"/>
  <c r="DD234" i="10" s="1"/>
  <c r="DE235" i="10"/>
  <c r="DD235" i="10" s="1"/>
  <c r="DE236" i="10"/>
  <c r="DD236" i="10" s="1"/>
  <c r="DE237" i="10"/>
  <c r="DD237" i="10" s="1"/>
  <c r="DE238" i="10"/>
  <c r="DD238" i="10" s="1"/>
  <c r="DE239" i="10"/>
  <c r="DD239" i="10" s="1"/>
  <c r="DE240" i="10"/>
  <c r="DD240" i="10" s="1"/>
  <c r="DE241" i="10"/>
  <c r="DD241" i="10" s="1"/>
  <c r="DE242" i="10"/>
  <c r="DD242" i="10" s="1"/>
  <c r="DE244" i="10"/>
  <c r="DD244" i="10" s="1"/>
  <c r="DE246" i="10"/>
  <c r="DD246" i="10" s="1"/>
  <c r="DE247" i="10"/>
  <c r="DD247" i="10" s="1"/>
  <c r="DE248" i="10"/>
  <c r="DD248" i="10" s="1"/>
  <c r="DE249" i="10"/>
  <c r="DD249" i="10" s="1"/>
  <c r="DE250" i="10"/>
  <c r="DD250" i="10" s="1"/>
  <c r="DE252" i="10"/>
  <c r="DD252" i="10" s="1"/>
  <c r="DE253" i="10"/>
  <c r="DD253" i="10" s="1"/>
  <c r="DE254" i="10"/>
  <c r="DD254" i="10" s="1"/>
  <c r="DE255" i="10"/>
  <c r="DD255" i="10" s="1"/>
  <c r="DE256" i="10"/>
  <c r="DD256" i="10" s="1"/>
  <c r="DE257" i="10"/>
  <c r="DD257" i="10" s="1"/>
  <c r="DE258" i="10"/>
  <c r="DD258" i="10" s="1"/>
  <c r="DE260" i="10"/>
  <c r="DD260" i="10" s="1"/>
  <c r="DX259" i="10"/>
  <c r="DX261" i="10" s="1"/>
  <c r="DY259" i="10"/>
  <c r="DY261" i="10" s="1"/>
  <c r="DW262" i="10"/>
  <c r="DZ259" i="10"/>
  <c r="DZ261" i="10" s="1"/>
  <c r="EA259" i="10"/>
  <c r="EA261" i="10" s="1"/>
  <c r="EC259" i="10"/>
  <c r="EC261" i="10" s="1"/>
  <c r="EC284" i="10" s="1"/>
  <c r="ED259" i="10"/>
  <c r="ED261" i="10" s="1"/>
  <c r="ED263" i="10" s="1"/>
  <c r="EB262" i="10"/>
  <c r="EE259" i="10"/>
  <c r="EE261" i="10" s="1"/>
  <c r="EE263" i="10" s="1"/>
  <c r="EF259" i="10"/>
  <c r="EF261" i="10" s="1"/>
  <c r="EF265" i="10" s="1"/>
  <c r="EH259" i="10"/>
  <c r="EH261" i="10" s="1"/>
  <c r="EH263" i="10" s="1"/>
  <c r="EI259" i="10"/>
  <c r="EI261" i="10" s="1"/>
  <c r="EI263" i="10" s="1"/>
  <c r="DW9" i="10"/>
  <c r="DW21" i="10"/>
  <c r="DW40" i="10"/>
  <c r="DW95" i="10"/>
  <c r="DW115" i="10"/>
  <c r="DW129" i="10"/>
  <c r="DW138" i="10"/>
  <c r="DW152" i="10"/>
  <c r="DW160" i="10"/>
  <c r="DW178" i="10"/>
  <c r="DW196" i="10"/>
  <c r="DW204" i="10"/>
  <c r="DW221" i="10"/>
  <c r="DW231" i="10"/>
  <c r="DW243" i="10"/>
  <c r="EB9" i="10"/>
  <c r="EB21" i="10"/>
  <c r="EB40" i="10"/>
  <c r="EB58" i="10"/>
  <c r="EB80" i="10"/>
  <c r="EB95" i="10"/>
  <c r="EB115" i="10"/>
  <c r="EB129" i="10"/>
  <c r="EB138" i="10"/>
  <c r="EB152" i="10"/>
  <c r="EB160" i="10"/>
  <c r="EB178" i="10"/>
  <c r="EB196" i="10"/>
  <c r="EB204" i="10"/>
  <c r="BZ52" i="10"/>
  <c r="BZ56" i="10"/>
  <c r="BZ233" i="10"/>
  <c r="BZ247" i="10"/>
  <c r="BZ251" i="10"/>
  <c r="CI178" i="10"/>
  <c r="EB221" i="10"/>
  <c r="EB231" i="10"/>
  <c r="EB243" i="10"/>
  <c r="DV259" i="10"/>
  <c r="DV261" i="10" s="1"/>
  <c r="DV263" i="10" s="1"/>
  <c r="DU259" i="10"/>
  <c r="DU261" i="10" s="1"/>
  <c r="DU265" i="10" s="1"/>
  <c r="DU282" i="10" s="1"/>
  <c r="DT259" i="10"/>
  <c r="DT261" i="10" s="1"/>
  <c r="DT265" i="10" s="1"/>
  <c r="DT282" i="10" s="1"/>
  <c r="DR40" i="10"/>
  <c r="DS259" i="10"/>
  <c r="DS261" i="10" s="1"/>
  <c r="DS263" i="10" s="1"/>
  <c r="DR58" i="10"/>
  <c r="DR129" i="10"/>
  <c r="DR152" i="10"/>
  <c r="DR204" i="10"/>
  <c r="DR221" i="10"/>
  <c r="DR243" i="10"/>
  <c r="DR262" i="10"/>
  <c r="BI204" i="10"/>
  <c r="BI231" i="10"/>
  <c r="BI243" i="10"/>
  <c r="BH80" i="10"/>
  <c r="AN152" i="10"/>
  <c r="AO266" i="10"/>
  <c r="CB287" i="10"/>
  <c r="BZ287" i="10" s="1"/>
  <c r="CO272" i="10"/>
  <c r="BZ26" i="10"/>
  <c r="BZ30" i="10"/>
  <c r="BZ31" i="10"/>
  <c r="BZ33" i="10"/>
  <c r="BZ34" i="10"/>
  <c r="BZ35" i="10"/>
  <c r="BZ38" i="10"/>
  <c r="BZ39" i="10"/>
  <c r="BZ41" i="10"/>
  <c r="BZ43" i="10"/>
  <c r="BZ44" i="10"/>
  <c r="BZ45" i="10"/>
  <c r="BZ49" i="10"/>
  <c r="BZ51" i="10"/>
  <c r="BZ176" i="10"/>
  <c r="BZ179" i="10"/>
  <c r="BZ183" i="10"/>
  <c r="BZ184" i="10"/>
  <c r="BZ186" i="10"/>
  <c r="BZ246" i="10"/>
  <c r="AT296" i="10"/>
  <c r="AT306" i="10" s="1"/>
  <c r="AS306" i="10" s="1"/>
  <c r="AS282" i="10"/>
  <c r="AS296" i="10" s="1"/>
  <c r="AN40" i="10"/>
  <c r="AN243" i="10"/>
  <c r="AN129" i="10"/>
  <c r="AN58" i="10"/>
  <c r="BU275" i="10"/>
  <c r="AN268" i="10"/>
  <c r="CO275" i="10"/>
  <c r="CA272" i="10"/>
  <c r="CF280" i="10"/>
  <c r="CE280" i="10" s="1"/>
  <c r="CB292" i="10"/>
  <c r="BW286" i="10"/>
  <c r="BU286" i="10"/>
  <c r="BZ136" i="10"/>
  <c r="AN9" i="10"/>
  <c r="BC282" i="10"/>
  <c r="AY265" i="10"/>
  <c r="DG196" i="10"/>
  <c r="DG262" i="10"/>
  <c r="DE198" i="10"/>
  <c r="DD198" i="10" s="1"/>
  <c r="DG243" i="10"/>
  <c r="DE245" i="10"/>
  <c r="DW58" i="10"/>
  <c r="DR80" i="10"/>
  <c r="DR95" i="10"/>
  <c r="DR160" i="10"/>
  <c r="BF95" i="10"/>
  <c r="BD110" i="10"/>
  <c r="BD95" i="10" s="1"/>
  <c r="BU269" i="10"/>
  <c r="BU268" i="10"/>
  <c r="CF277" i="10"/>
  <c r="CE277" i="10" s="1"/>
  <c r="CE275" i="10" s="1"/>
  <c r="CA275" i="10"/>
  <c r="BZ277" i="10"/>
  <c r="BZ268" i="10" s="1"/>
  <c r="CO113" i="10"/>
  <c r="CS95" i="10"/>
  <c r="CA21" i="10"/>
  <c r="CA40" i="10"/>
  <c r="BZ42" i="10"/>
  <c r="CA262" i="10"/>
  <c r="CA178" i="10"/>
  <c r="BU86" i="10"/>
  <c r="BY80" i="10"/>
  <c r="BW262" i="10"/>
  <c r="BU262" i="10" s="1"/>
  <c r="CB11" i="10"/>
  <c r="BU11" i="10"/>
  <c r="BW9" i="10"/>
  <c r="BU28" i="10"/>
  <c r="BW21" i="10"/>
  <c r="CB28" i="10"/>
  <c r="BZ28" i="10" s="1"/>
  <c r="CB50" i="10"/>
  <c r="BZ50" i="10" s="1"/>
  <c r="BW40" i="10"/>
  <c r="BU50" i="10"/>
  <c r="CB67" i="10"/>
  <c r="BU67" i="10"/>
  <c r="BW95" i="10"/>
  <c r="CB96" i="10"/>
  <c r="BX21" i="10"/>
  <c r="CC27" i="10"/>
  <c r="CC21" i="10" s="1"/>
  <c r="BU27" i="10"/>
  <c r="BW58" i="10"/>
  <c r="DM95" i="10"/>
  <c r="DR9" i="10"/>
  <c r="BZ29" i="10"/>
  <c r="DK95" i="10"/>
  <c r="DG204" i="10"/>
  <c r="DE206" i="10"/>
  <c r="DE223" i="10"/>
  <c r="DG221" i="10"/>
  <c r="DE233" i="10"/>
  <c r="DG231" i="10"/>
  <c r="DR21" i="10"/>
  <c r="DR138" i="10"/>
  <c r="DR196" i="10"/>
  <c r="BF178" i="10"/>
  <c r="BD180" i="10"/>
  <c r="BD178" i="10" s="1"/>
  <c r="BF262" i="10"/>
  <c r="BD262" i="10" s="1"/>
  <c r="BI194" i="10"/>
  <c r="BI178" i="10" s="1"/>
  <c r="BM178" i="10"/>
  <c r="BI203" i="10"/>
  <c r="BI196" i="10" s="1"/>
  <c r="BK196" i="10"/>
  <c r="BZ269" i="10"/>
  <c r="CO192" i="10"/>
  <c r="EL192" i="10" s="1"/>
  <c r="CQ178" i="10"/>
  <c r="BD86" i="10"/>
  <c r="BZ91" i="10"/>
  <c r="DP246" i="10"/>
  <c r="DE144" i="10"/>
  <c r="DD144" i="10" s="1"/>
  <c r="DH138" i="10"/>
  <c r="DR115" i="10"/>
  <c r="CJ55" i="10"/>
  <c r="CJ40" i="10" s="1"/>
  <c r="CM40" i="10"/>
  <c r="AN146" i="10"/>
  <c r="AP138" i="10"/>
  <c r="BZ185" i="10"/>
  <c r="BU96" i="10"/>
  <c r="CB204" i="10"/>
  <c r="AN160" i="10"/>
  <c r="BN196" i="10"/>
  <c r="BN221" i="10"/>
  <c r="CE243" i="10"/>
  <c r="CT152" i="10"/>
  <c r="CT204" i="10"/>
  <c r="DE52" i="10"/>
  <c r="DD52" i="10" s="1"/>
  <c r="BZ148" i="10"/>
  <c r="BZ150" i="10"/>
  <c r="CQ95" i="10"/>
  <c r="CO136" i="10"/>
  <c r="EL136" i="10" s="1"/>
  <c r="CQ129" i="10"/>
  <c r="BN115" i="10"/>
  <c r="BN129" i="10"/>
  <c r="BN138" i="10"/>
  <c r="BN243" i="10"/>
  <c r="CT138" i="10"/>
  <c r="AN283" i="10"/>
  <c r="AO297" i="10"/>
  <c r="AR138" i="10"/>
  <c r="AN141" i="10"/>
  <c r="BN231" i="10"/>
  <c r="CJ80" i="10"/>
  <c r="DE186" i="10"/>
  <c r="DD186" i="10" s="1"/>
  <c r="BZ244" i="10"/>
  <c r="DE137" i="10"/>
  <c r="DD137" i="10" s="1"/>
  <c r="DE156" i="10"/>
  <c r="DD156" i="10" s="1"/>
  <c r="DE170" i="10"/>
  <c r="DD170" i="10" s="1"/>
  <c r="BZ23" i="10"/>
  <c r="BZ46" i="10"/>
  <c r="BZ99" i="10"/>
  <c r="BZ151" i="10"/>
  <c r="BZ163" i="10"/>
  <c r="BZ173" i="10"/>
  <c r="BZ191" i="10"/>
  <c r="BZ197" i="10"/>
  <c r="BZ225" i="10"/>
  <c r="CD243" i="10"/>
  <c r="BZ260" i="10"/>
  <c r="BW178" i="10"/>
  <c r="CT178" i="10"/>
  <c r="DL80" i="10"/>
  <c r="DN129" i="10"/>
  <c r="DM178" i="10"/>
  <c r="DN178" i="10"/>
  <c r="DJ260" i="10"/>
  <c r="DE54" i="10"/>
  <c r="DD54" i="10" s="1"/>
  <c r="DE55" i="10"/>
  <c r="DD55" i="10" s="1"/>
  <c r="DE56" i="10"/>
  <c r="DD56" i="10" s="1"/>
  <c r="DE57" i="10"/>
  <c r="DD57" i="10" s="1"/>
  <c r="DE59" i="10"/>
  <c r="DD59" i="10" s="1"/>
  <c r="DI58" i="10"/>
  <c r="DE63" i="10"/>
  <c r="DD63" i="10" s="1"/>
  <c r="DE64" i="10"/>
  <c r="DD64" i="10" s="1"/>
  <c r="DE65" i="10"/>
  <c r="DD65" i="10" s="1"/>
  <c r="DE67" i="10"/>
  <c r="DD67" i="10" s="1"/>
  <c r="DE68" i="10"/>
  <c r="DD68" i="10" s="1"/>
  <c r="DH160" i="10"/>
  <c r="DE164" i="10"/>
  <c r="DD164" i="10" s="1"/>
  <c r="DE173" i="10"/>
  <c r="DD173" i="10" s="1"/>
  <c r="DE179" i="10"/>
  <c r="DD179" i="10" s="1"/>
  <c r="DE184" i="10"/>
  <c r="DD184" i="10" s="1"/>
  <c r="DE185" i="10"/>
  <c r="DD185" i="10" s="1"/>
  <c r="DR231" i="10"/>
  <c r="L135" i="10"/>
  <c r="CE61" i="10"/>
  <c r="BD268" i="10"/>
  <c r="BE266" i="10"/>
  <c r="BU272" i="10"/>
  <c r="BZ25" i="10"/>
  <c r="BZ172" i="10"/>
  <c r="BZ187" i="10"/>
  <c r="BZ291" i="10"/>
  <c r="BZ293" i="10"/>
  <c r="CO63" i="10"/>
  <c r="DE82" i="10"/>
  <c r="DD82" i="10" s="1"/>
  <c r="DE146" i="10"/>
  <c r="DD146" i="10" s="1"/>
  <c r="DE151" i="10"/>
  <c r="DD151" i="10" s="1"/>
  <c r="DE177" i="10"/>
  <c r="DD177" i="10" s="1"/>
  <c r="DE180" i="10"/>
  <c r="DD180" i="10" s="1"/>
  <c r="EG259" i="10"/>
  <c r="EG261" i="10" s="1"/>
  <c r="BF80" i="10"/>
  <c r="BD269" i="10"/>
  <c r="BD275" i="10"/>
  <c r="CD118" i="10"/>
  <c r="CD240" i="10"/>
  <c r="AN267" i="10"/>
  <c r="BZ88" i="10"/>
  <c r="BZ142" i="10"/>
  <c r="BZ153" i="10"/>
  <c r="BZ171" i="10"/>
  <c r="BZ222" i="10"/>
  <c r="CO32" i="10"/>
  <c r="CO152" i="10"/>
  <c r="CJ152" i="10"/>
  <c r="BD297" i="10"/>
  <c r="BU297" i="10"/>
  <c r="CF271" i="10"/>
  <c r="CF269" i="10" s="1"/>
  <c r="BU283" i="10"/>
  <c r="AP286" i="10"/>
  <c r="BU267" i="10"/>
  <c r="BD267" i="10"/>
  <c r="CA267" i="10"/>
  <c r="AN269" i="10"/>
  <c r="CA268" i="10"/>
  <c r="CA283" i="10" s="1"/>
  <c r="CA278" i="10"/>
  <c r="BF286" i="10"/>
  <c r="BZ272" i="10"/>
  <c r="BD283" i="10"/>
  <c r="CE270" i="10"/>
  <c r="BZ276" i="10"/>
  <c r="CA269" i="10"/>
  <c r="BD272" i="10"/>
  <c r="BD278" i="10"/>
  <c r="AN272" i="10"/>
  <c r="CO267" i="10"/>
  <c r="CO269" i="10"/>
  <c r="DM262" i="10"/>
  <c r="DM80" i="10"/>
  <c r="DK178" i="10"/>
  <c r="DM231" i="10"/>
  <c r="DL243" i="10"/>
  <c r="DG40" i="10"/>
  <c r="DE53" i="10"/>
  <c r="DD53" i="10" s="1"/>
  <c r="DE61" i="10"/>
  <c r="DD61" i="10" s="1"/>
  <c r="DF58" i="10"/>
  <c r="DK231" i="10"/>
  <c r="CE21" i="10"/>
  <c r="CO283" i="10"/>
  <c r="DM243" i="10"/>
  <c r="DM21" i="10"/>
  <c r="BV259" i="10"/>
  <c r="BV261" i="10" s="1"/>
  <c r="CT160" i="10"/>
  <c r="DM129" i="10"/>
  <c r="DE108" i="10"/>
  <c r="DD108" i="10" s="1"/>
  <c r="DI115" i="10"/>
  <c r="DE133" i="10"/>
  <c r="DG138" i="10"/>
  <c r="DE163" i="10"/>
  <c r="BD129" i="10"/>
  <c r="DE69" i="10"/>
  <c r="DD69" i="10" s="1"/>
  <c r="DE117" i="10"/>
  <c r="DE120" i="10"/>
  <c r="DD120" i="10" s="1"/>
  <c r="DE141" i="10"/>
  <c r="DD141" i="10" s="1"/>
  <c r="CB200" i="10"/>
  <c r="BZ200" i="10" s="1"/>
  <c r="AN200" i="10"/>
  <c r="BZ155" i="10"/>
  <c r="CC178" i="10"/>
  <c r="CD32" i="10"/>
  <c r="CD21" i="10" s="1"/>
  <c r="BY21" i="10"/>
  <c r="BZ97" i="10"/>
  <c r="BZ195" i="10"/>
  <c r="CC204" i="10"/>
  <c r="BZ245" i="10"/>
  <c r="CO130" i="10"/>
  <c r="EL130" i="10" s="1"/>
  <c r="BZ162" i="10"/>
  <c r="CA160" i="10"/>
  <c r="BZ164" i="10"/>
  <c r="BZ290" i="10"/>
  <c r="BZ304" i="10" s="1"/>
  <c r="CQ286" i="10"/>
  <c r="CR129" i="10"/>
  <c r="CO134" i="10"/>
  <c r="EL134" i="10" s="1"/>
  <c r="BY95" i="10"/>
  <c r="CO243" i="10"/>
  <c r="BZ126" i="10"/>
  <c r="BZ157" i="10"/>
  <c r="BZ159" i="10"/>
  <c r="BZ182" i="10"/>
  <c r="BZ218" i="10"/>
  <c r="BD115" i="10" l="1"/>
  <c r="CF272" i="10"/>
  <c r="AK283" i="10"/>
  <c r="AK296" i="10"/>
  <c r="AK306" i="10" s="1"/>
  <c r="AI306" i="10" s="1"/>
  <c r="AI282" i="10"/>
  <c r="AI296" i="10" s="1"/>
  <c r="DN9" i="10"/>
  <c r="CT278" i="10"/>
  <c r="DF274" i="10"/>
  <c r="DE274" i="10" s="1"/>
  <c r="DD274" i="10" s="1"/>
  <c r="DF280" i="10"/>
  <c r="DE280" i="10" s="1"/>
  <c r="DD280" i="10" s="1"/>
  <c r="DF277" i="10"/>
  <c r="DE277" i="10" s="1"/>
  <c r="DD277" i="10" s="1"/>
  <c r="DK268" i="10"/>
  <c r="DK283" i="10" s="1"/>
  <c r="DK297" i="10" s="1"/>
  <c r="DK269" i="10"/>
  <c r="CT275" i="10"/>
  <c r="DP7" i="10"/>
  <c r="DO7" i="10" s="1"/>
  <c r="CY279" i="10"/>
  <c r="CY278" i="10" s="1"/>
  <c r="CZ278" i="10"/>
  <c r="DF278" i="10" s="1"/>
  <c r="DE278" i="10" s="1"/>
  <c r="DD278" i="10" s="1"/>
  <c r="CZ267" i="10"/>
  <c r="CY273" i="10"/>
  <c r="CZ272" i="10"/>
  <c r="DF272" i="10" s="1"/>
  <c r="DE272" i="10" s="1"/>
  <c r="DD272" i="10" s="1"/>
  <c r="DE273" i="10"/>
  <c r="DK272" i="10"/>
  <c r="DK275" i="10"/>
  <c r="CZ269" i="10"/>
  <c r="DF269" i="10" s="1"/>
  <c r="DE269" i="10" s="1"/>
  <c r="DD269" i="10" s="1"/>
  <c r="CZ268" i="10"/>
  <c r="CZ283" i="10" s="1"/>
  <c r="CY271" i="10"/>
  <c r="CY276" i="10"/>
  <c r="CY275" i="10" s="1"/>
  <c r="CZ275" i="10"/>
  <c r="DF275" i="10" s="1"/>
  <c r="DE275" i="10" s="1"/>
  <c r="DD275" i="10" s="1"/>
  <c r="ER132" i="10"/>
  <c r="DK278" i="10"/>
  <c r="DF271" i="10"/>
  <c r="DF276" i="10"/>
  <c r="DE276" i="10" s="1"/>
  <c r="DD276" i="10" s="1"/>
  <c r="DK267" i="10"/>
  <c r="EO85" i="10"/>
  <c r="ER85" i="10" s="1"/>
  <c r="CO221" i="10"/>
  <c r="DP133" i="10"/>
  <c r="DP129" i="10" s="1"/>
  <c r="DO129" i="10" s="1"/>
  <c r="DP152" i="10"/>
  <c r="DO152" i="10" s="1"/>
  <c r="EO147" i="10"/>
  <c r="BZ110" i="10"/>
  <c r="BU80" i="10"/>
  <c r="ER157" i="10"/>
  <c r="ER152" i="10" s="1"/>
  <c r="DX263" i="10"/>
  <c r="DX264" i="10"/>
  <c r="DX283" i="10" s="1"/>
  <c r="DX297" i="10" s="1"/>
  <c r="DX269" i="10"/>
  <c r="DX270" i="10" s="1"/>
  <c r="DZ264" i="10"/>
  <c r="DZ265" i="10" s="1"/>
  <c r="DZ282" i="10" s="1"/>
  <c r="DZ296" i="10" s="1"/>
  <c r="DZ304" i="10" s="1"/>
  <c r="CV265" i="10"/>
  <c r="CV282" i="10" s="1"/>
  <c r="CV296" i="10" s="1"/>
  <c r="CV306" i="10" s="1"/>
  <c r="DY269" i="10"/>
  <c r="CW263" i="10"/>
  <c r="DZ269" i="10"/>
  <c r="EA263" i="10"/>
  <c r="EA264" i="10"/>
  <c r="EA265" i="10" s="1"/>
  <c r="EA282" i="10" s="1"/>
  <c r="EA283" i="10" s="1"/>
  <c r="EA297" i="10" s="1"/>
  <c r="DY264" i="10"/>
  <c r="DY265" i="10" s="1"/>
  <c r="DY282" i="10" s="1"/>
  <c r="DY283" i="10" s="1"/>
  <c r="DY297" i="10" s="1"/>
  <c r="CX265" i="10"/>
  <c r="CX282" i="10" s="1"/>
  <c r="CX283" i="10" s="1"/>
  <c r="CX297" i="10" s="1"/>
  <c r="EA269" i="10"/>
  <c r="BZ175" i="10"/>
  <c r="AN21" i="10"/>
  <c r="BZ141" i="10"/>
  <c r="BZ138" i="10" s="1"/>
  <c r="DP211" i="10"/>
  <c r="DP204" i="10" s="1"/>
  <c r="DO204" i="10" s="1"/>
  <c r="EO64" i="10"/>
  <c r="AN115" i="10"/>
  <c r="AN80" i="10"/>
  <c r="AN231" i="10"/>
  <c r="AN95" i="10"/>
  <c r="CB231" i="10"/>
  <c r="EP83" i="10"/>
  <c r="EP80" i="10" s="1"/>
  <c r="EO210" i="10"/>
  <c r="ER210" i="10" s="1"/>
  <c r="CD80" i="10"/>
  <c r="CO266" i="10"/>
  <c r="BZ253" i="10"/>
  <c r="BZ243" i="10" s="1"/>
  <c r="EP243" i="10"/>
  <c r="CD178" i="10"/>
  <c r="EO122" i="10"/>
  <c r="EO115" i="10" s="1"/>
  <c r="BU129" i="10"/>
  <c r="EO63" i="10"/>
  <c r="ER63" i="10" s="1"/>
  <c r="EO101" i="10"/>
  <c r="EO247" i="10"/>
  <c r="EP104" i="10"/>
  <c r="EO186" i="10"/>
  <c r="ER186" i="10" s="1"/>
  <c r="ER178" i="10" s="1"/>
  <c r="EO241" i="10"/>
  <c r="EO231" i="10" s="1"/>
  <c r="BU138" i="10"/>
  <c r="BD80" i="10"/>
  <c r="BD259" i="10" s="1"/>
  <c r="DE262" i="10"/>
  <c r="DD262" i="10" s="1"/>
  <c r="BZ190" i="10"/>
  <c r="BZ178" i="10" s="1"/>
  <c r="EP199" i="10"/>
  <c r="EP196" i="10" s="1"/>
  <c r="EO211" i="10"/>
  <c r="CC138" i="10"/>
  <c r="AN178" i="10"/>
  <c r="EO28" i="10"/>
  <c r="EO21" i="10" s="1"/>
  <c r="EO13" i="10"/>
  <c r="EP185" i="10"/>
  <c r="EO165" i="10"/>
  <c r="EO160" i="10" s="1"/>
  <c r="EO141" i="10"/>
  <c r="EP165" i="10"/>
  <c r="EP160" i="10" s="1"/>
  <c r="EP13" i="10"/>
  <c r="EO45" i="10"/>
  <c r="ER45" i="10" s="1"/>
  <c r="DL160" i="10"/>
  <c r="EO95" i="10"/>
  <c r="DM40" i="10"/>
  <c r="DP141" i="10"/>
  <c r="DQ141" i="10" s="1"/>
  <c r="ER228" i="10"/>
  <c r="ER96" i="10"/>
  <c r="DL138" i="10"/>
  <c r="EP186" i="10"/>
  <c r="EM80" i="10"/>
  <c r="EO133" i="10"/>
  <c r="EO129" i="10" s="1"/>
  <c r="EO229" i="10"/>
  <c r="EO221" i="10" s="1"/>
  <c r="EO12" i="10"/>
  <c r="EP63" i="10"/>
  <c r="CF278" i="10"/>
  <c r="DQ13" i="10"/>
  <c r="EP211" i="10"/>
  <c r="EP204" i="10" s="1"/>
  <c r="EJ115" i="10"/>
  <c r="EP122" i="10"/>
  <c r="EP115" i="10" s="1"/>
  <c r="EO152" i="10"/>
  <c r="EP129" i="10"/>
  <c r="EM196" i="10"/>
  <c r="EO197" i="10"/>
  <c r="ER197" i="10" s="1"/>
  <c r="EJ152" i="10"/>
  <c r="EP154" i="10"/>
  <c r="EP152" i="10" s="1"/>
  <c r="EP229" i="10"/>
  <c r="EP221" i="10" s="1"/>
  <c r="CO80" i="10"/>
  <c r="DQ246" i="10"/>
  <c r="BK259" i="10"/>
  <c r="BK261" i="10" s="1"/>
  <c r="BK265" i="10" s="1"/>
  <c r="BK282" i="10" s="1"/>
  <c r="BK296" i="10" s="1"/>
  <c r="EP64" i="10"/>
  <c r="EM7" i="10"/>
  <c r="EO8" i="10"/>
  <c r="EO7" i="10" s="1"/>
  <c r="DP40" i="10"/>
  <c r="DO40" i="10" s="1"/>
  <c r="DQ44" i="10"/>
  <c r="EO246" i="10"/>
  <c r="EO83" i="10"/>
  <c r="ER164" i="10"/>
  <c r="DQ7" i="10"/>
  <c r="DQ178" i="10"/>
  <c r="CB178" i="10"/>
  <c r="AN196" i="10"/>
  <c r="CO231" i="10"/>
  <c r="BZ240" i="10"/>
  <c r="BZ231" i="10" s="1"/>
  <c r="CC9" i="10"/>
  <c r="DM160" i="10"/>
  <c r="BI40" i="10"/>
  <c r="BI259" i="10" s="1"/>
  <c r="EJ80" i="10"/>
  <c r="DP165" i="10"/>
  <c r="CB138" i="10"/>
  <c r="CE279" i="10"/>
  <c r="CE278" i="10" s="1"/>
  <c r="CF267" i="10"/>
  <c r="CF284" i="10" s="1"/>
  <c r="CB115" i="10"/>
  <c r="DP229" i="10"/>
  <c r="BU160" i="10"/>
  <c r="DJ287" i="10"/>
  <c r="DJ286" i="10" s="1"/>
  <c r="DL286" i="10"/>
  <c r="AR259" i="10"/>
  <c r="AR261" i="10" s="1"/>
  <c r="AR263" i="10" s="1"/>
  <c r="DA306" i="10"/>
  <c r="CT259" i="10"/>
  <c r="CB21" i="10"/>
  <c r="CO40" i="10"/>
  <c r="EM204" i="10"/>
  <c r="EM21" i="10"/>
  <c r="EM40" i="10"/>
  <c r="AO265" i="10"/>
  <c r="AO282" i="10" s="1"/>
  <c r="AO296" i="10" s="1"/>
  <c r="AO263" i="10"/>
  <c r="CD95" i="10"/>
  <c r="BU40" i="10"/>
  <c r="CE9" i="10"/>
  <c r="EM138" i="10"/>
  <c r="BU21" i="10"/>
  <c r="BU9" i="10"/>
  <c r="DM58" i="10"/>
  <c r="CB221" i="10"/>
  <c r="EM262" i="10"/>
  <c r="DD8" i="10"/>
  <c r="DD7" i="10" s="1"/>
  <c r="BU266" i="10"/>
  <c r="BF259" i="10"/>
  <c r="BF261" i="10" s="1"/>
  <c r="BF265" i="10" s="1"/>
  <c r="BF282" i="10" s="1"/>
  <c r="BF284" i="10" s="1"/>
  <c r="BF298" i="10" s="1"/>
  <c r="BZ47" i="10"/>
  <c r="BZ40" i="10" s="1"/>
  <c r="BU115" i="10"/>
  <c r="EM95" i="10"/>
  <c r="EL152" i="10"/>
  <c r="EM129" i="10"/>
  <c r="DD21" i="10"/>
  <c r="EL221" i="10"/>
  <c r="DE21" i="10"/>
  <c r="CP265" i="10"/>
  <c r="CP282" i="10" s="1"/>
  <c r="CP296" i="10" s="1"/>
  <c r="BG265" i="10"/>
  <c r="BG282" i="10" s="1"/>
  <c r="BG296" i="10" s="1"/>
  <c r="CO115" i="10"/>
  <c r="CC40" i="10"/>
  <c r="CP263" i="10"/>
  <c r="DD80" i="10"/>
  <c r="EL129" i="10"/>
  <c r="CM259" i="10"/>
  <c r="CM261" i="10" s="1"/>
  <c r="CM265" i="10" s="1"/>
  <c r="CM282" i="10" s="1"/>
  <c r="CM296" i="10" s="1"/>
  <c r="CM304" i="10" s="1"/>
  <c r="DP199" i="10"/>
  <c r="BH259" i="10"/>
  <c r="BH261" i="10" s="1"/>
  <c r="BH265" i="10" s="1"/>
  <c r="BH282" i="10" s="1"/>
  <c r="EM115" i="10"/>
  <c r="EM9" i="10"/>
  <c r="CT272" i="10"/>
  <c r="CT267" i="10"/>
  <c r="CT268" i="10"/>
  <c r="CT269" i="10"/>
  <c r="CO196" i="10"/>
  <c r="BL265" i="10"/>
  <c r="BL282" i="10" s="1"/>
  <c r="BL296" i="10" s="1"/>
  <c r="CL259" i="10"/>
  <c r="CL261" i="10" s="1"/>
  <c r="CL263" i="10" s="1"/>
  <c r="CE95" i="10"/>
  <c r="DP83" i="10"/>
  <c r="DQ83" i="10" s="1"/>
  <c r="CU266" i="10"/>
  <c r="CU282" i="10" s="1"/>
  <c r="CU296" i="10" s="1"/>
  <c r="EM243" i="10"/>
  <c r="DN160" i="10"/>
  <c r="EL243" i="10"/>
  <c r="EM231" i="10"/>
  <c r="EM221" i="10"/>
  <c r="EH265" i="10"/>
  <c r="EM178" i="10"/>
  <c r="EM160" i="10"/>
  <c r="DJ160" i="10"/>
  <c r="EJ129" i="10"/>
  <c r="EM58" i="10"/>
  <c r="DJ32" i="10"/>
  <c r="EJ32" i="10" s="1"/>
  <c r="DN21" i="10"/>
  <c r="DE152" i="10"/>
  <c r="DX284" i="10"/>
  <c r="DX298" i="10" s="1"/>
  <c r="DW298" i="10" s="1"/>
  <c r="CS259" i="10"/>
  <c r="CS261" i="10" s="1"/>
  <c r="CO58" i="10"/>
  <c r="EL63" i="10"/>
  <c r="EL58" i="10" s="1"/>
  <c r="DJ7" i="10"/>
  <c r="EJ8" i="10"/>
  <c r="BY259" i="10"/>
  <c r="BY261" i="10" s="1"/>
  <c r="BY263" i="10" s="1"/>
  <c r="BZ83" i="10"/>
  <c r="BZ80" i="10" s="1"/>
  <c r="DJ204" i="10"/>
  <c r="EJ178" i="10"/>
  <c r="DJ48" i="10"/>
  <c r="EJ48" i="10" s="1"/>
  <c r="DL40" i="10"/>
  <c r="DD95" i="10"/>
  <c r="DN95" i="10"/>
  <c r="DE9" i="10"/>
  <c r="CO138" i="10"/>
  <c r="CB297" i="10"/>
  <c r="CO204" i="10"/>
  <c r="DD152" i="10"/>
  <c r="CD160" i="10"/>
  <c r="BU95" i="10"/>
  <c r="CO95" i="10"/>
  <c r="EL113" i="10"/>
  <c r="EL95" i="10" s="1"/>
  <c r="DZ263" i="10"/>
  <c r="CI259" i="10"/>
  <c r="CI261" i="10" s="1"/>
  <c r="AP259" i="10"/>
  <c r="AP261" i="10" s="1"/>
  <c r="AP265" i="10" s="1"/>
  <c r="AP282" i="10" s="1"/>
  <c r="AP296" i="10" s="1"/>
  <c r="DL196" i="10"/>
  <c r="CC58" i="10"/>
  <c r="DL58" i="10"/>
  <c r="DL204" i="10"/>
  <c r="BZ13" i="10"/>
  <c r="CO9" i="10"/>
  <c r="EM152" i="10"/>
  <c r="DJ12" i="10"/>
  <c r="EJ12" i="10" s="1"/>
  <c r="EJ9" i="10" s="1"/>
  <c r="DM9" i="10"/>
  <c r="DJ47" i="10"/>
  <c r="EJ47" i="10" s="1"/>
  <c r="DN40" i="10"/>
  <c r="DJ96" i="10"/>
  <c r="EJ96" i="10" s="1"/>
  <c r="EJ160" i="10"/>
  <c r="EJ196" i="10"/>
  <c r="BZ221" i="10"/>
  <c r="BU178" i="10"/>
  <c r="DD9" i="10"/>
  <c r="CB286" i="10"/>
  <c r="BZ286" i="10" s="1"/>
  <c r="CO21" i="10"/>
  <c r="EL32" i="10"/>
  <c r="EL21" i="10" s="1"/>
  <c r="CO160" i="10"/>
  <c r="CE58" i="10"/>
  <c r="DP64" i="10" s="1"/>
  <c r="BM259" i="10"/>
  <c r="BM261" i="10" s="1"/>
  <c r="BM265" i="10" s="1"/>
  <c r="BM282" i="10" s="1"/>
  <c r="BM296" i="10" s="1"/>
  <c r="DV265" i="10"/>
  <c r="DV282" i="10" s="1"/>
  <c r="DV283" i="10" s="1"/>
  <c r="DV297" i="10" s="1"/>
  <c r="DL9" i="10"/>
  <c r="DL178" i="10"/>
  <c r="CH259" i="10"/>
  <c r="CH261" i="10" s="1"/>
  <c r="CH265" i="10" s="1"/>
  <c r="CH282" i="10" s="1"/>
  <c r="CH296" i="10" s="1"/>
  <c r="CE115" i="10"/>
  <c r="DJ240" i="10"/>
  <c r="EJ240" i="10" s="1"/>
  <c r="EJ58" i="10"/>
  <c r="EJ262" i="10"/>
  <c r="DJ141" i="10"/>
  <c r="EJ141" i="10" s="1"/>
  <c r="DJ24" i="10"/>
  <c r="DL21" i="10"/>
  <c r="CE40" i="10"/>
  <c r="DY263" i="10"/>
  <c r="DW259" i="10"/>
  <c r="CK265" i="10"/>
  <c r="CK282" i="10" s="1"/>
  <c r="CW265" i="10"/>
  <c r="DF259" i="10"/>
  <c r="DF261" i="10" s="1"/>
  <c r="DF265" i="10" s="1"/>
  <c r="CV263" i="10"/>
  <c r="CT261" i="10"/>
  <c r="EE265" i="10"/>
  <c r="EE282" i="10" s="1"/>
  <c r="EE296" i="10" s="1"/>
  <c r="EE304" i="10" s="1"/>
  <c r="EC263" i="10"/>
  <c r="ED265" i="10"/>
  <c r="ED282" i="10" s="1"/>
  <c r="ED296" i="10" s="1"/>
  <c r="EF263" i="10"/>
  <c r="DT263" i="10"/>
  <c r="DU263" i="10"/>
  <c r="DR261" i="10"/>
  <c r="DS265" i="10"/>
  <c r="DS282" i="10" s="1"/>
  <c r="DS296" i="10" s="1"/>
  <c r="BZ204" i="10"/>
  <c r="BJ265" i="10"/>
  <c r="BJ282" i="10" s="1"/>
  <c r="BJ296" i="10" s="1"/>
  <c r="BJ263" i="10"/>
  <c r="AN297" i="10"/>
  <c r="AO305" i="10"/>
  <c r="BN259" i="10"/>
  <c r="CD231" i="10"/>
  <c r="AN266" i="10"/>
  <c r="EL178" i="10"/>
  <c r="EL40" i="10"/>
  <c r="EC265" i="10"/>
  <c r="EC282" i="10" s="1"/>
  <c r="EC296" i="10" s="1"/>
  <c r="CU284" i="10"/>
  <c r="CT284" i="10" s="1"/>
  <c r="BU58" i="10"/>
  <c r="BZ129" i="10"/>
  <c r="CC95" i="10"/>
  <c r="BZ292" i="10"/>
  <c r="BZ302" i="10" s="1"/>
  <c r="DD196" i="10"/>
  <c r="AN138" i="10"/>
  <c r="CQ259" i="10"/>
  <c r="CQ261" i="10" s="1"/>
  <c r="CQ265" i="10" s="1"/>
  <c r="CQ282" i="10" s="1"/>
  <c r="CQ296" i="10" s="1"/>
  <c r="AQ263" i="10"/>
  <c r="EB259" i="10"/>
  <c r="CO178" i="10"/>
  <c r="BZ161" i="10"/>
  <c r="CG259" i="10"/>
  <c r="CG261" i="10" s="1"/>
  <c r="CG265" i="10" s="1"/>
  <c r="CG282" i="10" s="1"/>
  <c r="CG283" i="10" s="1"/>
  <c r="CG297" i="10" s="1"/>
  <c r="DJ243" i="10"/>
  <c r="EL160" i="10"/>
  <c r="EI265" i="10"/>
  <c r="AQ284" i="10"/>
  <c r="AQ298" i="10" s="1"/>
  <c r="AQ306" i="10" s="1"/>
  <c r="AQ304" i="10" s="1"/>
  <c r="DL262" i="10"/>
  <c r="DJ262" i="10" s="1"/>
  <c r="DN115" i="10"/>
  <c r="DP9" i="10"/>
  <c r="DO9" i="10" s="1"/>
  <c r="DJ129" i="10"/>
  <c r="BW259" i="10"/>
  <c r="BW261" i="10" s="1"/>
  <c r="BW265" i="10" s="1"/>
  <c r="BW282" i="10" s="1"/>
  <c r="BW284" i="10" s="1"/>
  <c r="DP240" i="10"/>
  <c r="EL231" i="10"/>
  <c r="DK152" i="10"/>
  <c r="DK259" i="10" s="1"/>
  <c r="DK261" i="10" s="1"/>
  <c r="DJ152" i="10"/>
  <c r="DI259" i="10"/>
  <c r="DI261" i="10" s="1"/>
  <c r="DI265" i="10" s="1"/>
  <c r="DI282" i="10" s="1"/>
  <c r="DI283" i="10" s="1"/>
  <c r="DI297" i="10" s="1"/>
  <c r="DE196" i="10"/>
  <c r="BN265" i="10"/>
  <c r="BZ275" i="10"/>
  <c r="DH259" i="10"/>
  <c r="DH261" i="10" s="1"/>
  <c r="DP178" i="10"/>
  <c r="DO178" i="10" s="1"/>
  <c r="EL196" i="10"/>
  <c r="BX259" i="10"/>
  <c r="BX261" i="10" s="1"/>
  <c r="BX265" i="10" s="1"/>
  <c r="BX282" i="10" s="1"/>
  <c r="DS284" i="10"/>
  <c r="EB261" i="10"/>
  <c r="DW261" i="10"/>
  <c r="BN261" i="10"/>
  <c r="DP120" i="10"/>
  <c r="DQ120" i="10" s="1"/>
  <c r="EL115" i="10"/>
  <c r="EL80" i="10"/>
  <c r="DM138" i="10"/>
  <c r="DP101" i="10"/>
  <c r="CR259" i="10"/>
  <c r="CR261" i="10" s="1"/>
  <c r="CR311" i="10" s="1"/>
  <c r="CA259" i="10"/>
  <c r="CA261" i="10" s="1"/>
  <c r="CA265" i="10" s="1"/>
  <c r="BZ152" i="10"/>
  <c r="DE178" i="10"/>
  <c r="DL231" i="10"/>
  <c r="BZ27" i="10"/>
  <c r="DJ58" i="10"/>
  <c r="EL204" i="10"/>
  <c r="DP247" i="10"/>
  <c r="CE80" i="10"/>
  <c r="CF320" i="10"/>
  <c r="CF265" i="10"/>
  <c r="AQ282" i="10"/>
  <c r="AQ296" i="10" s="1"/>
  <c r="DT296" i="10"/>
  <c r="CF275" i="10"/>
  <c r="BD266" i="10"/>
  <c r="BC296" i="10"/>
  <c r="AY282" i="10"/>
  <c r="AY296" i="10" s="1"/>
  <c r="DE40" i="10"/>
  <c r="DD233" i="10"/>
  <c r="DD231" i="10" s="1"/>
  <c r="DE231" i="10"/>
  <c r="CB58" i="10"/>
  <c r="BZ67" i="10"/>
  <c r="BZ58" i="10" s="1"/>
  <c r="EL9" i="10"/>
  <c r="EL262" i="10"/>
  <c r="CB40" i="10"/>
  <c r="DR259" i="10"/>
  <c r="CB95" i="10"/>
  <c r="BZ96" i="10"/>
  <c r="CB262" i="10"/>
  <c r="BZ262" i="10" s="1"/>
  <c r="CB9" i="10"/>
  <c r="BZ11" i="10"/>
  <c r="DD178" i="10"/>
  <c r="EC298" i="10"/>
  <c r="EB298" i="10" s="1"/>
  <c r="EB284" i="10"/>
  <c r="DE204" i="10"/>
  <c r="DD206" i="10"/>
  <c r="DD204" i="10" s="1"/>
  <c r="DD58" i="10"/>
  <c r="CO129" i="10"/>
  <c r="EL138" i="10"/>
  <c r="BZ196" i="10"/>
  <c r="DJ115" i="10"/>
  <c r="DT283" i="10"/>
  <c r="DT297" i="10" s="1"/>
  <c r="DE58" i="10"/>
  <c r="DD40" i="10"/>
  <c r="DE80" i="10"/>
  <c r="CA266" i="10"/>
  <c r="CD115" i="10"/>
  <c r="BZ118" i="10"/>
  <c r="BZ115" i="10" s="1"/>
  <c r="EG263" i="10"/>
  <c r="EG265" i="10"/>
  <c r="DD223" i="10"/>
  <c r="DD221" i="10" s="1"/>
  <c r="DE221" i="10"/>
  <c r="DD245" i="10"/>
  <c r="DD243" i="10" s="1"/>
  <c r="DE243" i="10"/>
  <c r="CJ259" i="10"/>
  <c r="CA297" i="10"/>
  <c r="BZ283" i="10"/>
  <c r="CF268" i="10"/>
  <c r="CE271" i="10"/>
  <c r="CE268" i="10" s="1"/>
  <c r="BZ267" i="10"/>
  <c r="BZ266" i="10" s="1"/>
  <c r="DD138" i="10"/>
  <c r="CB196" i="10"/>
  <c r="DD117" i="10"/>
  <c r="DD115" i="10" s="1"/>
  <c r="DE115" i="10"/>
  <c r="DJ178" i="10"/>
  <c r="BV311" i="10"/>
  <c r="BV263" i="10"/>
  <c r="BV265" i="10"/>
  <c r="BV284" i="10"/>
  <c r="DJ196" i="10"/>
  <c r="BZ32" i="10"/>
  <c r="DE138" i="10"/>
  <c r="DJ80" i="10"/>
  <c r="DD163" i="10"/>
  <c r="DD160" i="10" s="1"/>
  <c r="DE160" i="10"/>
  <c r="DD133" i="10"/>
  <c r="DD129" i="10" s="1"/>
  <c r="DE129" i="10"/>
  <c r="BE265" i="10"/>
  <c r="BE284" i="10"/>
  <c r="BE301" i="10" s="1"/>
  <c r="BD301" i="10" s="1"/>
  <c r="BE263" i="10"/>
  <c r="DP28" i="10"/>
  <c r="DE95" i="10"/>
  <c r="CN296" i="10"/>
  <c r="CN304" i="10" s="1"/>
  <c r="CN283" i="10"/>
  <c r="CN297" i="10" s="1"/>
  <c r="EF282" i="10"/>
  <c r="CJ284" i="10"/>
  <c r="CK298" i="10"/>
  <c r="CJ298" i="10" s="1"/>
  <c r="DG259" i="10"/>
  <c r="DG261" i="10" s="1"/>
  <c r="DU296" i="10"/>
  <c r="DU304" i="10" s="1"/>
  <c r="DU283" i="10"/>
  <c r="DU297" i="10" s="1"/>
  <c r="AI283" i="10" l="1"/>
  <c r="AK297" i="10"/>
  <c r="AI297" i="10" s="1"/>
  <c r="ER141" i="10"/>
  <c r="EO138" i="10"/>
  <c r="DK266" i="10"/>
  <c r="DD273" i="10"/>
  <c r="DD267" i="10" s="1"/>
  <c r="DE267" i="10"/>
  <c r="CZ266" i="10"/>
  <c r="CZ282" i="10" s="1"/>
  <c r="CZ284" i="10"/>
  <c r="EO80" i="10"/>
  <c r="CY268" i="10"/>
  <c r="CY269" i="10"/>
  <c r="DF267" i="10"/>
  <c r="DF284" i="10" s="1"/>
  <c r="DE284" i="10" s="1"/>
  <c r="CZ297" i="10"/>
  <c r="CY297" i="10" s="1"/>
  <c r="CY283" i="10"/>
  <c r="DF268" i="10"/>
  <c r="DE271" i="10"/>
  <c r="CY272" i="10"/>
  <c r="CY267" i="10"/>
  <c r="BK263" i="10"/>
  <c r="DW264" i="10"/>
  <c r="EO58" i="10"/>
  <c r="CE267" i="10"/>
  <c r="CE266" i="10" s="1"/>
  <c r="DQ133" i="10"/>
  <c r="ER133" i="10" s="1"/>
  <c r="ER129" i="10" s="1"/>
  <c r="ES129" i="10" s="1"/>
  <c r="CX296" i="10"/>
  <c r="CX304" i="10" s="1"/>
  <c r="BZ95" i="10"/>
  <c r="DX265" i="10"/>
  <c r="DX282" i="10" s="1"/>
  <c r="DW282" i="10" s="1"/>
  <c r="DW296" i="10" s="1"/>
  <c r="DW304" i="10" s="1"/>
  <c r="CV304" i="10"/>
  <c r="CV283" i="10"/>
  <c r="CV297" i="10" s="1"/>
  <c r="CT265" i="10"/>
  <c r="BZ160" i="10"/>
  <c r="EO204" i="10"/>
  <c r="DY296" i="10"/>
  <c r="DY304" i="10" s="1"/>
  <c r="DZ283" i="10"/>
  <c r="DZ297" i="10" s="1"/>
  <c r="DW297" i="10" s="1"/>
  <c r="CT263" i="10"/>
  <c r="DQ211" i="10"/>
  <c r="DQ204" i="10" s="1"/>
  <c r="EO178" i="10"/>
  <c r="EO40" i="10"/>
  <c r="EO243" i="10"/>
  <c r="ES152" i="10"/>
  <c r="EP178" i="10"/>
  <c r="ER8" i="10"/>
  <c r="ER7" i="10" s="1"/>
  <c r="DP147" i="10"/>
  <c r="DP138" i="10" s="1"/>
  <c r="DO138" i="10" s="1"/>
  <c r="ES178" i="10"/>
  <c r="ER241" i="10"/>
  <c r="EO196" i="10"/>
  <c r="ES185" i="10"/>
  <c r="DP231" i="10"/>
  <c r="DO231" i="10" s="1"/>
  <c r="DQ240" i="10"/>
  <c r="DP58" i="10"/>
  <c r="DO58" i="10" s="1"/>
  <c r="DQ64" i="10"/>
  <c r="DP104" i="10"/>
  <c r="DQ101" i="10"/>
  <c r="EP58" i="10"/>
  <c r="EJ138" i="10"/>
  <c r="EP141" i="10"/>
  <c r="EP138" i="10" s="1"/>
  <c r="EJ40" i="10"/>
  <c r="EP45" i="10"/>
  <c r="EP40" i="10" s="1"/>
  <c r="ER44" i="10"/>
  <c r="ER40" i="10" s="1"/>
  <c r="DQ40" i="10"/>
  <c r="EP12" i="10"/>
  <c r="EP9" i="10" s="1"/>
  <c r="ER246" i="10"/>
  <c r="EO9" i="10"/>
  <c r="ER12" i="10"/>
  <c r="ER120" i="10"/>
  <c r="EJ95" i="10"/>
  <c r="EP96" i="10"/>
  <c r="EP95" i="10" s="1"/>
  <c r="ER83" i="10"/>
  <c r="ER80" i="10" s="1"/>
  <c r="ES80" i="10" s="1"/>
  <c r="DQ80" i="10"/>
  <c r="DP160" i="10"/>
  <c r="DO160" i="10" s="1"/>
  <c r="DQ165" i="10"/>
  <c r="DP21" i="10"/>
  <c r="DO21" i="10" s="1"/>
  <c r="DQ28" i="10"/>
  <c r="DP243" i="10"/>
  <c r="DO243" i="10" s="1"/>
  <c r="DQ247" i="10"/>
  <c r="ER247" i="10" s="1"/>
  <c r="EJ231" i="10"/>
  <c r="EP240" i="10"/>
  <c r="EP231" i="10" s="1"/>
  <c r="DP200" i="10"/>
  <c r="DQ199" i="10"/>
  <c r="DP221" i="10"/>
  <c r="DO221" i="10" s="1"/>
  <c r="DQ229" i="10"/>
  <c r="ER13" i="10"/>
  <c r="DQ9" i="10"/>
  <c r="AR284" i="10"/>
  <c r="AR298" i="10" s="1"/>
  <c r="AR306" i="10" s="1"/>
  <c r="AR304" i="10" s="1"/>
  <c r="AN259" i="10"/>
  <c r="EJ7" i="10"/>
  <c r="EP8" i="10"/>
  <c r="EP7" i="10" s="1"/>
  <c r="BD261" i="10"/>
  <c r="BZ21" i="10"/>
  <c r="BF263" i="10"/>
  <c r="DV296" i="10"/>
  <c r="DV304" i="10" s="1"/>
  <c r="BZ9" i="10"/>
  <c r="BH263" i="10"/>
  <c r="BG284" i="10"/>
  <c r="AP284" i="10"/>
  <c r="AP298" i="10" s="1"/>
  <c r="AP306" i="10" s="1"/>
  <c r="AP263" i="10"/>
  <c r="AN263" i="10" s="1"/>
  <c r="AN261" i="10"/>
  <c r="AR265" i="10"/>
  <c r="AR282" i="10" s="1"/>
  <c r="AR296" i="10" s="1"/>
  <c r="CS311" i="10"/>
  <c r="CM283" i="10"/>
  <c r="CM297" i="10" s="1"/>
  <c r="CH263" i="10"/>
  <c r="CU306" i="10"/>
  <c r="CT306" i="10" s="1"/>
  <c r="CU304" i="10"/>
  <c r="BY311" i="10"/>
  <c r="BY265" i="10"/>
  <c r="BY282" i="10" s="1"/>
  <c r="BY296" i="10" s="1"/>
  <c r="DT306" i="10"/>
  <c r="DT304" i="10"/>
  <c r="DS306" i="10"/>
  <c r="DS304" i="10"/>
  <c r="EM266" i="10"/>
  <c r="EC306" i="10"/>
  <c r="EC304" i="10"/>
  <c r="ED306" i="10"/>
  <c r="ED304" i="10"/>
  <c r="CC259" i="10"/>
  <c r="CC261" i="10" s="1"/>
  <c r="CC263" i="10" s="1"/>
  <c r="CS263" i="10"/>
  <c r="BU259" i="10"/>
  <c r="CH320" i="10"/>
  <c r="DR263" i="10"/>
  <c r="CS265" i="10"/>
  <c r="CS282" i="10" s="1"/>
  <c r="CS296" i="10" s="1"/>
  <c r="CS304" i="10" s="1"/>
  <c r="DP122" i="10"/>
  <c r="CG263" i="10"/>
  <c r="CP306" i="10"/>
  <c r="CP304" i="10"/>
  <c r="CJ261" i="10"/>
  <c r="CE261" i="10"/>
  <c r="CL265" i="10"/>
  <c r="CL282" i="10" s="1"/>
  <c r="CL283" i="10" s="1"/>
  <c r="DJ40" i="10"/>
  <c r="CG320" i="10"/>
  <c r="CH308" i="10"/>
  <c r="CH304" i="10"/>
  <c r="CQ306" i="10"/>
  <c r="CQ304" i="10"/>
  <c r="CT266" i="10"/>
  <c r="DJ95" i="10"/>
  <c r="DJ9" i="10"/>
  <c r="DM259" i="10"/>
  <c r="DM261" i="10" s="1"/>
  <c r="DM265" i="10" s="1"/>
  <c r="DM282" i="10" s="1"/>
  <c r="EM259" i="10"/>
  <c r="EM261" i="10" s="1"/>
  <c r="EM263" i="10" s="1"/>
  <c r="EA296" i="10"/>
  <c r="EA304" i="10" s="1"/>
  <c r="DW263" i="10"/>
  <c r="DW284" i="10"/>
  <c r="DN259" i="10"/>
  <c r="DN261" i="10" s="1"/>
  <c r="DN265" i="10" s="1"/>
  <c r="DN282" i="10" s="1"/>
  <c r="DN296" i="10" s="1"/>
  <c r="DN304" i="10" s="1"/>
  <c r="BI261" i="10"/>
  <c r="BM263" i="10"/>
  <c r="DJ138" i="10"/>
  <c r="DJ231" i="10"/>
  <c r="CI263" i="10"/>
  <c r="BZ297" i="10"/>
  <c r="CD259" i="10"/>
  <c r="CD261" i="10" s="1"/>
  <c r="CD263" i="10" s="1"/>
  <c r="CO259" i="10"/>
  <c r="CI320" i="10"/>
  <c r="CI265" i="10"/>
  <c r="CI282" i="10" s="1"/>
  <c r="CA263" i="10"/>
  <c r="DL259" i="10"/>
  <c r="DL261" i="10" s="1"/>
  <c r="DL265" i="10" s="1"/>
  <c r="DL282" i="10" s="1"/>
  <c r="DL296" i="10" s="1"/>
  <c r="EJ24" i="10"/>
  <c r="DJ21" i="10"/>
  <c r="CW282" i="10"/>
  <c r="CW283" i="10" s="1"/>
  <c r="CQ311" i="10"/>
  <c r="DE259" i="10"/>
  <c r="DI296" i="10"/>
  <c r="DI304" i="10" s="1"/>
  <c r="CU298" i="10"/>
  <c r="CT298" i="10" s="1"/>
  <c r="EE283" i="10"/>
  <c r="EE297" i="10" s="1"/>
  <c r="ED283" i="10"/>
  <c r="ED297" i="10" s="1"/>
  <c r="EB263" i="10"/>
  <c r="EB265" i="10"/>
  <c r="DR265" i="10"/>
  <c r="DR282" i="10"/>
  <c r="DR296" i="10" s="1"/>
  <c r="DR304" i="10" s="1"/>
  <c r="CQ263" i="10"/>
  <c r="CH283" i="10"/>
  <c r="CH297" i="10" s="1"/>
  <c r="AO304" i="10"/>
  <c r="AN305" i="10"/>
  <c r="CG296" i="10"/>
  <c r="BW296" i="10"/>
  <c r="BW263" i="10"/>
  <c r="BW311" i="10"/>
  <c r="CR265" i="10"/>
  <c r="CR282" i="10" s="1"/>
  <c r="CR309" i="10" s="1"/>
  <c r="BU261" i="10"/>
  <c r="CR263" i="10"/>
  <c r="CO261" i="10"/>
  <c r="BX263" i="10"/>
  <c r="CF298" i="10"/>
  <c r="CE298" i="10" s="1"/>
  <c r="CE284" i="10"/>
  <c r="DP80" i="10"/>
  <c r="DO80" i="10" s="1"/>
  <c r="DE261" i="10"/>
  <c r="DD261" i="10" s="1"/>
  <c r="CA284" i="10"/>
  <c r="BV315" i="10" s="1"/>
  <c r="CE259" i="10"/>
  <c r="BX311" i="10"/>
  <c r="DS298" i="10"/>
  <c r="DR298" i="10" s="1"/>
  <c r="DR284" i="10"/>
  <c r="DH265" i="10"/>
  <c r="DH282" i="10" s="1"/>
  <c r="DH263" i="10"/>
  <c r="BI282" i="10"/>
  <c r="BI296" i="10" s="1"/>
  <c r="BW309" i="10"/>
  <c r="CQ309" i="10"/>
  <c r="BF296" i="10"/>
  <c r="BF306" i="10" s="1"/>
  <c r="BI265" i="10"/>
  <c r="CB259" i="10"/>
  <c r="CB261" i="10" s="1"/>
  <c r="CB284" i="10" s="1"/>
  <c r="BX309" i="10"/>
  <c r="BX296" i="10"/>
  <c r="BX284" i="10"/>
  <c r="CQ284" i="10"/>
  <c r="CQ298" i="10" s="1"/>
  <c r="CE269" i="10"/>
  <c r="CF266" i="10"/>
  <c r="CF282" i="10" s="1"/>
  <c r="CF283" i="10"/>
  <c r="EL259" i="10"/>
  <c r="EL261" i="10" s="1"/>
  <c r="DR297" i="10"/>
  <c r="BV298" i="10"/>
  <c r="BV306" i="10" s="1"/>
  <c r="BV310" i="10"/>
  <c r="DK265" i="10"/>
  <c r="DK284" i="10"/>
  <c r="CA282" i="10"/>
  <c r="DG265" i="10"/>
  <c r="DG282" i="10" s="1"/>
  <c r="DG263" i="10"/>
  <c r="CK296" i="10"/>
  <c r="CK304" i="10" s="1"/>
  <c r="BE298" i="10"/>
  <c r="BD298" i="10" s="1"/>
  <c r="BH284" i="10"/>
  <c r="BH296" i="10"/>
  <c r="BV282" i="10"/>
  <c r="EF283" i="10"/>
  <c r="EF296" i="10"/>
  <c r="EF304" i="10" s="1"/>
  <c r="EB282" i="10"/>
  <c r="EB296" i="10" s="1"/>
  <c r="EB304" i="10" s="1"/>
  <c r="BW298" i="10"/>
  <c r="BW306" i="10" s="1"/>
  <c r="BW304" i="10" s="1"/>
  <c r="BE282" i="10"/>
  <c r="BD265" i="10"/>
  <c r="DR283" i="10"/>
  <c r="CY266" i="10" l="1"/>
  <c r="BI263" i="10"/>
  <c r="DD271" i="10"/>
  <c r="DD268" i="10" s="1"/>
  <c r="DD266" i="10" s="1"/>
  <c r="DE268" i="10"/>
  <c r="DE266" i="10" s="1"/>
  <c r="CZ298" i="10"/>
  <c r="CY298" i="10" s="1"/>
  <c r="CY284" i="10"/>
  <c r="DF266" i="10"/>
  <c r="DF282" i="10" s="1"/>
  <c r="DF296" i="10" s="1"/>
  <c r="DF283" i="10"/>
  <c r="DF297" i="10" s="1"/>
  <c r="CY282" i="10"/>
  <c r="CY296" i="10" s="1"/>
  <c r="CZ296" i="10"/>
  <c r="CZ306" i="10" s="1"/>
  <c r="CY306" i="10" s="1"/>
  <c r="DW283" i="10"/>
  <c r="DQ129" i="10"/>
  <c r="DW265" i="10"/>
  <c r="AN282" i="10"/>
  <c r="AN296" i="10" s="1"/>
  <c r="BZ259" i="10"/>
  <c r="DY306" i="10"/>
  <c r="DQ147" i="10"/>
  <c r="DQ138" i="10" s="1"/>
  <c r="ER211" i="10"/>
  <c r="ER204" i="10" s="1"/>
  <c r="ES204" i="10" s="1"/>
  <c r="BD284" i="10"/>
  <c r="DQ243" i="10"/>
  <c r="EO259" i="10"/>
  <c r="EO261" i="10" s="1"/>
  <c r="ES7" i="10"/>
  <c r="BY284" i="10"/>
  <c r="BY298" i="10" s="1"/>
  <c r="BY306" i="10" s="1"/>
  <c r="BY304" i="10" s="1"/>
  <c r="ER199" i="10"/>
  <c r="ER165" i="10"/>
  <c r="ER160" i="10" s="1"/>
  <c r="ES160" i="10" s="1"/>
  <c r="DQ160" i="10"/>
  <c r="DP95" i="10"/>
  <c r="DO95" i="10" s="1"/>
  <c r="DQ104" i="10"/>
  <c r="ER104" i="10" s="1"/>
  <c r="ER240" i="10"/>
  <c r="ER231" i="10" s="1"/>
  <c r="ES231" i="10" s="1"/>
  <c r="DQ231" i="10"/>
  <c r="AN284" i="10"/>
  <c r="EJ21" i="10"/>
  <c r="EP28" i="10"/>
  <c r="EP21" i="10" s="1"/>
  <c r="EP259" i="10" s="1"/>
  <c r="EP261" i="10" s="1"/>
  <c r="ER28" i="10"/>
  <c r="ER21" i="10" s="1"/>
  <c r="DQ21" i="10"/>
  <c r="ER101" i="10"/>
  <c r="ER95" i="10" s="1"/>
  <c r="ES95" i="10" s="1"/>
  <c r="ER243" i="10"/>
  <c r="ES243" i="10" s="1"/>
  <c r="AN265" i="10"/>
  <c r="DP115" i="10"/>
  <c r="DO115" i="10" s="1"/>
  <c r="DQ122" i="10"/>
  <c r="ER229" i="10"/>
  <c r="ER221" i="10" s="1"/>
  <c r="ES221" i="10" s="1"/>
  <c r="DQ221" i="10"/>
  <c r="DP196" i="10"/>
  <c r="DO196" i="10" s="1"/>
  <c r="DQ200" i="10"/>
  <c r="ER200" i="10" s="1"/>
  <c r="ES12" i="10"/>
  <c r="ER9" i="10"/>
  <c r="ES40" i="10"/>
  <c r="ER64" i="10"/>
  <c r="ER58" i="10" s="1"/>
  <c r="ES58" i="10" s="1"/>
  <c r="DQ58" i="10"/>
  <c r="BW310" i="10"/>
  <c r="BU265" i="10"/>
  <c r="DR306" i="10"/>
  <c r="BU311" i="10"/>
  <c r="CJ283" i="10"/>
  <c r="BY309" i="10"/>
  <c r="AN298" i="10"/>
  <c r="BD263" i="10"/>
  <c r="CA298" i="10"/>
  <c r="CC284" i="10"/>
  <c r="BX315" i="10" s="1"/>
  <c r="CS309" i="10"/>
  <c r="CE265" i="10"/>
  <c r="CE263" i="10"/>
  <c r="DX296" i="10"/>
  <c r="DX306" i="10" s="1"/>
  <c r="EB306" i="10"/>
  <c r="CS284" i="10"/>
  <c r="CS310" i="10" s="1"/>
  <c r="DL306" i="10"/>
  <c r="DL304" i="10"/>
  <c r="CC265" i="10"/>
  <c r="CC282" i="10" s="1"/>
  <c r="CC296" i="10" s="1"/>
  <c r="BX313" i="10" s="1"/>
  <c r="CJ282" i="10"/>
  <c r="CJ296" i="10" s="1"/>
  <c r="CJ304" i="10" s="1"/>
  <c r="CL296" i="10"/>
  <c r="CL304" i="10" s="1"/>
  <c r="CO306" i="10"/>
  <c r="CL297" i="10"/>
  <c r="CJ297" i="10" s="1"/>
  <c r="CJ265" i="10"/>
  <c r="CG306" i="10"/>
  <c r="CG304" i="10"/>
  <c r="DM263" i="10"/>
  <c r="CO311" i="10"/>
  <c r="EM265" i="10"/>
  <c r="DJ259" i="10"/>
  <c r="DN283" i="10"/>
  <c r="DN297" i="10" s="1"/>
  <c r="DJ261" i="10"/>
  <c r="DL263" i="10"/>
  <c r="DL283" i="10"/>
  <c r="DL297" i="10" s="1"/>
  <c r="CT282" i="10"/>
  <c r="CT296" i="10" s="1"/>
  <c r="CT304" i="10" s="1"/>
  <c r="CW296" i="10"/>
  <c r="CW304" i="10" s="1"/>
  <c r="DE263" i="10"/>
  <c r="DD263" i="10" s="1"/>
  <c r="CD284" i="10"/>
  <c r="BU263" i="10"/>
  <c r="CD265" i="10"/>
  <c r="CD282" i="10" s="1"/>
  <c r="CD296" i="10" s="1"/>
  <c r="BY313" i="10" s="1"/>
  <c r="CI296" i="10"/>
  <c r="CI283" i="10"/>
  <c r="CI297" i="10" s="1"/>
  <c r="DF298" i="10"/>
  <c r="DE298" i="10" s="1"/>
  <c r="CK306" i="10"/>
  <c r="BV304" i="10"/>
  <c r="CO263" i="10"/>
  <c r="BX310" i="10"/>
  <c r="BX298" i="10"/>
  <c r="BX306" i="10" s="1"/>
  <c r="BX304" i="10" s="1"/>
  <c r="CO265" i="10"/>
  <c r="CR296" i="10"/>
  <c r="CR304" i="10" s="1"/>
  <c r="AP304" i="10"/>
  <c r="AN304" i="10" s="1"/>
  <c r="AN306" i="10"/>
  <c r="CR284" i="10"/>
  <c r="CR310" i="10" s="1"/>
  <c r="DH296" i="10"/>
  <c r="DH304" i="10" s="1"/>
  <c r="DH283" i="10"/>
  <c r="DH297" i="10" s="1"/>
  <c r="BZ261" i="10"/>
  <c r="CB263" i="10"/>
  <c r="BZ263" i="10" s="1"/>
  <c r="CB265" i="10"/>
  <c r="CB282" i="10" s="1"/>
  <c r="CB296" i="10" s="1"/>
  <c r="CQ310" i="10"/>
  <c r="CF297" i="10"/>
  <c r="CF296" i="10"/>
  <c r="CE282" i="10"/>
  <c r="CE296" i="10" s="1"/>
  <c r="BD282" i="10"/>
  <c r="BD296" i="10" s="1"/>
  <c r="BE296" i="10"/>
  <c r="BE306" i="10" s="1"/>
  <c r="BD306" i="10" s="1"/>
  <c r="BW315" i="10"/>
  <c r="CB298" i="10"/>
  <c r="EL265" i="10"/>
  <c r="EL267" i="10" s="1"/>
  <c r="EL263" i="10"/>
  <c r="DE282" i="10"/>
  <c r="DE296" i="10" s="1"/>
  <c r="DE304" i="10" s="1"/>
  <c r="CW297" i="10"/>
  <c r="CT297" i="10" s="1"/>
  <c r="CT283" i="10"/>
  <c r="DG283" i="10"/>
  <c r="DG296" i="10"/>
  <c r="CA296" i="10"/>
  <c r="DJ284" i="10"/>
  <c r="DK298" i="10"/>
  <c r="DJ298" i="10" s="1"/>
  <c r="CO282" i="10"/>
  <c r="EF297" i="10"/>
  <c r="EB297" i="10" s="1"/>
  <c r="EB283" i="10"/>
  <c r="DE265" i="10"/>
  <c r="DD265" i="10" s="1"/>
  <c r="BU282" i="10"/>
  <c r="BV296" i="10"/>
  <c r="BV309" i="10"/>
  <c r="DM296" i="10"/>
  <c r="DM304" i="10" s="1"/>
  <c r="DM283" i="10"/>
  <c r="DM297" i="10" s="1"/>
  <c r="DJ265" i="10"/>
  <c r="EJ266" i="10" s="1"/>
  <c r="DK282" i="10"/>
  <c r="CO298" i="10"/>
  <c r="DD282" i="10" l="1"/>
  <c r="ER147" i="10"/>
  <c r="ER138" i="10" s="1"/>
  <c r="ES138" i="10" s="1"/>
  <c r="BY310" i="10"/>
  <c r="DW306" i="10"/>
  <c r="EO265" i="10"/>
  <c r="EO306" i="10" s="1"/>
  <c r="BU284" i="10"/>
  <c r="BU310" i="10" s="1"/>
  <c r="CC298" i="10"/>
  <c r="EP265" i="10"/>
  <c r="EP306" i="10" s="1"/>
  <c r="ER196" i="10"/>
  <c r="ES196" i="10" s="1"/>
  <c r="DJ263" i="10"/>
  <c r="DX304" i="10"/>
  <c r="DP259" i="10"/>
  <c r="DP261" i="10" s="1"/>
  <c r="DP269" i="10" s="1"/>
  <c r="DQ95" i="10"/>
  <c r="ES9" i="10"/>
  <c r="EJ259" i="10"/>
  <c r="ES21" i="10"/>
  <c r="DQ196" i="10"/>
  <c r="ER122" i="10"/>
  <c r="ER115" i="10" s="1"/>
  <c r="ES115" i="10" s="1"/>
  <c r="DQ115" i="10"/>
  <c r="CE283" i="10"/>
  <c r="BZ284" i="10"/>
  <c r="BU315" i="10" s="1"/>
  <c r="CE297" i="10"/>
  <c r="CL306" i="10"/>
  <c r="CJ306" i="10" s="1"/>
  <c r="BU298" i="10"/>
  <c r="CG308" i="10"/>
  <c r="DG306" i="10"/>
  <c r="DG304" i="10"/>
  <c r="DF306" i="10"/>
  <c r="DF304" i="10"/>
  <c r="CF306" i="10"/>
  <c r="CE306" i="10" s="1"/>
  <c r="CF304" i="10"/>
  <c r="CE308" i="10"/>
  <c r="CE304" i="10"/>
  <c r="CI308" i="10"/>
  <c r="CI304" i="10"/>
  <c r="CF308" i="10"/>
  <c r="CD298" i="10"/>
  <c r="BY315" i="10"/>
  <c r="CO284" i="10"/>
  <c r="CO310" i="10" s="1"/>
  <c r="BV313" i="10"/>
  <c r="CA306" i="10"/>
  <c r="BW313" i="10"/>
  <c r="CB306" i="10"/>
  <c r="BU304" i="10"/>
  <c r="BU306" i="10"/>
  <c r="BZ282" i="10"/>
  <c r="BZ296" i="10" s="1"/>
  <c r="BU313" i="10" s="1"/>
  <c r="BZ265" i="10"/>
  <c r="DJ297" i="10"/>
  <c r="DK306" i="10"/>
  <c r="DJ306" i="10" s="1"/>
  <c r="DJ282" i="10"/>
  <c r="DJ296" i="10" s="1"/>
  <c r="DJ304" i="10" s="1"/>
  <c r="BU296" i="10"/>
  <c r="BU309" i="10"/>
  <c r="DG297" i="10"/>
  <c r="DE297" i="10" s="1"/>
  <c r="DE283" i="10"/>
  <c r="CO309" i="10"/>
  <c r="CO296" i="10"/>
  <c r="CO304" i="10" s="1"/>
  <c r="DJ283" i="10"/>
  <c r="DP263" i="10" l="1"/>
  <c r="DQ265" i="10"/>
  <c r="BZ298" i="10"/>
  <c r="DQ259" i="10"/>
  <c r="DQ261" i="10" s="1"/>
  <c r="DQ269" i="10" s="1"/>
  <c r="EJ261" i="10"/>
  <c r="ER259" i="10"/>
  <c r="ER261" i="10" s="1"/>
  <c r="DE306" i="10"/>
  <c r="BZ306" i="10"/>
  <c r="DQ263" i="10" l="1"/>
  <c r="DQ266" i="10"/>
  <c r="EJ263" i="10"/>
  <c r="EJ265" i="10"/>
  <c r="ER265" i="10"/>
  <c r="ER306" i="10" s="1"/>
</calcChain>
</file>

<file path=xl/sharedStrings.xml><?xml version="1.0" encoding="utf-8"?>
<sst xmlns="http://schemas.openxmlformats.org/spreadsheetml/2006/main" count="659" uniqueCount="490">
  <si>
    <t>№ п/п</t>
  </si>
  <si>
    <t>Наименование муниципального образования</t>
  </si>
  <si>
    <t>г. Сосновый Бор</t>
  </si>
  <si>
    <t>Выборгский район</t>
  </si>
  <si>
    <t>Тосненский район</t>
  </si>
  <si>
    <t>Кировский  район</t>
  </si>
  <si>
    <t>Лодейнопольский  район</t>
  </si>
  <si>
    <t>ВСЕГО по плану</t>
  </si>
  <si>
    <t>Сосновоборский гор.округ</t>
  </si>
  <si>
    <t>Бокситогорский  район</t>
  </si>
  <si>
    <t>Волосовский  район</t>
  </si>
  <si>
    <t>Тихвинский  район</t>
  </si>
  <si>
    <t>Сланцевский  район</t>
  </si>
  <si>
    <t>Приозерский район</t>
  </si>
  <si>
    <t>Подпорожский  район</t>
  </si>
  <si>
    <t>Волховский  район</t>
  </si>
  <si>
    <t>Всеволожский район</t>
  </si>
  <si>
    <t>Гатчинский район</t>
  </si>
  <si>
    <t>Кингисеппский район</t>
  </si>
  <si>
    <t>Киришский  район</t>
  </si>
  <si>
    <t>Лодейнопольский район</t>
  </si>
  <si>
    <t>Ломоносовский район</t>
  </si>
  <si>
    <t>Лужский район</t>
  </si>
  <si>
    <t>ВСЕГО по Соглашениям</t>
  </si>
  <si>
    <t xml:space="preserve">ВСЕГО </t>
  </si>
  <si>
    <t>ВСЕГО</t>
  </si>
  <si>
    <t>Остаток лимита от плана по бюджету</t>
  </si>
  <si>
    <t>МО Город Пикалево</t>
  </si>
  <si>
    <t>МО Город Волхов</t>
  </si>
  <si>
    <t>МО Город Всеволожск</t>
  </si>
  <si>
    <t>МО Сертолово</t>
  </si>
  <si>
    <t>МО Город Выборг</t>
  </si>
  <si>
    <t>МО Город Гатчина</t>
  </si>
  <si>
    <t>МО Город Коммунар</t>
  </si>
  <si>
    <t>МО Бокситогорское г.п.</t>
  </si>
  <si>
    <t>МО Волосовское г.п.</t>
  </si>
  <si>
    <t>МО Новоладожское г.п.</t>
  </si>
  <si>
    <t>МО Сясьстройское г.п.</t>
  </si>
  <si>
    <t>МО Дубровское г.п.</t>
  </si>
  <si>
    <t>МО Кузьмоловское г.п.</t>
  </si>
  <si>
    <t>МО Рахьинское г.п.</t>
  </si>
  <si>
    <t>МО Свердловское г.п.</t>
  </si>
  <si>
    <t>МО Токсовское г.п.</t>
  </si>
  <si>
    <t>МО Каменногорское г.п.</t>
  </si>
  <si>
    <t>МО Приморское г.п.</t>
  </si>
  <si>
    <t>МО Рощинское г.п.</t>
  </si>
  <si>
    <t>МО Светогорское г.п.</t>
  </si>
  <si>
    <t>МО Советское г.п.</t>
  </si>
  <si>
    <t>МО Дружногорское г.п.</t>
  </si>
  <si>
    <t>МО Сиверское г.п.</t>
  </si>
  <si>
    <t>МО Будогощское г.п.</t>
  </si>
  <si>
    <t>МО Мгинское г.п.</t>
  </si>
  <si>
    <t>МО Назиевское г.п.</t>
  </si>
  <si>
    <t>МО Павловское г.п.</t>
  </si>
  <si>
    <t>МО Приладожское г.п.</t>
  </si>
  <si>
    <t>МО Шлиссельбургское г.п.</t>
  </si>
  <si>
    <t>МО Лодейнопольское г.п.</t>
  </si>
  <si>
    <t>МО Свирьстройское г.п.</t>
  </si>
  <si>
    <t>МО Большеижорское г.п.</t>
  </si>
  <si>
    <t>МО Лебяженское г.п.</t>
  </si>
  <si>
    <t>МО Лужское г.п.</t>
  </si>
  <si>
    <t>МО Толмачевское г.п.</t>
  </si>
  <si>
    <t>МО Никольское г.п.</t>
  </si>
  <si>
    <t>МО Подпорожское г.п.</t>
  </si>
  <si>
    <t>МО Приозерское г.п.</t>
  </si>
  <si>
    <t>МО Сланцевское г.п.</t>
  </si>
  <si>
    <t>МО Тихвинское г.п.</t>
  </si>
  <si>
    <t>МО Любанское г.п.</t>
  </si>
  <si>
    <t>МО Красноборское г.п.</t>
  </si>
  <si>
    <t>МО Рябовское г.п.</t>
  </si>
  <si>
    <t>МО Тосненское г.п.</t>
  </si>
  <si>
    <t>МО Форносовское г.п.</t>
  </si>
  <si>
    <t>МО Борское с.п.</t>
  </si>
  <si>
    <t>МО Бегуницкое с.п.</t>
  </si>
  <si>
    <t>МО Беседское с.п.</t>
  </si>
  <si>
    <t>МО Большеврудское с.п.</t>
  </si>
  <si>
    <t>МО Губаницкое с.п.</t>
  </si>
  <si>
    <t>МО Зимитицкое с.п.</t>
  </si>
  <si>
    <t>МО Изварское с.п.</t>
  </si>
  <si>
    <t>МО Калитинское с.п.</t>
  </si>
  <si>
    <t>МО Каложицкое с.п.</t>
  </si>
  <si>
    <t>МО Кикеринское с.п.</t>
  </si>
  <si>
    <t>МО Клопицкое с.п.</t>
  </si>
  <si>
    <t>МО Курское с.п.</t>
  </si>
  <si>
    <t>МО Рабитицкое с.п.</t>
  </si>
  <si>
    <t>МО Сабское с.п.</t>
  </si>
  <si>
    <t>МО Сельцовское с.п.</t>
  </si>
  <si>
    <t>МО Терпилицкое с.п.</t>
  </si>
  <si>
    <t>МО Бережковское с.п.</t>
  </si>
  <si>
    <t>МО Вындиноостровское с.п.</t>
  </si>
  <si>
    <t>МО Кисельнинское с.п.</t>
  </si>
  <si>
    <t>МО Колчановское с.п.</t>
  </si>
  <si>
    <t>МО Пашское с.п.</t>
  </si>
  <si>
    <t>МО Свирицкое с.п.</t>
  </si>
  <si>
    <t>МО Селивановское с.п.</t>
  </si>
  <si>
    <t>МО Усадищенское с.п.</t>
  </si>
  <si>
    <t>МО Романовское с.п.</t>
  </si>
  <si>
    <t>МО Щегловское с.п.</t>
  </si>
  <si>
    <t>МО Гончаровское с.п.</t>
  </si>
  <si>
    <t>МО Красносельское с.п.</t>
  </si>
  <si>
    <t>МО Первомайское с.п.</t>
  </si>
  <si>
    <t>МО Полянское с.п.</t>
  </si>
  <si>
    <t>МО Селезневское с.п.</t>
  </si>
  <si>
    <t>МО Большеколпанское с.п.</t>
  </si>
  <si>
    <t>МО Веревское с.п.</t>
  </si>
  <si>
    <t>МО Войсковицкое с.п.</t>
  </si>
  <si>
    <t>МО Елизаветинское с.п.</t>
  </si>
  <si>
    <t>МО Кобринское с.п.</t>
  </si>
  <si>
    <t>МО Новосветское с.п.</t>
  </si>
  <si>
    <t>МО Рождественское с.п.</t>
  </si>
  <si>
    <t>МО Сусанинское с.п.</t>
  </si>
  <si>
    <t>МО Сяськелевское с.п.</t>
  </si>
  <si>
    <t>МО Пчевжинское с.п.</t>
  </si>
  <si>
    <t>МО Путиловское с.п.</t>
  </si>
  <si>
    <t>МО Суховское с.п.</t>
  </si>
  <si>
    <t>МО Шумское с.п.</t>
  </si>
  <si>
    <t>МО Алеховщинское с.п.</t>
  </si>
  <si>
    <t>МО Доможировское с.п.</t>
  </si>
  <si>
    <t>МО Янегское с.п.</t>
  </si>
  <si>
    <t>МО Аннинское с.п.</t>
  </si>
  <si>
    <t>МО Виллозское с.п.</t>
  </si>
  <si>
    <t>МО Горбунковское с.п.</t>
  </si>
  <si>
    <t>МО Гостилицкое с.п.</t>
  </si>
  <si>
    <t>МО Кипенское с.п.</t>
  </si>
  <si>
    <t>МО Копорское с.п.</t>
  </si>
  <si>
    <t>МО Лопухинское с.п.</t>
  </si>
  <si>
    <t>МО Низинское с.п.</t>
  </si>
  <si>
    <t>МО Оржицкое с.п.</t>
  </si>
  <si>
    <t>МО Пениковское с.п.</t>
  </si>
  <si>
    <t>МО Ропшинское с.п.</t>
  </si>
  <si>
    <t>МО Русско-Высоцкое с.п.</t>
  </si>
  <si>
    <t>МО Володарское с.п.</t>
  </si>
  <si>
    <t>МО Волошовское с.п.</t>
  </si>
  <si>
    <t>МО Дзержинское с.п.</t>
  </si>
  <si>
    <t>МО Заклинское с.п.</t>
  </si>
  <si>
    <t>МО Мшинское с.п.</t>
  </si>
  <si>
    <t>МО Оредежское с.п.</t>
  </si>
  <si>
    <t>МО Осьминское с.п.</t>
  </si>
  <si>
    <t>МО Ретюнское с.п.</t>
  </si>
  <si>
    <t>МО Серебрянское с.п.</t>
  </si>
  <si>
    <t>МО Скребловское с.п.</t>
  </si>
  <si>
    <t>МО Тёсовское с.п.</t>
  </si>
  <si>
    <t>МО Ям-Тёсовское с.п.</t>
  </si>
  <si>
    <t>МО Громовское с.п.</t>
  </si>
  <si>
    <t>МО Ларионовское с.п.</t>
  </si>
  <si>
    <t>МО Мельниковское с.п.</t>
  </si>
  <si>
    <t>МО Плодовское с.п.</t>
  </si>
  <si>
    <t>МО Севастьяновское с.п.</t>
  </si>
  <si>
    <t>МО Сосновское с.п.</t>
  </si>
  <si>
    <t>МО Выскатское с.п.</t>
  </si>
  <si>
    <t>МО Гостицкое с.п.</t>
  </si>
  <si>
    <t>МО Новосельское с.п.</t>
  </si>
  <si>
    <t>МО Старопольское с.п.</t>
  </si>
  <si>
    <t>МО Пашозерское с.п.</t>
  </si>
  <si>
    <t>МО Шугозерское с.п.</t>
  </si>
  <si>
    <t>МО Лисинское с.п.</t>
  </si>
  <si>
    <t>МО Нурминское с.п.</t>
  </si>
  <si>
    <t>МО Трубникоборское с.п.</t>
  </si>
  <si>
    <t>МО Фёдоровское с.п.</t>
  </si>
  <si>
    <t>МО Шапкинское с.п.</t>
  </si>
  <si>
    <t>МО Кингисеппское г.п.</t>
  </si>
  <si>
    <t>МО Цвылевское с.п.</t>
  </si>
  <si>
    <t>ВСЕГО расходы МО</t>
  </si>
  <si>
    <t>Расходы МО за счет средств местного бюджета</t>
  </si>
  <si>
    <t xml:space="preserve">Строительство и реконструкция  </t>
  </si>
  <si>
    <t xml:space="preserve">капитальный ремонт и ремонт автомобильных дорог общего пользования местного значения в населённых пунктах                 </t>
  </si>
  <si>
    <t xml:space="preserve"> капитальный ремонт и ремонт дворовых территорий многоквартирных домов, проездов к дворовым территориям  </t>
  </si>
  <si>
    <t>Восстановлено в 2013 г. - экономия по итогам торгов и заключенных доп. соглашений</t>
  </si>
  <si>
    <t>Расходы МО за счет субсидий из областного бюджета (КАССОВЫЙ РАСХОД)</t>
  </si>
  <si>
    <t xml:space="preserve">Проектирование и строительство (рек-ция)  </t>
  </si>
  <si>
    <t>Кап. ремонт и ремонт авт. дорог, имеющих приоритетный соц.знач. хар-р</t>
  </si>
  <si>
    <t xml:space="preserve">Кап. ремонт и ремонт авт. дорог </t>
  </si>
  <si>
    <t xml:space="preserve">Кап. ремонт и ремонт двор. территорий многокварт. домов, проездов к двор.территориям  </t>
  </si>
  <si>
    <t>МО Староладожское с.п.</t>
  </si>
  <si>
    <t>МО Хваловское с.п.</t>
  </si>
  <si>
    <t>МО Колтушское с.п.</t>
  </si>
  <si>
    <t>МО Кусинское с.п.</t>
  </si>
  <si>
    <t>МО Краснозерное с.п.</t>
  </si>
  <si>
    <t>МО Мичуринское с.п.</t>
  </si>
  <si>
    <t>МО Петровское с.п.</t>
  </si>
  <si>
    <t>МО  Раздольевское с.п.</t>
  </si>
  <si>
    <t>МО  Ромашкинское с.п.</t>
  </si>
  <si>
    <t>МО Загривское с.п.</t>
  </si>
  <si>
    <t>МО Черновское с.п.</t>
  </si>
  <si>
    <t>МО Ганьковское с.п.</t>
  </si>
  <si>
    <t>МО Мелегежское с.п.</t>
  </si>
  <si>
    <t>МО Морозовское г.п.</t>
  </si>
  <si>
    <t>МО Пудостьское с.п.</t>
  </si>
  <si>
    <t>МО Вырицкое г.п.</t>
  </si>
  <si>
    <t>МО Нежновское с.п.</t>
  </si>
  <si>
    <t>с.п.</t>
  </si>
  <si>
    <t>г.п.</t>
  </si>
  <si>
    <t>районы+г.о.</t>
  </si>
  <si>
    <t>№26 от20.06.14</t>
  </si>
  <si>
    <t>№18 от20.06.14</t>
  </si>
  <si>
    <t>№15 от20.06.14</t>
  </si>
  <si>
    <t>№12 от20.06.14</t>
  </si>
  <si>
    <t>№34 от27.06.14</t>
  </si>
  <si>
    <t>№33 от27.06.14</t>
  </si>
  <si>
    <t>№32 от27.06.14</t>
  </si>
  <si>
    <t>№35 от27.06.14</t>
  </si>
  <si>
    <t>№36 от27.06.14</t>
  </si>
  <si>
    <t xml:space="preserve">Кап. рем. и ремонт двор. территорий многокварт. домов, проездов к двор.территориям  </t>
  </si>
  <si>
    <t>Кап. рем. и рем.дорог, соц.знач. хар-р</t>
  </si>
  <si>
    <t xml:space="preserve">Проект-е и строительство (рек-ция)  </t>
  </si>
  <si>
    <t xml:space="preserve">Кап. рем. и ремонт авт. дорог </t>
  </si>
  <si>
    <t>№39 от01.07.14</t>
  </si>
  <si>
    <t>№6 от05.06.14, д/с №1 от01.07.14</t>
  </si>
  <si>
    <t>№44 от01.07.14</t>
  </si>
  <si>
    <t>№45 от01.07.14</t>
  </si>
  <si>
    <t>№42 от01.07.14</t>
  </si>
  <si>
    <t>№46 от01.07.14</t>
  </si>
  <si>
    <t>№11 от19.06.14, д/с №1 от01.07.14</t>
  </si>
  <si>
    <t>№37 от01.07.14</t>
  </si>
  <si>
    <t>№38 от01.07.14</t>
  </si>
  <si>
    <t>№40 от01.07.14</t>
  </si>
  <si>
    <t>№47 от02.07.14</t>
  </si>
  <si>
    <t>№13 от20.06.14,д/с №1 от03.07.14</t>
  </si>
  <si>
    <t>№49 от03.07.14</t>
  </si>
  <si>
    <t>№51 от03.07.14</t>
  </si>
  <si>
    <t>№50 от03.07.14</t>
  </si>
  <si>
    <t>№23 от20.06.14,д/с №1 от03.07.14</t>
  </si>
  <si>
    <t>№5 от05.06.14,д/с №1 от03.07.14</t>
  </si>
  <si>
    <t>№4 от05.06.14,д/с №1 от03.07.14</t>
  </si>
  <si>
    <t>№52 от03.07.14</t>
  </si>
  <si>
    <t>№55 от03.07.14</t>
  </si>
  <si>
    <t>№53 от03.07.14</t>
  </si>
  <si>
    <t>№57 от03.07.14</t>
  </si>
  <si>
    <t>№59 от08.07.14</t>
  </si>
  <si>
    <t>№66 от08.07.14</t>
  </si>
  <si>
    <t>№60 от08.07.14</t>
  </si>
  <si>
    <t>№69 от08.07.14</t>
  </si>
  <si>
    <t>№58 от08.07.14</t>
  </si>
  <si>
    <t>№16 от20.06.14,д/с №1 от 08.07.14</t>
  </si>
  <si>
    <t>№70 от08.07.14</t>
  </si>
  <si>
    <t>№19 от20.06.14,д/с №1 от08.07.14</t>
  </si>
  <si>
    <t>№61 от08.07.14</t>
  </si>
  <si>
    <t>№63 от08.07.14</t>
  </si>
  <si>
    <t>№62 от08.07.14</t>
  </si>
  <si>
    <t>№71 от09.07.14</t>
  </si>
  <si>
    <t>№72 от09.07.14</t>
  </si>
  <si>
    <t>№64 от08.07.14</t>
  </si>
  <si>
    <t>№73 от09.07.14</t>
  </si>
  <si>
    <t>№75 от09.07.14</t>
  </si>
  <si>
    <t>№74 от09.07.14</t>
  </si>
  <si>
    <t>№8 от05.06.14, д/с № 1 от05.06.14</t>
  </si>
  <si>
    <t>№3 от05.06.14, д/с №1 от10.07.14</t>
  </si>
  <si>
    <t>№17 от20.06.14, д/с № от10.07.14</t>
  </si>
  <si>
    <t>№78 от10.07.14</t>
  </si>
  <si>
    <t>№81 от11.07.14</t>
  </si>
  <si>
    <t>№80 от10.07.14</t>
  </si>
  <si>
    <t>№77 от10.07.14</t>
  </si>
  <si>
    <t>№79 от10.07.14</t>
  </si>
  <si>
    <t>№76 от10.07.14</t>
  </si>
  <si>
    <t>№85 от14.07.14</t>
  </si>
  <si>
    <t>№89 от14.07.14</t>
  </si>
  <si>
    <t>№86 от14.07.14</t>
  </si>
  <si>
    <t>№68 от08.07.14, д/с №1 от14.07.14</t>
  </si>
  <si>
    <t>№91 от14.07.14</t>
  </si>
  <si>
    <t>№84 от14.07.14</t>
  </si>
  <si>
    <t>№88 от14.07.14</t>
  </si>
  <si>
    <t>№90 от14.07.14</t>
  </si>
  <si>
    <t>№94 от14.07.14</t>
  </si>
  <si>
    <t>№99 от 15.07.14</t>
  </si>
  <si>
    <t>№100 от 15.07.14</t>
  </si>
  <si>
    <t>№101 от 15.07.14</t>
  </si>
  <si>
    <t>№96 от 15.07.14</t>
  </si>
  <si>
    <t>№21 от20.06.14, д/с№1от16.07.14</t>
  </si>
  <si>
    <t>№30 от25.06.14, д/с№1от 15.07.14</t>
  </si>
  <si>
    <t>№102 от 16.07.14</t>
  </si>
  <si>
    <t>№103 от 16.07.14</t>
  </si>
  <si>
    <t>№104 от 16.07.14</t>
  </si>
  <si>
    <t>№105 от 16.07.14</t>
  </si>
  <si>
    <t>№106 от 17.07.14</t>
  </si>
  <si>
    <t>№26 от20.06.14, д/с №1 от 17.07.14</t>
  </si>
  <si>
    <t>№20 от20.06.14, №1 от 17.07.14</t>
  </si>
  <si>
    <t>№108 от 18.07.14</t>
  </si>
  <si>
    <t>№109 от 18.07.14</t>
  </si>
  <si>
    <t>№98 от 15.07.14</t>
  </si>
  <si>
    <t>№111 от 18.07.14</t>
  </si>
  <si>
    <t>№24 от20.06.14, д/с№1 от 18.07.14</t>
  </si>
  <si>
    <t>№110 от 18.07.14</t>
  </si>
  <si>
    <t>№114 от 22.07.14</t>
  </si>
  <si>
    <t>№116 от 23.07.14</t>
  </si>
  <si>
    <t>№118 от 23.07.14</t>
  </si>
  <si>
    <t>№31 от25.06.14, д/с№ 1 от 23.07.14</t>
  </si>
  <si>
    <t>№119 от 23.07.14</t>
  </si>
  <si>
    <t>№43 от01.07.14, д/с №1 от 24.07.14</t>
  </si>
  <si>
    <t>№120 от 24.07.14</t>
  </si>
  <si>
    <t>№121 от 24.07.14</t>
  </si>
  <si>
    <t>№122 от 24.07.14</t>
  </si>
  <si>
    <t>№123 от 24.07.14</t>
  </si>
  <si>
    <t>№92 от14.07.14, д/с №1 от 25.07.14</t>
  </si>
  <si>
    <t>№7 от05.06.14, д/с №1 от 25.07.14</t>
  </si>
  <si>
    <t>№125 от 25.07.14</t>
  </si>
  <si>
    <t>№124 от 25.07.14</t>
  </si>
  <si>
    <t>№129 от 29.07.14</t>
  </si>
  <si>
    <t>№128 от 29.07.14</t>
  </si>
  <si>
    <t>№56 от03.07.14, д/с№1 от 29.07.14</t>
  </si>
  <si>
    <t>№135 от 29.07.14</t>
  </si>
  <si>
    <t>№131 от 29.07.14</t>
  </si>
  <si>
    <t>№133 от 29.07.14</t>
  </si>
  <si>
    <t>№139 от 30.07.14</t>
  </si>
  <si>
    <t>№138 от 30.07.14</t>
  </si>
  <si>
    <t>№140 от 30.07.14</t>
  </si>
  <si>
    <t>№130 от 29.07.14</t>
  </si>
  <si>
    <t>№134 от 29.07.14</t>
  </si>
  <si>
    <t>№141 от 30.07.14</t>
  </si>
  <si>
    <t>№142 от 30.07.14</t>
  </si>
  <si>
    <t>№143 от 31.07.14</t>
  </si>
  <si>
    <t>№144 от 31.07.14</t>
  </si>
  <si>
    <t>№107 от 18.07.14,д/с№1 от 31.07.14</t>
  </si>
  <si>
    <t>№145 от 31.07.14</t>
  </si>
  <si>
    <t>№65 от08.07.14, д/с№1 от 31.07.14</t>
  </si>
  <si>
    <t>№150 от 01.08.14</t>
  </si>
  <si>
    <t>№147 от 31.07.14</t>
  </si>
  <si>
    <t>№10 от 05.06.14, д/с1 от 25.06.14</t>
  </si>
  <si>
    <t>№146 от 31.07.14</t>
  </si>
  <si>
    <t>№127 от 28.07.14, д/с№1от 05.08.14</t>
  </si>
  <si>
    <t>№152 от 14.08.14</t>
  </si>
  <si>
    <t>отказ</t>
  </si>
  <si>
    <t>№154 от 19.08.14</t>
  </si>
  <si>
    <t>№153 от 19.08.14</t>
  </si>
  <si>
    <t>№87 от14.07.14, д/с№1 от 25.08.14</t>
  </si>
  <si>
    <t>№149 от 01.08.14, д/с№1от 25.08.14</t>
  </si>
  <si>
    <t>№97 от 15.07.14, д/с№1 от 05.08.14, д/с№2 от 27.08.14</t>
  </si>
  <si>
    <t>№28 от25.06.14, д/с№1 от 27.08.14</t>
  </si>
  <si>
    <t>№41 от01.07.14, д/с №1 от 29.08.14</t>
  </si>
  <si>
    <t>№136 от 29.07.14, д/с№1от29.08.14</t>
  </si>
  <si>
    <t>№67 от08.07.14, д/с №1 от 29.08.14</t>
  </si>
  <si>
    <t xml:space="preserve">Проект-е и строительство (рек-ция) * </t>
  </si>
  <si>
    <t>Кассовый расход МО в 2014 году остатков средств на 01.01.14г, потребность в которых подтверждена</t>
  </si>
  <si>
    <t>Остаток на счете МО на 01.01.2015 г. остатков  средств на 01.01.14г, потребность в которых подтверждена</t>
  </si>
  <si>
    <t>перчислено</t>
  </si>
  <si>
    <t>Кассовый расход МО</t>
  </si>
  <si>
    <t>Остаток на счете МО</t>
  </si>
  <si>
    <t>Кассовый общий- общий</t>
  </si>
  <si>
    <t>МО Бокситогорский район</t>
  </si>
  <si>
    <t>МО Большедворское с.п.</t>
  </si>
  <si>
    <t>МО Ефимовское г.п.</t>
  </si>
  <si>
    <t>МО Лидское с.п.</t>
  </si>
  <si>
    <t>МО Климовское с.п.</t>
  </si>
  <si>
    <t>МО Радогощинское с.п.</t>
  </si>
  <si>
    <t>МО Самойловское с.п.</t>
  </si>
  <si>
    <t>МО Иссадское с.п.</t>
  </si>
  <si>
    <t>МО Потанинское с.п.</t>
  </si>
  <si>
    <t>МО Всеволожский район</t>
  </si>
  <si>
    <t>МО Агалатовское с.п.</t>
  </si>
  <si>
    <t>МО Бугровское с.п.</t>
  </si>
  <si>
    <t>МО Заневское с.п.</t>
  </si>
  <si>
    <t>МО Куйвозовское с.п.</t>
  </si>
  <si>
    <t>МО Лесколовское с.п.</t>
  </si>
  <si>
    <t>МО Муринское с.п.</t>
  </si>
  <si>
    <t>МО Новодевяткинское с.п.</t>
  </si>
  <si>
    <t>МО Юкковское с.п.</t>
  </si>
  <si>
    <t>МО Выборгский район</t>
  </si>
  <si>
    <t>МО Высоцкое г.п.</t>
  </si>
  <si>
    <t>МО Таицкое г.п.</t>
  </si>
  <si>
    <t>МО Пудомягское с.п.</t>
  </si>
  <si>
    <t>МО Гатчинский район</t>
  </si>
  <si>
    <t>МО Фалилеевское с.п.</t>
  </si>
  <si>
    <t>МО Усть-Лужское с.п.</t>
  </si>
  <si>
    <t>МО Пустомержское с.п.</t>
  </si>
  <si>
    <t>МО Опольевское с.п.</t>
  </si>
  <si>
    <t>МО Кузёмкинское с.п.</t>
  </si>
  <si>
    <t>МО Котельское с.п.</t>
  </si>
  <si>
    <t>МО Город Ивангород</t>
  </si>
  <si>
    <t>МО Вистинское с.п.</t>
  </si>
  <si>
    <t>МО Большелуцкое с.п.</t>
  </si>
  <si>
    <t>МО Кингисеппский  район</t>
  </si>
  <si>
    <t>МО Пчевское с.п.</t>
  </si>
  <si>
    <t>МО Киришское г.п.</t>
  </si>
  <si>
    <t>МО Глажевское с.п.</t>
  </si>
  <si>
    <t>МО Киришский район</t>
  </si>
  <si>
    <t>МО Кировский  район</t>
  </si>
  <si>
    <t>МО Кировское г.п.</t>
  </si>
  <si>
    <t>МО Отрадненское г.п.</t>
  </si>
  <si>
    <t>МО Синявинское г.п.</t>
  </si>
  <si>
    <t>МО Лаголовское с.п.</t>
  </si>
  <si>
    <t>МО Ломоносовский  район</t>
  </si>
  <si>
    <t>МО Лужский район</t>
  </si>
  <si>
    <t>МО Торковичское с.п.</t>
  </si>
  <si>
    <t>МО Подпорожский район</t>
  </si>
  <si>
    <t>МО Важинское г.п.</t>
  </si>
  <si>
    <t>МО Винницкое с.п.</t>
  </si>
  <si>
    <t>МО Вознесенское г.п.</t>
  </si>
  <si>
    <t>МО Приозерский  район</t>
  </si>
  <si>
    <t>МО Запорожское с.п.</t>
  </si>
  <si>
    <t>МО Кузнечнинское г.п.</t>
  </si>
  <si>
    <t>МО Сланцевский район</t>
  </si>
  <si>
    <t>МО Тихвинский район</t>
  </si>
  <si>
    <t>МО Коськовское с.п.</t>
  </si>
  <si>
    <t>МО Горское с.п.</t>
  </si>
  <si>
    <t>МО Тельмановское с.п.</t>
  </si>
  <si>
    <t>МО Ульяновское г.п.</t>
  </si>
  <si>
    <t>МО Тосненский район</t>
  </si>
  <si>
    <t>в т.ч.с тв.покр.до с.н.пунктов</t>
  </si>
  <si>
    <t>Соглашения 2014 года</t>
  </si>
  <si>
    <t>ПЛАН на 2015 год (Постановление Правительства ЛО от 02.03.15г.№ 47)  в тыс.руб.</t>
  </si>
  <si>
    <t>Кап.рем.и ремонт авт. дорог, имеющих приоритетный соц.знач. хар-р</t>
  </si>
  <si>
    <t>Все г.п. и с.п.</t>
  </si>
  <si>
    <t>районы+г.о</t>
  </si>
  <si>
    <t>Под пост.Прав.</t>
  </si>
  <si>
    <t xml:space="preserve">ИТОГО  по МО   </t>
  </si>
  <si>
    <t>Нераспределенные субсидии:</t>
  </si>
  <si>
    <t xml:space="preserve">Всего Субсидий МО в рамках ГП ЛО   «Развитие автомобильных дорог Ленинградской области». </t>
  </si>
  <si>
    <t xml:space="preserve">Финансирование из областного бюджета в соответствии с Соглашениями   
</t>
  </si>
  <si>
    <t>Кап.рем. и ремонт а/дорог</t>
  </si>
  <si>
    <t>Кап.рем.и рем. а/д, им.приоритетный соц.знач. хар-р</t>
  </si>
  <si>
    <t>ВСЕГО расходы МО за счет субсидий из ОБ и средств МБ</t>
  </si>
  <si>
    <t>а)</t>
  </si>
  <si>
    <t>б)</t>
  </si>
  <si>
    <t xml:space="preserve">Кап. рем. и ремонт а/дорог </t>
  </si>
  <si>
    <t xml:space="preserve">Председатель комитета по дорожному хозяйству Ленинградской области </t>
  </si>
  <si>
    <t>Перечислены в 2015 году остатки средств на 01.01.15г, потребность в которых подтверждена</t>
  </si>
  <si>
    <t>ОБЩЕЕ ФИНАНСИРОВАНИЕ 2015+остатки2014</t>
  </si>
  <si>
    <t>Волосовский муниципальный район</t>
  </si>
  <si>
    <t>Ломоносовский муниципальный район</t>
  </si>
  <si>
    <t>Сланцевское городское поселение</t>
  </si>
  <si>
    <t>Нурминское сельское поселение</t>
  </si>
  <si>
    <t>Тосненское городское поселение</t>
  </si>
  <si>
    <t>Итого по муниципальному образованию</t>
  </si>
  <si>
    <t>Гатчинский  муниципальный район</t>
  </si>
  <si>
    <t>Ремонт автомобильной дороги общего пользования местного значения "Подъезд к СИЗО №6"</t>
  </si>
  <si>
    <t>Сланцевский  муниципальный район</t>
  </si>
  <si>
    <t xml:space="preserve">Ремонт автомобильной дороги общего пользования местного значения  по ул. Ломоносова (участок от ПК0+74 до ПК 15+40) в г. Сланцы </t>
  </si>
  <si>
    <t xml:space="preserve">Ремонт дороги от ул.Большая до  амбулатории на участке от ул.Большая до д.№15  в дер.Нурма </t>
  </si>
  <si>
    <t>Разработка проектной документации по объекту "Строительство автомобильной дороги, расположенной по адресу:  Ленинградская область, Тосненский район, г. Тосно, дорога к стадиону от региональной автодороги "Кемполово-Губаницы-Калитино-Выра-Тосно-Шапки"</t>
  </si>
  <si>
    <t>в том числе:</t>
  </si>
  <si>
    <t>на проектирование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</si>
  <si>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 xml:space="preserve">на проектирование и строительство (реконструкцию) автомобильных дорог общего пользования местного значения </t>
  </si>
  <si>
    <t>ПЛАН на 2015 год (Постановление Правительства ЛО от 02.03.15г.№ 47 в ред. от 27.04.2015 г. № 132 и от 08.06.2015г. № 200)  в тыс.руб.</t>
  </si>
  <si>
    <t>ВСЕГО Субсидий МО</t>
  </si>
  <si>
    <t xml:space="preserve">Всего Субсидий МО по ГП "Развитие а/дорог  в ЛО" </t>
  </si>
  <si>
    <t>остатки:</t>
  </si>
  <si>
    <t>Г.п., с.п., раон - для ф.0503125 -   субсидии 2015         (сч.120651560)</t>
  </si>
  <si>
    <t>Процент от плана по ГП"Развитие а/д" без ФБ</t>
  </si>
  <si>
    <t>Остатки субсидий из ФБ для Лодейнопольского р-на</t>
  </si>
  <si>
    <t>ПЛАН на 2015 год (Постановление Правительства ЛО от 02.03.15г.№ 47 в ред. от 10.08.2015 г. № 315)  в тыс.руб.</t>
  </si>
  <si>
    <t xml:space="preserve">МО"Каменногорское г.п." Выборг.р-на </t>
  </si>
  <si>
    <t xml:space="preserve">МО "Выборгский район" </t>
  </si>
  <si>
    <t>МО "Приозерский район"</t>
  </si>
  <si>
    <t>МО"Ганьковское с.п." Тих.р-на</t>
  </si>
  <si>
    <t>средства ФБ</t>
  </si>
  <si>
    <t>средства ОБ</t>
  </si>
  <si>
    <t>ГП "Развитие сельского хозяйства ЛО"  Стр-во (рекон.) сельских дорог, всего</t>
  </si>
  <si>
    <t>Всего: ГП "Соц. Поддержка отдельных категорий граждан в ЛО".Подпр."Формирование доступной среды жизнед-ти для инвалидов"</t>
  </si>
  <si>
    <t>Экономия ОБ</t>
  </si>
  <si>
    <t>Всего Субсидий МО за счет средств дорожного фонда ЛО</t>
  </si>
  <si>
    <t>1.   МО Бокситогорский р-он</t>
  </si>
  <si>
    <t>2.     МО Тихвинский р-он</t>
  </si>
  <si>
    <t xml:space="preserve">Финансирование из областного бюджета в соответствии с Соглашениями без учета восстановления для формы 125  
</t>
  </si>
  <si>
    <t>ПЛАН на 2015 год (Постановление Правительства ЛО от 02.03.15г.№ 47 в ред. от 23.09.2015 г. № 367)  в тыс.руб.</t>
  </si>
  <si>
    <t>Процент от плана дорожного фонда (а/д+село)</t>
  </si>
  <si>
    <t>дорожный фонд без ФБ</t>
  </si>
  <si>
    <t>средства ФБ=130</t>
  </si>
  <si>
    <t>средства ФБ=900</t>
  </si>
  <si>
    <t>в том числе остатки лимита дорожного фонда:</t>
  </si>
  <si>
    <t>ПЛАН на 2015 год (Постановление Правительства ЛО от 02.03.15г.№ 47 в ред. от 30.11.2015 г. № 455)  в тыс.руб.</t>
  </si>
  <si>
    <t>ВСЕГО резерв Прав.ЛО по МО</t>
  </si>
  <si>
    <t>Лужский МР (Лужское г.п.)</t>
  </si>
  <si>
    <t>Новоладожское г.п Волховского р-на</t>
  </si>
  <si>
    <t xml:space="preserve">Остаток субсидий, полученных в 2015 г.,   на счете МО на 01.01.2016 года. </t>
  </si>
  <si>
    <t>Общий остаток средств ОБ на счете МО</t>
  </si>
  <si>
    <t xml:space="preserve"> РЕЗЕРВ  и прочие 2015 года </t>
  </si>
  <si>
    <t>Форма 125-кассовый МО</t>
  </si>
  <si>
    <t>Форма 125-остатки на счетах МО</t>
  </si>
  <si>
    <t>Проверка остатков</t>
  </si>
  <si>
    <t>ВЫПОЛНЕНИЕ ОБ</t>
  </si>
  <si>
    <t>ВЫПОЛНЕНИЕ МБ</t>
  </si>
  <si>
    <t>Кассовый расход МО-ОБ</t>
  </si>
  <si>
    <t>Кассовый расход МО-МБ</t>
  </si>
  <si>
    <t xml:space="preserve">перечислено (2015+2014г.) с учетом остатков и без возврата </t>
  </si>
  <si>
    <t>кв.м</t>
  </si>
  <si>
    <t>в т.ч. ЩПС, кв.м</t>
  </si>
  <si>
    <t>км</t>
  </si>
  <si>
    <t>Выполнено по а/д за 2015 г.</t>
  </si>
  <si>
    <t>кол-во</t>
  </si>
  <si>
    <t>ДВОРЫ</t>
  </si>
  <si>
    <t>Выполнено по а/д  приор. Соц.знач.хар.за 2015 г.</t>
  </si>
  <si>
    <t xml:space="preserve">Лимиты финансирования на 2015 год в соответствии с заключенными Соглашениями  
</t>
  </si>
  <si>
    <t>Федеральный бюджет</t>
  </si>
  <si>
    <t>Областной бюджет</t>
  </si>
  <si>
    <t xml:space="preserve">Местные бюджеты </t>
  </si>
  <si>
    <t>Прочие источники</t>
  </si>
  <si>
    <t>План на  2015 год</t>
  </si>
  <si>
    <t>Фактическое финансирование программы за январь-декабрь 2015 года</t>
  </si>
  <si>
    <t>ПЛАН</t>
  </si>
  <si>
    <t>Информация о территориальной структуре финансирования автомобильных дорог и дворовых территорий общего пользования местного значения по государственной программе "Развитие автомобильных дорог Ленинградской области" в 2015 году.                   (в тыс.руб.)</t>
  </si>
  <si>
    <t>Приложение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</si>
</sst>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0"/>
    <numFmt numFmtId="165" formatCode="#,##0.00000"/>
    <numFmt numFmtId="166" formatCode="#,##0.0"/>
    <numFmt numFmtId="167" formatCode="0.00000"/>
    <numFmt numFmtId="168" formatCode="0.000"/>
  </numFmts>
  <fonts count="39" x14ac:knownFonts="1"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0"/>
      <name val="Arial Cyr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Arial Cyr"/>
      <charset val="204"/>
    </font>
    <font>
      <sz val="12"/>
      <name val="Arial Cyr"/>
      <charset val="204"/>
    </font>
    <font>
      <b/>
      <sz val="11"/>
      <name val="Arial Cyr"/>
      <charset val="204"/>
    </font>
    <font>
      <sz val="11"/>
      <name val="Arial Cyr"/>
      <charset val="204"/>
    </font>
    <font>
      <b/>
      <sz val="14"/>
      <name val="Arial Cyr"/>
      <charset val="204"/>
    </font>
    <font>
      <b/>
      <sz val="9"/>
      <name val="Times New Roman"/>
      <family val="1"/>
      <charset val="204"/>
    </font>
    <font>
      <i/>
      <sz val="10"/>
      <name val="Arial Cyr"/>
      <charset val="204"/>
    </font>
    <font>
      <b/>
      <sz val="14"/>
      <name val="Times New Roman"/>
      <family val="1"/>
      <charset val="204"/>
    </font>
    <font>
      <b/>
      <i/>
      <sz val="14"/>
      <name val="Arial Cyr"/>
      <charset val="204"/>
    </font>
    <font>
      <b/>
      <sz val="18"/>
      <name val="Arial CYR"/>
      <charset val="204"/>
    </font>
    <font>
      <b/>
      <sz val="10"/>
      <name val="Times New Roman"/>
      <family val="1"/>
      <charset val="204"/>
    </font>
    <font>
      <sz val="14"/>
      <name val="Arial Cyr"/>
      <charset val="204"/>
    </font>
    <font>
      <sz val="16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9"/>
      <name val="Arial Cyr"/>
      <charset val="204"/>
    </font>
    <font>
      <b/>
      <sz val="9"/>
      <name val="Arial Cyr"/>
      <charset val="204"/>
    </font>
    <font>
      <b/>
      <i/>
      <sz val="9"/>
      <name val="Arial Cyr"/>
      <charset val="204"/>
    </font>
    <font>
      <u/>
      <sz val="10"/>
      <color theme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0"/>
      <name val="Arial Cyr"/>
      <family val="2"/>
      <charset val="204"/>
    </font>
    <font>
      <sz val="10"/>
      <name val="Times New Roman"/>
      <family val="1"/>
      <charset val="1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i/>
      <sz val="9"/>
      <name val="Arial Cyr"/>
      <charset val="204"/>
    </font>
    <font>
      <sz val="11"/>
      <name val="Times New Roman Cyr"/>
      <charset val="204"/>
    </font>
    <font>
      <i/>
      <sz val="11"/>
      <name val="Arial Cyr"/>
      <charset val="204"/>
    </font>
    <font>
      <u/>
      <sz val="10"/>
      <name val="Arial Cyr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rgb="FF808080"/>
      </patternFill>
    </fill>
    <fill>
      <patternFill patternType="solid">
        <fgColor theme="0"/>
        <bgColor rgb="FFCCFFFF"/>
      </patternFill>
    </fill>
    <fill>
      <patternFill patternType="solid">
        <fgColor theme="0"/>
        <bgColor rgb="FF9999FF"/>
      </patternFill>
    </fill>
    <fill>
      <patternFill patternType="solid">
        <fgColor rgb="FFFFFF00"/>
        <bgColor rgb="FFFFFFCC"/>
      </patternFill>
    </fill>
    <fill>
      <patternFill patternType="solid">
        <fgColor rgb="FFFFFF00"/>
        <bgColor rgb="FFFDEADA"/>
      </patternFill>
    </fill>
    <fill>
      <patternFill patternType="solid">
        <fgColor rgb="FFFFFFCC"/>
        <bgColor rgb="FFFDEADA"/>
      </patternFill>
    </fill>
    <fill>
      <patternFill patternType="solid">
        <fgColor theme="0"/>
        <bgColor rgb="FF008000"/>
      </patternFill>
    </fill>
    <fill>
      <patternFill patternType="solid">
        <fgColor rgb="FFFFFFFF"/>
        <bgColor rgb="FFFFFFCC"/>
      </patternFill>
    </fill>
    <fill>
      <patternFill patternType="solid">
        <fgColor theme="9" tint="-0.249977111117893"/>
        <bgColor rgb="FFFFFFCC"/>
      </patternFill>
    </fill>
    <fill>
      <patternFill patternType="solid">
        <fgColor rgb="FFA1FFBE"/>
        <bgColor rgb="FFFFFFCC"/>
      </patternFill>
    </fill>
    <fill>
      <patternFill patternType="solid">
        <fgColor rgb="FFFFFFCC"/>
        <bgColor rgb="FFFFFFCC"/>
      </patternFill>
    </fill>
    <fill>
      <patternFill patternType="solid">
        <fgColor rgb="FFFFFFCC"/>
        <bgColor indexed="64"/>
      </patternFill>
    </fill>
    <fill>
      <patternFill patternType="solid">
        <fgColor rgb="FFFF99FF"/>
        <bgColor rgb="FF008000"/>
      </patternFill>
    </fill>
    <fill>
      <patternFill patternType="solid">
        <fgColor theme="6" tint="0.59999389629810485"/>
        <bgColor rgb="FFFDEADA"/>
      </patternFill>
    </fill>
    <fill>
      <patternFill patternType="solid">
        <fgColor rgb="FFFFCCFF"/>
        <bgColor rgb="FFFFFFCC"/>
      </patternFill>
    </fill>
    <fill>
      <patternFill patternType="solid">
        <fgColor theme="6" tint="0.59999389629810485"/>
        <bgColor rgb="FFFFFFCC"/>
      </patternFill>
    </fill>
    <fill>
      <patternFill patternType="solid">
        <fgColor theme="6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0" fontId="24" fillId="0" borderId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3" fillId="0" borderId="0"/>
  </cellStyleXfs>
  <cellXfs count="432">
    <xf numFmtId="0" fontId="0" fillId="0" borderId="0" xfId="0"/>
    <xf numFmtId="165" fontId="2" fillId="2" borderId="1" xfId="0" applyNumberFormat="1" applyFont="1" applyFill="1" applyBorder="1" applyAlignment="1">
      <alignment horizontal="left" vertical="center" wrapText="1"/>
    </xf>
    <xf numFmtId="165" fontId="4" fillId="3" borderId="1" xfId="0" applyNumberFormat="1" applyFont="1" applyFill="1" applyBorder="1" applyAlignment="1">
      <alignment horizontal="left" vertical="center" wrapText="1"/>
    </xf>
    <xf numFmtId="165" fontId="4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 vertical="center" wrapText="1"/>
    </xf>
    <xf numFmtId="166" fontId="8" fillId="2" borderId="1" xfId="0" applyNumberFormat="1" applyFont="1" applyFill="1" applyBorder="1" applyAlignment="1">
      <alignment horizontal="center" vertical="center" textRotation="90" wrapText="1"/>
    </xf>
    <xf numFmtId="166" fontId="8" fillId="2" borderId="2" xfId="0" applyNumberFormat="1" applyFont="1" applyFill="1" applyBorder="1" applyAlignment="1">
      <alignment horizontal="center" vertical="center" textRotation="90" wrapText="1"/>
    </xf>
    <xf numFmtId="165" fontId="2" fillId="5" borderId="3" xfId="0" applyNumberFormat="1" applyFont="1" applyFill="1" applyBorder="1" applyAlignment="1">
      <alignment horizontal="center" vertical="center" wrapText="1"/>
    </xf>
    <xf numFmtId="165" fontId="4" fillId="5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 wrapText="1"/>
    </xf>
    <xf numFmtId="165" fontId="9" fillId="5" borderId="1" xfId="0" applyNumberFormat="1" applyFont="1" applyFill="1" applyBorder="1" applyAlignment="1">
      <alignment horizontal="left" vertical="center" wrapText="1"/>
    </xf>
    <xf numFmtId="165" fontId="4" fillId="5" borderId="3" xfId="0" applyNumberFormat="1" applyFont="1" applyFill="1" applyBorder="1" applyAlignment="1">
      <alignment horizontal="center"/>
    </xf>
    <xf numFmtId="165" fontId="4" fillId="5" borderId="1" xfId="0" applyNumberFormat="1" applyFont="1" applyFill="1" applyBorder="1" applyAlignment="1">
      <alignment horizontal="center"/>
    </xf>
    <xf numFmtId="165" fontId="4" fillId="5" borderId="2" xfId="0" applyNumberFormat="1" applyFont="1" applyFill="1" applyBorder="1" applyAlignment="1">
      <alignment horizontal="center"/>
    </xf>
    <xf numFmtId="166" fontId="2" fillId="5" borderId="1" xfId="0" applyNumberFormat="1" applyFont="1" applyFill="1" applyBorder="1" applyAlignment="1">
      <alignment horizontal="center" vertical="center" wrapText="1"/>
    </xf>
    <xf numFmtId="166" fontId="4" fillId="3" borderId="3" xfId="0" applyNumberFormat="1" applyFont="1" applyFill="1" applyBorder="1" applyAlignment="1">
      <alignment horizontal="center"/>
    </xf>
    <xf numFmtId="166" fontId="2" fillId="5" borderId="3" xfId="0" applyNumberFormat="1" applyFont="1" applyFill="1" applyBorder="1" applyAlignment="1">
      <alignment horizontal="center" vertical="center" wrapText="1"/>
    </xf>
    <xf numFmtId="166" fontId="2" fillId="5" borderId="3" xfId="0" applyNumberFormat="1" applyFont="1" applyFill="1" applyBorder="1" applyAlignment="1">
      <alignment horizontal="center"/>
    </xf>
    <xf numFmtId="166" fontId="4" fillId="5" borderId="3" xfId="0" applyNumberFormat="1" applyFont="1" applyFill="1" applyBorder="1" applyAlignment="1">
      <alignment horizontal="center"/>
    </xf>
    <xf numFmtId="166" fontId="9" fillId="5" borderId="3" xfId="0" applyNumberFormat="1" applyFont="1" applyFill="1" applyBorder="1" applyAlignment="1">
      <alignment horizontal="center" vertical="center" wrapText="1"/>
    </xf>
    <xf numFmtId="166" fontId="4" fillId="3" borderId="1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 wrapText="1"/>
    </xf>
    <xf numFmtId="165" fontId="0" fillId="2" borderId="0" xfId="0" applyNumberFormat="1" applyFont="1" applyFill="1" applyAlignment="1">
      <alignment horizontal="left"/>
    </xf>
    <xf numFmtId="165" fontId="0" fillId="2" borderId="0" xfId="0" applyNumberFormat="1" applyFont="1" applyFill="1" applyAlignment="1">
      <alignment horizontal="center"/>
    </xf>
    <xf numFmtId="166" fontId="0" fillId="2" borderId="0" xfId="0" applyNumberFormat="1" applyFont="1" applyFill="1" applyAlignment="1">
      <alignment horizontal="center"/>
    </xf>
    <xf numFmtId="165" fontId="5" fillId="5" borderId="1" xfId="0" applyNumberFormat="1" applyFont="1" applyFill="1" applyBorder="1" applyAlignment="1">
      <alignment horizontal="left" vertical="center" wrapText="1"/>
    </xf>
    <xf numFmtId="166" fontId="9" fillId="5" borderId="3" xfId="0" applyNumberFormat="1" applyFont="1" applyFill="1" applyBorder="1" applyAlignment="1">
      <alignment horizontal="center"/>
    </xf>
    <xf numFmtId="0" fontId="9" fillId="5" borderId="1" xfId="0" applyFont="1" applyFill="1" applyBorder="1" applyAlignment="1">
      <alignment horizontal="left" vertical="center" wrapText="1"/>
    </xf>
    <xf numFmtId="166" fontId="4" fillId="5" borderId="3" xfId="0" applyNumberFormat="1" applyFont="1" applyFill="1" applyBorder="1" applyAlignment="1">
      <alignment horizontal="center" vertical="center" wrapText="1"/>
    </xf>
    <xf numFmtId="165" fontId="0" fillId="2" borderId="0" xfId="0" applyNumberFormat="1" applyFont="1" applyFill="1" applyBorder="1" applyAlignment="1">
      <alignment horizontal="center"/>
    </xf>
    <xf numFmtId="166" fontId="0" fillId="2" borderId="0" xfId="0" applyNumberFormat="1" applyFont="1" applyFill="1" applyBorder="1" applyAlignment="1">
      <alignment horizontal="center"/>
    </xf>
    <xf numFmtId="166" fontId="18" fillId="2" borderId="0" xfId="0" applyNumberFormat="1" applyFont="1" applyFill="1" applyAlignment="1">
      <alignment horizontal="center"/>
    </xf>
    <xf numFmtId="166" fontId="2" fillId="5" borderId="1" xfId="0" applyNumberFormat="1" applyFont="1" applyFill="1" applyBorder="1" applyAlignment="1">
      <alignment horizontal="center"/>
    </xf>
    <xf numFmtId="166" fontId="4" fillId="5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165" fontId="2" fillId="5" borderId="1" xfId="0" applyNumberFormat="1" applyFont="1" applyFill="1" applyBorder="1" applyAlignment="1">
      <alignment horizontal="center" vertical="center" wrapText="1"/>
    </xf>
    <xf numFmtId="164" fontId="4" fillId="5" borderId="1" xfId="0" applyNumberFormat="1" applyFont="1" applyFill="1" applyBorder="1"/>
    <xf numFmtId="0" fontId="21" fillId="0" borderId="0" xfId="0" applyFont="1"/>
    <xf numFmtId="166" fontId="4" fillId="5" borderId="6" xfId="0" applyNumberFormat="1" applyFont="1" applyFill="1" applyBorder="1" applyAlignment="1">
      <alignment horizontal="center"/>
    </xf>
    <xf numFmtId="166" fontId="2" fillId="5" borderId="6" xfId="0" applyNumberFormat="1" applyFont="1" applyFill="1" applyBorder="1" applyAlignment="1">
      <alignment horizontal="center" vertical="center" wrapText="1"/>
    </xf>
    <xf numFmtId="166" fontId="4" fillId="5" borderId="2" xfId="0" applyNumberFormat="1" applyFont="1" applyFill="1" applyBorder="1" applyAlignment="1">
      <alignment horizontal="center"/>
    </xf>
    <xf numFmtId="166" fontId="4" fillId="3" borderId="2" xfId="0" applyNumberFormat="1" applyFont="1" applyFill="1" applyBorder="1" applyAlignment="1">
      <alignment horizontal="center" vertical="center" wrapText="1"/>
    </xf>
    <xf numFmtId="166" fontId="4" fillId="5" borderId="2" xfId="0" applyNumberFormat="1" applyFont="1" applyFill="1" applyBorder="1" applyAlignment="1">
      <alignment horizontal="center" vertical="center" wrapText="1"/>
    </xf>
    <xf numFmtId="166" fontId="5" fillId="5" borderId="3" xfId="0" applyNumberFormat="1" applyFont="1" applyFill="1" applyBorder="1" applyAlignment="1">
      <alignment horizontal="center" vertical="center" wrapText="1"/>
    </xf>
    <xf numFmtId="165" fontId="5" fillId="5" borderId="3" xfId="0" applyNumberFormat="1" applyFont="1" applyFill="1" applyBorder="1" applyAlignment="1">
      <alignment horizontal="center" vertical="center" wrapText="1"/>
    </xf>
    <xf numFmtId="0" fontId="0" fillId="5" borderId="0" xfId="0" applyFont="1" applyFill="1" applyAlignment="1">
      <alignment horizontal="center" vertical="center" wrapText="1"/>
    </xf>
    <xf numFmtId="0" fontId="13" fillId="5" borderId="0" xfId="0" applyFont="1" applyFill="1" applyAlignment="1">
      <alignment horizontal="center" vertical="center" wrapText="1"/>
    </xf>
    <xf numFmtId="1" fontId="13" fillId="5" borderId="1" xfId="0" applyNumberFormat="1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 wrapText="1"/>
    </xf>
    <xf numFmtId="1" fontId="2" fillId="5" borderId="14" xfId="0" applyNumberFormat="1" applyFont="1" applyFill="1" applyBorder="1" applyAlignment="1">
      <alignment horizontal="center" vertical="center" wrapText="1"/>
    </xf>
    <xf numFmtId="1" fontId="2" fillId="5" borderId="12" xfId="0" applyNumberFormat="1" applyFont="1" applyFill="1" applyBorder="1" applyAlignment="1">
      <alignment horizontal="center" vertical="center" wrapText="1"/>
    </xf>
    <xf numFmtId="166" fontId="9" fillId="5" borderId="1" xfId="0" applyNumberFormat="1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22" fillId="2" borderId="0" xfId="0" applyFont="1" applyFill="1" applyBorder="1" applyAlignment="1">
      <alignment horizontal="center" vertical="center" wrapText="1"/>
    </xf>
    <xf numFmtId="1" fontId="13" fillId="2" borderId="0" xfId="0" applyNumberFormat="1" applyFont="1" applyFill="1" applyAlignment="1">
      <alignment horizontal="center"/>
    </xf>
    <xf numFmtId="0" fontId="0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0" fillId="4" borderId="0" xfId="0" applyFont="1" applyFill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/>
    </xf>
    <xf numFmtId="0" fontId="11" fillId="5" borderId="8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left" vertical="center" wrapText="1"/>
    </xf>
    <xf numFmtId="166" fontId="2" fillId="5" borderId="8" xfId="0" applyNumberFormat="1" applyFont="1" applyFill="1" applyBorder="1" applyAlignment="1">
      <alignment horizontal="center" vertical="center" wrapText="1"/>
    </xf>
    <xf numFmtId="166" fontId="4" fillId="5" borderId="16" xfId="0" applyNumberFormat="1" applyFont="1" applyFill="1" applyBorder="1" applyAlignment="1">
      <alignment horizontal="center" vertical="center" wrapText="1"/>
    </xf>
    <xf numFmtId="166" fontId="2" fillId="5" borderId="16" xfId="0" applyNumberFormat="1" applyFont="1" applyFill="1" applyBorder="1" applyAlignment="1">
      <alignment horizontal="center" vertical="center" wrapText="1"/>
    </xf>
    <xf numFmtId="0" fontId="11" fillId="5" borderId="16" xfId="0" applyFont="1" applyFill="1" applyBorder="1" applyAlignment="1">
      <alignment horizontal="center"/>
    </xf>
    <xf numFmtId="165" fontId="2" fillId="5" borderId="16" xfId="0" applyNumberFormat="1" applyFont="1" applyFill="1" applyBorder="1" applyAlignment="1">
      <alignment horizontal="left" vertical="center" wrapText="1"/>
    </xf>
    <xf numFmtId="165" fontId="2" fillId="5" borderId="3" xfId="0" applyNumberFormat="1" applyFont="1" applyFill="1" applyBorder="1" applyAlignment="1">
      <alignment horizontal="center"/>
    </xf>
    <xf numFmtId="165" fontId="9" fillId="5" borderId="3" xfId="0" applyNumberFormat="1" applyFont="1" applyFill="1" applyBorder="1" applyAlignment="1">
      <alignment horizontal="center"/>
    </xf>
    <xf numFmtId="165" fontId="9" fillId="5" borderId="3" xfId="0" applyNumberFormat="1" applyFont="1" applyFill="1" applyBorder="1" applyAlignment="1">
      <alignment horizontal="center" vertical="center" wrapText="1"/>
    </xf>
    <xf numFmtId="165" fontId="2" fillId="5" borderId="2" xfId="0" applyNumberFormat="1" applyFont="1" applyFill="1" applyBorder="1" applyAlignment="1">
      <alignment horizontal="center"/>
    </xf>
    <xf numFmtId="165" fontId="4" fillId="5" borderId="16" xfId="0" applyNumberFormat="1" applyFont="1" applyFill="1" applyBorder="1" applyAlignment="1">
      <alignment horizontal="center" vertical="center" wrapText="1"/>
    </xf>
    <xf numFmtId="165" fontId="0" fillId="5" borderId="0" xfId="0" applyNumberFormat="1" applyFont="1" applyFill="1" applyAlignment="1">
      <alignment horizontal="center"/>
    </xf>
    <xf numFmtId="0" fontId="2" fillId="5" borderId="15" xfId="0" applyFont="1" applyFill="1" applyBorder="1" applyAlignment="1">
      <alignment horizontal="center" vertical="center" wrapText="1"/>
    </xf>
    <xf numFmtId="166" fontId="8" fillId="2" borderId="18" xfId="0" applyNumberFormat="1" applyFont="1" applyFill="1" applyBorder="1" applyAlignment="1">
      <alignment horizontal="center" vertical="center" textRotation="90" wrapText="1"/>
    </xf>
    <xf numFmtId="1" fontId="2" fillId="5" borderId="0" xfId="0" applyNumberFormat="1" applyFont="1" applyFill="1" applyBorder="1" applyAlignment="1">
      <alignment horizontal="center" vertical="center" wrapText="1"/>
    </xf>
    <xf numFmtId="164" fontId="2" fillId="5" borderId="1" xfId="0" applyNumberFormat="1" applyFont="1" applyFill="1" applyBorder="1"/>
    <xf numFmtId="164" fontId="2" fillId="0" borderId="1" xfId="0" applyNumberFormat="1" applyFont="1" applyFill="1" applyBorder="1"/>
    <xf numFmtId="0" fontId="10" fillId="5" borderId="1" xfId="0" applyFont="1" applyFill="1" applyBorder="1"/>
    <xf numFmtId="0" fontId="4" fillId="5" borderId="1" xfId="0" applyFont="1" applyFill="1" applyBorder="1"/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5" borderId="0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justify" vertical="center" wrapText="1"/>
    </xf>
    <xf numFmtId="164" fontId="4" fillId="0" borderId="1" xfId="0" applyNumberFormat="1" applyFont="1" applyFill="1" applyBorder="1"/>
    <xf numFmtId="164" fontId="2" fillId="0" borderId="1" xfId="0" applyNumberFormat="1" applyFont="1" applyFill="1" applyBorder="1" applyAlignment="1">
      <alignment horizontal="left" vertical="center" wrapText="1"/>
    </xf>
    <xf numFmtId="164" fontId="4" fillId="0" borderId="1" xfId="1" applyNumberFormat="1" applyFont="1" applyFill="1" applyBorder="1"/>
    <xf numFmtId="164" fontId="2" fillId="5" borderId="1" xfId="0" applyNumberFormat="1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wrapText="1"/>
    </xf>
    <xf numFmtId="165" fontId="4" fillId="6" borderId="1" xfId="0" applyNumberFormat="1" applyFont="1" applyFill="1" applyBorder="1" applyAlignment="1">
      <alignment horizontal="center" vertical="center" wrapText="1"/>
    </xf>
    <xf numFmtId="165" fontId="4" fillId="6" borderId="19" xfId="0" applyNumberFormat="1" applyFont="1" applyFill="1" applyBorder="1" applyAlignment="1">
      <alignment horizontal="center" vertical="center" wrapText="1"/>
    </xf>
    <xf numFmtId="166" fontId="4" fillId="6" borderId="19" xfId="0" applyNumberFormat="1" applyFont="1" applyFill="1" applyBorder="1" applyAlignment="1">
      <alignment horizontal="center" vertical="center" wrapText="1"/>
    </xf>
    <xf numFmtId="166" fontId="4" fillId="6" borderId="1" xfId="0" applyNumberFormat="1" applyFont="1" applyFill="1" applyBorder="1" applyAlignment="1">
      <alignment horizontal="center" vertical="center" wrapText="1"/>
    </xf>
    <xf numFmtId="0" fontId="0" fillId="6" borderId="0" xfId="0" applyFont="1" applyFill="1" applyAlignment="1">
      <alignment horizontal="center"/>
    </xf>
    <xf numFmtId="0" fontId="10" fillId="7" borderId="1" xfId="0" applyFont="1" applyFill="1" applyBorder="1" applyAlignment="1">
      <alignment horizontal="left"/>
    </xf>
    <xf numFmtId="165" fontId="4" fillId="7" borderId="1" xfId="0" applyNumberFormat="1" applyFont="1" applyFill="1" applyBorder="1" applyAlignment="1">
      <alignment horizontal="left" vertical="center" wrapText="1"/>
    </xf>
    <xf numFmtId="0" fontId="0" fillId="7" borderId="0" xfId="0" applyFont="1" applyFill="1" applyAlignment="1">
      <alignment horizontal="center"/>
    </xf>
    <xf numFmtId="165" fontId="0" fillId="7" borderId="0" xfId="0" applyNumberFormat="1" applyFont="1" applyFill="1" applyAlignment="1">
      <alignment horizontal="center"/>
    </xf>
    <xf numFmtId="0" fontId="27" fillId="5" borderId="2" xfId="0" applyFont="1" applyFill="1" applyBorder="1" applyAlignment="1">
      <alignment horizontal="left" vertical="center" wrapText="1"/>
    </xf>
    <xf numFmtId="0" fontId="27" fillId="5" borderId="3" xfId="0" applyFont="1" applyFill="1" applyBorder="1" applyAlignment="1">
      <alignment horizontal="left" vertical="center" wrapText="1"/>
    </xf>
    <xf numFmtId="0" fontId="11" fillId="5" borderId="0" xfId="0" applyFont="1" applyFill="1" applyBorder="1" applyAlignment="1">
      <alignment horizontal="center"/>
    </xf>
    <xf numFmtId="0" fontId="25" fillId="5" borderId="2" xfId="0" applyFont="1" applyFill="1" applyBorder="1" applyAlignment="1">
      <alignment horizontal="center" vertical="center" wrapText="1"/>
    </xf>
    <xf numFmtId="165" fontId="4" fillId="7" borderId="1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left"/>
    </xf>
    <xf numFmtId="166" fontId="2" fillId="5" borderId="1" xfId="0" applyNumberFormat="1" applyFont="1" applyFill="1" applyBorder="1"/>
    <xf numFmtId="166" fontId="0" fillId="5" borderId="0" xfId="0" applyNumberFormat="1" applyFont="1" applyFill="1" applyAlignment="1">
      <alignment horizontal="center"/>
    </xf>
    <xf numFmtId="166" fontId="2" fillId="0" borderId="1" xfId="0" applyNumberFormat="1" applyFont="1" applyFill="1" applyBorder="1"/>
    <xf numFmtId="166" fontId="0" fillId="5" borderId="1" xfId="0" applyNumberFormat="1" applyFont="1" applyFill="1" applyBorder="1" applyAlignment="1">
      <alignment horizontal="center"/>
    </xf>
    <xf numFmtId="166" fontId="2" fillId="5" borderId="3" xfId="0" applyNumberFormat="1" applyFont="1" applyFill="1" applyBorder="1" applyAlignment="1">
      <alignment horizontal="center" vertical="center"/>
    </xf>
    <xf numFmtId="166" fontId="18" fillId="2" borderId="1" xfId="0" applyNumberFormat="1" applyFont="1" applyFill="1" applyBorder="1" applyAlignment="1">
      <alignment horizontal="center"/>
    </xf>
    <xf numFmtId="165" fontId="7" fillId="2" borderId="0" xfId="0" applyNumberFormat="1" applyFont="1" applyFill="1" applyBorder="1" applyAlignment="1">
      <alignment horizontal="center" vertical="center" wrapText="1"/>
    </xf>
    <xf numFmtId="165" fontId="4" fillId="6" borderId="2" xfId="0" applyNumberFormat="1" applyFont="1" applyFill="1" applyBorder="1" applyAlignment="1">
      <alignment horizontal="center" vertical="center" wrapText="1"/>
    </xf>
    <xf numFmtId="165" fontId="4" fillId="5" borderId="0" xfId="0" applyNumberFormat="1" applyFont="1" applyFill="1" applyBorder="1" applyAlignment="1">
      <alignment horizontal="center" vertical="center" wrapText="1"/>
    </xf>
    <xf numFmtId="166" fontId="2" fillId="6" borderId="1" xfId="0" applyNumberFormat="1" applyFont="1" applyFill="1" applyBorder="1" applyAlignment="1">
      <alignment horizontal="center"/>
    </xf>
    <xf numFmtId="0" fontId="27" fillId="5" borderId="0" xfId="0" applyFont="1" applyFill="1" applyBorder="1" applyAlignment="1">
      <alignment horizontal="left" vertical="center" wrapText="1"/>
    </xf>
    <xf numFmtId="166" fontId="2" fillId="5" borderId="0" xfId="0" applyNumberFormat="1" applyFont="1" applyFill="1" applyBorder="1" applyAlignment="1">
      <alignment horizontal="center" vertical="center" wrapText="1"/>
    </xf>
    <xf numFmtId="166" fontId="4" fillId="5" borderId="0" xfId="0" applyNumberFormat="1" applyFont="1" applyFill="1" applyBorder="1" applyAlignment="1">
      <alignment horizontal="center" vertical="center" wrapText="1"/>
    </xf>
    <xf numFmtId="165" fontId="2" fillId="5" borderId="0" xfId="0" applyNumberFormat="1" applyFont="1" applyFill="1" applyBorder="1" applyAlignment="1">
      <alignment horizontal="center" vertical="center" wrapText="1"/>
    </xf>
    <xf numFmtId="1" fontId="8" fillId="5" borderId="1" xfId="0" applyNumberFormat="1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left"/>
    </xf>
    <xf numFmtId="165" fontId="4" fillId="5" borderId="3" xfId="0" applyNumberFormat="1" applyFont="1" applyFill="1" applyBorder="1" applyAlignment="1">
      <alignment horizontal="left" vertical="center" wrapText="1"/>
    </xf>
    <xf numFmtId="166" fontId="4" fillId="5" borderId="9" xfId="0" applyNumberFormat="1" applyFont="1" applyFill="1" applyBorder="1" applyAlignment="1">
      <alignment horizontal="center" vertical="center" wrapText="1"/>
    </xf>
    <xf numFmtId="166" fontId="4" fillId="5" borderId="7" xfId="0" applyNumberFormat="1" applyFont="1" applyFill="1" applyBorder="1" applyAlignment="1">
      <alignment horizontal="center" vertical="center" wrapText="1"/>
    </xf>
    <xf numFmtId="166" fontId="4" fillId="5" borderId="10" xfId="0" applyNumberFormat="1" applyFont="1" applyFill="1" applyBorder="1" applyAlignment="1">
      <alignment horizontal="center" vertical="center" wrapText="1"/>
    </xf>
    <xf numFmtId="167" fontId="29" fillId="9" borderId="1" xfId="0" applyNumberFormat="1" applyFont="1" applyFill="1" applyBorder="1" applyAlignment="1">
      <alignment horizontal="center" vertical="center"/>
    </xf>
    <xf numFmtId="167" fontId="29" fillId="5" borderId="1" xfId="0" applyNumberFormat="1" applyFont="1" applyFill="1" applyBorder="1" applyAlignment="1">
      <alignment horizontal="center" vertical="center" wrapText="1"/>
    </xf>
    <xf numFmtId="167" fontId="29" fillId="9" borderId="1" xfId="0" applyNumberFormat="1" applyFont="1" applyFill="1" applyBorder="1" applyAlignment="1">
      <alignment horizontal="center" vertical="center" wrapText="1"/>
    </xf>
    <xf numFmtId="167" fontId="29" fillId="10" borderId="1" xfId="0" applyNumberFormat="1" applyFont="1" applyFill="1" applyBorder="1" applyAlignment="1">
      <alignment horizontal="center" vertical="center" wrapText="1"/>
    </xf>
    <xf numFmtId="167" fontId="29" fillId="11" borderId="1" xfId="0" applyNumberFormat="1" applyFont="1" applyFill="1" applyBorder="1" applyAlignment="1">
      <alignment horizontal="center" vertical="center" wrapText="1"/>
    </xf>
    <xf numFmtId="167" fontId="29" fillId="12" borderId="1" xfId="0" applyNumberFormat="1" applyFont="1" applyFill="1" applyBorder="1" applyAlignment="1">
      <alignment horizontal="center" vertical="center" wrapText="1"/>
    </xf>
    <xf numFmtId="167" fontId="29" fillId="5" borderId="1" xfId="0" applyNumberFormat="1" applyFont="1" applyFill="1" applyBorder="1" applyAlignment="1">
      <alignment horizontal="center"/>
    </xf>
    <xf numFmtId="165" fontId="7" fillId="5" borderId="0" xfId="0" applyNumberFormat="1" applyFont="1" applyFill="1" applyBorder="1" applyAlignment="1">
      <alignment horizontal="center" vertical="center" wrapText="1"/>
    </xf>
    <xf numFmtId="165" fontId="8" fillId="5" borderId="8" xfId="0" applyNumberFormat="1" applyFont="1" applyFill="1" applyBorder="1" applyAlignment="1">
      <alignment horizontal="center" vertical="center" textRotation="90" wrapText="1"/>
    </xf>
    <xf numFmtId="165" fontId="8" fillId="5" borderId="12" xfId="0" applyNumberFormat="1" applyFont="1" applyFill="1" applyBorder="1" applyAlignment="1">
      <alignment horizontal="center" vertical="center" textRotation="90" wrapText="1"/>
    </xf>
    <xf numFmtId="167" fontId="30" fillId="9" borderId="1" xfId="0" applyNumberFormat="1" applyFont="1" applyFill="1" applyBorder="1" applyAlignment="1">
      <alignment horizontal="center" vertical="center" wrapText="1"/>
    </xf>
    <xf numFmtId="165" fontId="6" fillId="5" borderId="1" xfId="0" applyNumberFormat="1" applyFont="1" applyFill="1" applyBorder="1" applyAlignment="1">
      <alignment horizontal="center"/>
    </xf>
    <xf numFmtId="167" fontId="30" fillId="14" borderId="1" xfId="0" applyNumberFormat="1" applyFont="1" applyFill="1" applyBorder="1" applyAlignment="1">
      <alignment horizontal="center" vertical="center"/>
    </xf>
    <xf numFmtId="167" fontId="30" fillId="14" borderId="1" xfId="0" applyNumberFormat="1" applyFont="1" applyFill="1" applyBorder="1" applyAlignment="1">
      <alignment horizontal="center"/>
    </xf>
    <xf numFmtId="167" fontId="30" fillId="13" borderId="1" xfId="0" applyNumberFormat="1" applyFont="1" applyFill="1" applyBorder="1" applyAlignment="1">
      <alignment horizontal="center" vertical="center"/>
    </xf>
    <xf numFmtId="165" fontId="16" fillId="5" borderId="0" xfId="0" applyNumberFormat="1" applyFont="1" applyFill="1" applyAlignment="1">
      <alignment horizontal="center"/>
    </xf>
    <xf numFmtId="167" fontId="29" fillId="13" borderId="1" xfId="0" applyNumberFormat="1" applyFont="1" applyFill="1" applyBorder="1" applyAlignment="1">
      <alignment horizontal="center" vertical="center" wrapText="1"/>
    </xf>
    <xf numFmtId="168" fontId="30" fillId="15" borderId="1" xfId="0" applyNumberFormat="1" applyFont="1" applyFill="1" applyBorder="1" applyAlignment="1">
      <alignment horizontal="center" vertical="center"/>
    </xf>
    <xf numFmtId="168" fontId="29" fillId="5" borderId="1" xfId="0" applyNumberFormat="1" applyFont="1" applyFill="1" applyBorder="1" applyAlignment="1">
      <alignment horizontal="center" vertical="center" wrapText="1"/>
    </xf>
    <xf numFmtId="168" fontId="29" fillId="9" borderId="1" xfId="0" applyNumberFormat="1" applyFont="1" applyFill="1" applyBorder="1" applyAlignment="1">
      <alignment horizontal="center" vertical="center" wrapText="1"/>
    </xf>
    <xf numFmtId="168" fontId="30" fillId="15" borderId="1" xfId="0" applyNumberFormat="1" applyFont="1" applyFill="1" applyBorder="1" applyAlignment="1">
      <alignment horizontal="center"/>
    </xf>
    <xf numFmtId="168" fontId="29" fillId="9" borderId="0" xfId="0" applyNumberFormat="1" applyFont="1" applyFill="1"/>
    <xf numFmtId="168" fontId="29" fillId="9" borderId="1" xfId="0" applyNumberFormat="1" applyFont="1" applyFill="1" applyBorder="1" applyAlignment="1">
      <alignment horizontal="center" vertical="center"/>
    </xf>
    <xf numFmtId="168" fontId="30" fillId="17" borderId="1" xfId="0" applyNumberFormat="1" applyFont="1" applyFill="1" applyBorder="1" applyAlignment="1">
      <alignment horizontal="center" vertical="center" wrapText="1"/>
    </xf>
    <xf numFmtId="168" fontId="29" fillId="17" borderId="1" xfId="0" applyNumberFormat="1" applyFont="1" applyFill="1" applyBorder="1" applyAlignment="1">
      <alignment horizontal="center" vertical="center" wrapText="1"/>
    </xf>
    <xf numFmtId="168" fontId="29" fillId="18" borderId="1" xfId="0" applyNumberFormat="1" applyFont="1" applyFill="1" applyBorder="1" applyAlignment="1">
      <alignment horizontal="center" vertical="center" wrapText="1"/>
    </xf>
    <xf numFmtId="168" fontId="29" fillId="19" borderId="1" xfId="0" applyNumberFormat="1" applyFont="1" applyFill="1" applyBorder="1" applyAlignment="1">
      <alignment horizontal="center" vertical="center" wrapText="1"/>
    </xf>
    <xf numFmtId="168" fontId="29" fillId="12" borderId="1" xfId="0" applyNumberFormat="1" applyFont="1" applyFill="1" applyBorder="1" applyAlignment="1">
      <alignment horizontal="center" vertical="center" wrapText="1"/>
    </xf>
    <xf numFmtId="168" fontId="29" fillId="5" borderId="1" xfId="0" applyNumberFormat="1" applyFont="1" applyFill="1" applyBorder="1" applyAlignment="1">
      <alignment horizontal="center"/>
    </xf>
    <xf numFmtId="168" fontId="29" fillId="10" borderId="1" xfId="0" applyNumberFormat="1" applyFont="1" applyFill="1" applyBorder="1" applyAlignment="1">
      <alignment horizontal="center" vertical="center" wrapText="1"/>
    </xf>
    <xf numFmtId="168" fontId="30" fillId="20" borderId="1" xfId="0" applyNumberFormat="1" applyFont="1" applyFill="1" applyBorder="1" applyAlignment="1">
      <alignment horizontal="center" vertical="center"/>
    </xf>
    <xf numFmtId="168" fontId="29" fillId="10" borderId="1" xfId="4" applyNumberFormat="1" applyFont="1" applyFill="1" applyBorder="1" applyAlignment="1">
      <alignment horizontal="center" vertical="center" wrapText="1"/>
    </xf>
    <xf numFmtId="168" fontId="29" fillId="11" borderId="1" xfId="0" applyNumberFormat="1" applyFont="1" applyFill="1" applyBorder="1" applyAlignment="1">
      <alignment horizontal="center" vertical="center" wrapText="1"/>
    </xf>
    <xf numFmtId="168" fontId="29" fillId="18" borderId="1" xfId="0" applyNumberFormat="1" applyFont="1" applyFill="1" applyBorder="1" applyAlignment="1">
      <alignment horizontal="center" vertical="center"/>
    </xf>
    <xf numFmtId="168" fontId="20" fillId="20" borderId="1" xfId="0" applyNumberFormat="1" applyFont="1" applyFill="1" applyBorder="1" applyAlignment="1">
      <alignment horizontal="center" vertical="center"/>
    </xf>
    <xf numFmtId="168" fontId="34" fillId="21" borderId="1" xfId="0" applyNumberFormat="1" applyFont="1" applyFill="1" applyBorder="1" applyAlignment="1">
      <alignment horizontal="center"/>
    </xf>
    <xf numFmtId="0" fontId="7" fillId="9" borderId="0" xfId="0" applyFont="1" applyFill="1" applyBorder="1" applyAlignment="1">
      <alignment horizontal="center" vertical="center"/>
    </xf>
    <xf numFmtId="0" fontId="30" fillId="9" borderId="0" xfId="0" applyFont="1" applyFill="1" applyBorder="1" applyAlignment="1">
      <alignment horizontal="center"/>
    </xf>
    <xf numFmtId="0" fontId="0" fillId="17" borderId="0" xfId="0" applyFont="1" applyFill="1" applyBorder="1" applyAlignment="1">
      <alignment horizontal="center"/>
    </xf>
    <xf numFmtId="0" fontId="31" fillId="17" borderId="0" xfId="0" applyFont="1" applyFill="1" applyBorder="1" applyAlignment="1">
      <alignment horizontal="center"/>
    </xf>
    <xf numFmtId="0" fontId="32" fillId="17" borderId="0" xfId="0" applyFont="1" applyFill="1" applyAlignment="1">
      <alignment horizontal="center"/>
    </xf>
    <xf numFmtId="0" fontId="29" fillId="0" borderId="7" xfId="0" applyFont="1" applyBorder="1" applyAlignment="1">
      <alignment vertical="center" wrapText="1"/>
    </xf>
    <xf numFmtId="1" fontId="30" fillId="23" borderId="1" xfId="0" applyNumberFormat="1" applyFont="1" applyFill="1" applyBorder="1" applyAlignment="1">
      <alignment horizontal="center" vertical="center"/>
    </xf>
    <xf numFmtId="164" fontId="30" fillId="23" borderId="1" xfId="0" applyNumberFormat="1" applyFont="1" applyFill="1" applyBorder="1" applyAlignment="1">
      <alignment horizontal="center" vertical="center"/>
    </xf>
    <xf numFmtId="1" fontId="29" fillId="5" borderId="1" xfId="0" applyNumberFormat="1" applyFont="1" applyFill="1" applyBorder="1" applyAlignment="1">
      <alignment horizontal="center" vertical="center" wrapText="1"/>
    </xf>
    <xf numFmtId="168" fontId="30" fillId="23" borderId="1" xfId="0" applyNumberFormat="1" applyFont="1" applyFill="1" applyBorder="1" applyAlignment="1">
      <alignment horizontal="center" vertical="center"/>
    </xf>
    <xf numFmtId="1" fontId="29" fillId="9" borderId="1" xfId="0" applyNumberFormat="1" applyFont="1" applyFill="1" applyBorder="1" applyAlignment="1">
      <alignment horizontal="center" vertical="center" wrapText="1"/>
    </xf>
    <xf numFmtId="1" fontId="30" fillId="23" borderId="1" xfId="0" applyNumberFormat="1" applyFont="1" applyFill="1" applyBorder="1" applyAlignment="1">
      <alignment horizontal="center"/>
    </xf>
    <xf numFmtId="168" fontId="30" fillId="23" borderId="1" xfId="0" applyNumberFormat="1" applyFont="1" applyFill="1" applyBorder="1" applyAlignment="1">
      <alignment horizontal="center"/>
    </xf>
    <xf numFmtId="1" fontId="29" fillId="9" borderId="1" xfId="0" applyNumberFormat="1" applyFont="1" applyFill="1" applyBorder="1" applyAlignment="1">
      <alignment horizontal="center" vertical="center"/>
    </xf>
    <xf numFmtId="1" fontId="30" fillId="17" borderId="1" xfId="0" applyNumberFormat="1" applyFont="1" applyFill="1" applyBorder="1" applyAlignment="1">
      <alignment horizontal="center" vertical="center" wrapText="1"/>
    </xf>
    <xf numFmtId="1" fontId="29" fillId="17" borderId="1" xfId="0" applyNumberFormat="1" applyFont="1" applyFill="1" applyBorder="1" applyAlignment="1">
      <alignment horizontal="center" vertical="center" wrapText="1"/>
    </xf>
    <xf numFmtId="1" fontId="29" fillId="12" borderId="1" xfId="0" applyNumberFormat="1" applyFont="1" applyFill="1" applyBorder="1" applyAlignment="1">
      <alignment horizontal="center" vertical="center" wrapText="1"/>
    </xf>
    <xf numFmtId="1" fontId="29" fillId="24" borderId="1" xfId="0" applyNumberFormat="1" applyFont="1" applyFill="1" applyBorder="1" applyAlignment="1">
      <alignment horizontal="center" vertical="center" wrapText="1"/>
    </xf>
    <xf numFmtId="168" fontId="29" fillId="24" borderId="1" xfId="0" applyNumberFormat="1" applyFont="1" applyFill="1" applyBorder="1" applyAlignment="1">
      <alignment horizontal="center" vertical="center" wrapText="1"/>
    </xf>
    <xf numFmtId="1" fontId="29" fillId="18" borderId="1" xfId="0" applyNumberFormat="1" applyFont="1" applyFill="1" applyBorder="1" applyAlignment="1">
      <alignment horizontal="center" vertical="center" wrapText="1"/>
    </xf>
    <xf numFmtId="1" fontId="30" fillId="15" borderId="1" xfId="0" applyNumberFormat="1" applyFont="1" applyFill="1" applyBorder="1" applyAlignment="1">
      <alignment horizontal="center" vertical="center"/>
    </xf>
    <xf numFmtId="1" fontId="30" fillId="25" borderId="1" xfId="0" applyNumberFormat="1" applyFont="1" applyFill="1" applyBorder="1" applyAlignment="1">
      <alignment horizontal="center" vertical="center"/>
    </xf>
    <xf numFmtId="168" fontId="30" fillId="25" borderId="1" xfId="0" applyNumberFormat="1" applyFont="1" applyFill="1" applyBorder="1" applyAlignment="1">
      <alignment horizontal="center" vertical="center"/>
    </xf>
    <xf numFmtId="1" fontId="29" fillId="10" borderId="1" xfId="0" applyNumberFormat="1" applyFont="1" applyFill="1" applyBorder="1" applyAlignment="1">
      <alignment horizontal="center" vertical="center" wrapText="1"/>
    </xf>
    <xf numFmtId="1" fontId="29" fillId="10" borderId="1" xfId="4" applyNumberFormat="1" applyFont="1" applyFill="1" applyBorder="1" applyAlignment="1">
      <alignment horizontal="center" vertical="center" wrapText="1"/>
    </xf>
    <xf numFmtId="1" fontId="29" fillId="11" borderId="1" xfId="0" applyNumberFormat="1" applyFont="1" applyFill="1" applyBorder="1" applyAlignment="1">
      <alignment horizontal="center" vertical="center" wrapText="1"/>
    </xf>
    <xf numFmtId="1" fontId="20" fillId="25" borderId="1" xfId="0" applyNumberFormat="1" applyFont="1" applyFill="1" applyBorder="1" applyAlignment="1">
      <alignment horizontal="center" vertical="center"/>
    </xf>
    <xf numFmtId="168" fontId="20" fillId="25" borderId="1" xfId="0" applyNumberFormat="1" applyFont="1" applyFill="1" applyBorder="1" applyAlignment="1">
      <alignment horizontal="center" vertical="center"/>
    </xf>
    <xf numFmtId="168" fontId="34" fillId="26" borderId="1" xfId="0" applyNumberFormat="1" applyFont="1" applyFill="1" applyBorder="1" applyAlignment="1">
      <alignment horizontal="center"/>
    </xf>
    <xf numFmtId="0" fontId="30" fillId="17" borderId="0" xfId="0" applyFont="1" applyFill="1" applyBorder="1" applyAlignment="1">
      <alignment horizontal="center"/>
    </xf>
    <xf numFmtId="0" fontId="7" fillId="17" borderId="0" xfId="0" applyFont="1" applyFill="1" applyBorder="1" applyAlignment="1">
      <alignment horizontal="center" vertical="center"/>
    </xf>
    <xf numFmtId="166" fontId="7" fillId="2" borderId="0" xfId="0" applyNumberFormat="1" applyFont="1" applyFill="1" applyBorder="1" applyAlignment="1">
      <alignment horizontal="center" vertical="center" wrapText="1"/>
    </xf>
    <xf numFmtId="166" fontId="7" fillId="2" borderId="0" xfId="0" applyNumberFormat="1" applyFont="1" applyFill="1" applyBorder="1" applyAlignment="1">
      <alignment vertical="center" wrapText="1"/>
    </xf>
    <xf numFmtId="166" fontId="8" fillId="5" borderId="1" xfId="0" applyNumberFormat="1" applyFont="1" applyFill="1" applyBorder="1" applyAlignment="1">
      <alignment horizontal="center" vertical="center" wrapText="1"/>
    </xf>
    <xf numFmtId="166" fontId="2" fillId="6" borderId="1" xfId="0" applyNumberFormat="1" applyFont="1" applyFill="1" applyBorder="1" applyAlignment="1">
      <alignment horizontal="center" vertical="center" wrapText="1"/>
    </xf>
    <xf numFmtId="166" fontId="8" fillId="6" borderId="1" xfId="0" applyNumberFormat="1" applyFont="1" applyFill="1" applyBorder="1" applyAlignment="1">
      <alignment horizontal="center" vertical="center" textRotation="90" wrapText="1"/>
    </xf>
    <xf numFmtId="166" fontId="8" fillId="6" borderId="2" xfId="0" applyNumberFormat="1" applyFont="1" applyFill="1" applyBorder="1" applyAlignment="1">
      <alignment horizontal="center" vertical="center" textRotation="90" wrapText="1"/>
    </xf>
    <xf numFmtId="166" fontId="2" fillId="5" borderId="14" xfId="0" applyNumberFormat="1" applyFont="1" applyFill="1" applyBorder="1" applyAlignment="1">
      <alignment horizontal="center" vertical="center" wrapText="1"/>
    </xf>
    <xf numFmtId="166" fontId="8" fillId="2" borderId="12" xfId="0" applyNumberFormat="1" applyFont="1" applyFill="1" applyBorder="1" applyAlignment="1">
      <alignment horizontal="center" vertical="center" textRotation="90" wrapText="1"/>
    </xf>
    <xf numFmtId="166" fontId="8" fillId="2" borderId="5" xfId="0" applyNumberFormat="1" applyFont="1" applyFill="1" applyBorder="1" applyAlignment="1">
      <alignment horizontal="center" vertical="center" textRotation="90" wrapText="1"/>
    </xf>
    <xf numFmtId="166" fontId="4" fillId="6" borderId="3" xfId="0" applyNumberFormat="1" applyFont="1" applyFill="1" applyBorder="1" applyAlignment="1">
      <alignment horizontal="center" vertical="center" wrapText="1"/>
    </xf>
    <xf numFmtId="166" fontId="4" fillId="3" borderId="20" xfId="0" applyNumberFormat="1" applyFont="1" applyFill="1" applyBorder="1" applyAlignment="1">
      <alignment horizontal="center" vertical="center" wrapText="1"/>
    </xf>
    <xf numFmtId="166" fontId="4" fillId="3" borderId="3" xfId="0" applyNumberFormat="1" applyFont="1" applyFill="1" applyBorder="1" applyAlignment="1">
      <alignment horizontal="center" vertical="center" wrapText="1"/>
    </xf>
    <xf numFmtId="166" fontId="0" fillId="5" borderId="0" xfId="0" applyNumberFormat="1" applyFont="1" applyFill="1" applyBorder="1" applyAlignment="1">
      <alignment horizontal="center"/>
    </xf>
    <xf numFmtId="166" fontId="2" fillId="5" borderId="20" xfId="0" applyNumberFormat="1" applyFont="1" applyFill="1" applyBorder="1" applyAlignment="1">
      <alignment horizontal="center" vertical="center" wrapText="1"/>
    </xf>
    <xf numFmtId="166" fontId="4" fillId="5" borderId="1" xfId="0" applyNumberFormat="1" applyFont="1" applyFill="1" applyBorder="1" applyAlignment="1">
      <alignment horizontal="center"/>
    </xf>
    <xf numFmtId="166" fontId="4" fillId="5" borderId="20" xfId="0" applyNumberFormat="1" applyFont="1" applyFill="1" applyBorder="1" applyAlignment="1">
      <alignment horizontal="center"/>
    </xf>
    <xf numFmtId="166" fontId="2" fillId="5" borderId="20" xfId="0" applyNumberFormat="1" applyFont="1" applyFill="1" applyBorder="1" applyAlignment="1">
      <alignment horizontal="center"/>
    </xf>
    <xf numFmtId="166" fontId="2" fillId="5" borderId="6" xfId="0" applyNumberFormat="1" applyFont="1" applyFill="1" applyBorder="1" applyAlignment="1">
      <alignment horizontal="center"/>
    </xf>
    <xf numFmtId="166" fontId="16" fillId="5" borderId="0" xfId="0" applyNumberFormat="1" applyFont="1" applyFill="1" applyBorder="1" applyAlignment="1">
      <alignment horizontal="center"/>
    </xf>
    <xf numFmtId="166" fontId="9" fillId="5" borderId="20" xfId="0" applyNumberFormat="1" applyFont="1" applyFill="1" applyBorder="1" applyAlignment="1">
      <alignment horizontal="center"/>
    </xf>
    <xf numFmtId="166" fontId="9" fillId="5" borderId="6" xfId="0" applyNumberFormat="1" applyFont="1" applyFill="1" applyBorder="1" applyAlignment="1">
      <alignment horizontal="center"/>
    </xf>
    <xf numFmtId="166" fontId="9" fillId="5" borderId="1" xfId="0" applyNumberFormat="1" applyFont="1" applyFill="1" applyBorder="1" applyAlignment="1">
      <alignment horizontal="center" vertical="center" wrapText="1"/>
    </xf>
    <xf numFmtId="166" fontId="9" fillId="5" borderId="20" xfId="0" applyNumberFormat="1" applyFont="1" applyFill="1" applyBorder="1" applyAlignment="1">
      <alignment horizontal="center" vertical="center" wrapText="1"/>
    </xf>
    <xf numFmtId="166" fontId="9" fillId="5" borderId="6" xfId="0" applyNumberFormat="1" applyFont="1" applyFill="1" applyBorder="1" applyAlignment="1">
      <alignment horizontal="center" vertical="center" wrapText="1"/>
    </xf>
    <xf numFmtId="166" fontId="2" fillId="6" borderId="1" xfId="0" applyNumberFormat="1" applyFont="1" applyFill="1" applyBorder="1"/>
    <xf numFmtId="166" fontId="2" fillId="5" borderId="2" xfId="0" applyNumberFormat="1" applyFont="1" applyFill="1" applyBorder="1" applyAlignment="1">
      <alignment horizontal="center"/>
    </xf>
    <xf numFmtId="166" fontId="4" fillId="6" borderId="25" xfId="0" applyNumberFormat="1" applyFont="1" applyFill="1" applyBorder="1" applyAlignment="1">
      <alignment horizontal="center" vertical="center" wrapText="1"/>
    </xf>
    <xf numFmtId="166" fontId="2" fillId="5" borderId="17" xfId="0" applyNumberFormat="1" applyFont="1" applyFill="1" applyBorder="1" applyAlignment="1">
      <alignment horizontal="center" vertical="center" wrapText="1"/>
    </xf>
    <xf numFmtId="166" fontId="4" fillId="5" borderId="17" xfId="0" applyNumberFormat="1" applyFont="1" applyFill="1" applyBorder="1" applyAlignment="1">
      <alignment horizontal="center" vertical="center" wrapText="1"/>
    </xf>
    <xf numFmtId="166" fontId="4" fillId="5" borderId="21" xfId="0" applyNumberFormat="1" applyFont="1" applyFill="1" applyBorder="1" applyAlignment="1">
      <alignment horizontal="center" vertical="center" wrapText="1"/>
    </xf>
    <xf numFmtId="166" fontId="4" fillId="5" borderId="38" xfId="0" applyNumberFormat="1" applyFont="1" applyFill="1" applyBorder="1" applyAlignment="1">
      <alignment horizontal="center" vertical="center" wrapText="1"/>
    </xf>
    <xf numFmtId="166" fontId="0" fillId="6" borderId="0" xfId="0" applyNumberFormat="1" applyFont="1" applyFill="1" applyBorder="1" applyAlignment="1">
      <alignment horizontal="center"/>
    </xf>
    <xf numFmtId="166" fontId="4" fillId="6" borderId="22" xfId="0" applyNumberFormat="1" applyFont="1" applyFill="1" applyBorder="1" applyAlignment="1">
      <alignment horizontal="center" vertical="center" wrapText="1"/>
    </xf>
    <xf numFmtId="166" fontId="4" fillId="6" borderId="37" xfId="0" applyNumberFormat="1" applyFont="1" applyFill="1" applyBorder="1" applyAlignment="1">
      <alignment horizontal="center" vertical="center" wrapText="1"/>
    </xf>
    <xf numFmtId="166" fontId="2" fillId="5" borderId="8" xfId="0" applyNumberFormat="1" applyFont="1" applyFill="1" applyBorder="1" applyAlignment="1">
      <alignment horizontal="center"/>
    </xf>
    <xf numFmtId="166" fontId="2" fillId="5" borderId="23" xfId="0" applyNumberFormat="1" applyFont="1" applyFill="1" applyBorder="1" applyAlignment="1">
      <alignment horizontal="center" vertical="center" wrapText="1"/>
    </xf>
    <xf numFmtId="166" fontId="2" fillId="5" borderId="12" xfId="0" applyNumberFormat="1" applyFont="1" applyFill="1" applyBorder="1" applyAlignment="1">
      <alignment horizontal="center" vertical="center" wrapText="1"/>
    </xf>
    <xf numFmtId="166" fontId="2" fillId="5" borderId="24" xfId="0" applyNumberFormat="1" applyFont="1" applyFill="1" applyBorder="1" applyAlignment="1">
      <alignment horizontal="center" vertical="center" wrapText="1"/>
    </xf>
    <xf numFmtId="166" fontId="2" fillId="5" borderId="2" xfId="0" applyNumberFormat="1" applyFont="1" applyFill="1" applyBorder="1" applyAlignment="1">
      <alignment horizontal="center" vertical="center" wrapText="1"/>
    </xf>
    <xf numFmtId="166" fontId="15" fillId="5" borderId="1" xfId="0" applyNumberFormat="1" applyFont="1" applyFill="1" applyBorder="1" applyAlignment="1">
      <alignment horizontal="center"/>
    </xf>
    <xf numFmtId="166" fontId="0" fillId="5" borderId="18" xfId="2" applyNumberFormat="1" applyFont="1" applyFill="1" applyBorder="1" applyAlignment="1">
      <alignment horizontal="center"/>
    </xf>
    <xf numFmtId="166" fontId="4" fillId="6" borderId="2" xfId="0" applyNumberFormat="1" applyFont="1" applyFill="1" applyBorder="1" applyAlignment="1">
      <alignment horizontal="center" vertical="center" wrapText="1"/>
    </xf>
    <xf numFmtId="166" fontId="0" fillId="5" borderId="18" xfId="0" applyNumberFormat="1" applyFont="1" applyFill="1" applyBorder="1" applyAlignment="1">
      <alignment horizontal="center"/>
    </xf>
    <xf numFmtId="166" fontId="0" fillId="5" borderId="7" xfId="0" applyNumberFormat="1" applyFont="1" applyFill="1" applyBorder="1" applyAlignment="1">
      <alignment horizontal="center"/>
    </xf>
    <xf numFmtId="166" fontId="0" fillId="5" borderId="8" xfId="0" applyNumberFormat="1" applyFont="1" applyFill="1" applyBorder="1" applyAlignment="1">
      <alignment horizontal="center"/>
    </xf>
    <xf numFmtId="166" fontId="4" fillId="5" borderId="18" xfId="0" applyNumberFormat="1" applyFont="1" applyFill="1" applyBorder="1" applyAlignment="1">
      <alignment horizontal="center" vertical="center" wrapText="1"/>
    </xf>
    <xf numFmtId="166" fontId="6" fillId="2" borderId="1" xfId="0" applyNumberFormat="1" applyFont="1" applyFill="1" applyBorder="1" applyAlignment="1">
      <alignment horizontal="center"/>
    </xf>
    <xf numFmtId="166" fontId="14" fillId="0" borderId="0" xfId="0" applyNumberFormat="1" applyFont="1" applyAlignment="1">
      <alignment vertical="center" wrapText="1"/>
    </xf>
    <xf numFmtId="166" fontId="6" fillId="2" borderId="2" xfId="0" applyNumberFormat="1" applyFont="1" applyFill="1" applyBorder="1" applyAlignment="1">
      <alignment horizontal="center"/>
    </xf>
    <xf numFmtId="166" fontId="6" fillId="2" borderId="3" xfId="0" applyNumberFormat="1" applyFont="1" applyFill="1" applyBorder="1" applyAlignment="1">
      <alignment horizontal="center"/>
    </xf>
    <xf numFmtId="166" fontId="14" fillId="0" borderId="0" xfId="0" applyNumberFormat="1" applyFont="1" applyAlignment="1">
      <alignment horizontal="center" vertical="center" wrapText="1"/>
    </xf>
    <xf numFmtId="166" fontId="2" fillId="5" borderId="18" xfId="0" applyNumberFormat="1" applyFont="1" applyFill="1" applyBorder="1" applyAlignment="1">
      <alignment horizontal="center" vertical="center" wrapText="1"/>
    </xf>
    <xf numFmtId="166" fontId="4" fillId="7" borderId="1" xfId="0" applyNumberFormat="1" applyFont="1" applyFill="1" applyBorder="1" applyAlignment="1">
      <alignment horizontal="center" vertical="center" wrapText="1"/>
    </xf>
    <xf numFmtId="166" fontId="4" fillId="7" borderId="1" xfId="2" applyNumberFormat="1" applyFont="1" applyFill="1" applyBorder="1" applyAlignment="1">
      <alignment horizontal="center"/>
    </xf>
    <xf numFmtId="166" fontId="4" fillId="7" borderId="1" xfId="0" applyNumberFormat="1" applyFont="1" applyFill="1" applyBorder="1" applyAlignment="1">
      <alignment horizontal="center"/>
    </xf>
    <xf numFmtId="166" fontId="4" fillId="7" borderId="3" xfId="0" applyNumberFormat="1" applyFont="1" applyFill="1" applyBorder="1" applyAlignment="1">
      <alignment horizontal="center"/>
    </xf>
    <xf numFmtId="166" fontId="0" fillId="7" borderId="0" xfId="0" applyNumberFormat="1" applyFont="1" applyFill="1" applyBorder="1" applyAlignment="1">
      <alignment horizontal="center"/>
    </xf>
    <xf numFmtId="166" fontId="0" fillId="7" borderId="0" xfId="0" applyNumberFormat="1" applyFont="1" applyFill="1" applyAlignment="1">
      <alignment horizontal="center"/>
    </xf>
    <xf numFmtId="166" fontId="0" fillId="2" borderId="0" xfId="2" applyNumberFormat="1" applyFont="1" applyFill="1" applyAlignment="1">
      <alignment horizontal="center"/>
    </xf>
    <xf numFmtId="166" fontId="18" fillId="2" borderId="2" xfId="0" applyNumberFormat="1" applyFont="1" applyFill="1" applyBorder="1" applyAlignment="1">
      <alignment horizontal="center"/>
    </xf>
    <xf numFmtId="166" fontId="0" fillId="2" borderId="6" xfId="0" applyNumberFormat="1" applyFont="1" applyFill="1" applyBorder="1" applyAlignment="1">
      <alignment horizontal="center"/>
    </xf>
    <xf numFmtId="166" fontId="18" fillId="2" borderId="6" xfId="0" applyNumberFormat="1" applyFont="1" applyFill="1" applyBorder="1" applyAlignment="1">
      <alignment horizontal="center"/>
    </xf>
    <xf numFmtId="166" fontId="6" fillId="2" borderId="6" xfId="0" applyNumberFormat="1" applyFont="1" applyFill="1" applyBorder="1" applyAlignment="1">
      <alignment horizontal="center"/>
    </xf>
    <xf numFmtId="166" fontId="18" fillId="2" borderId="0" xfId="0" applyNumberFormat="1" applyFont="1" applyFill="1" applyAlignment="1">
      <alignment horizontal="left"/>
    </xf>
    <xf numFmtId="1" fontId="8" fillId="5" borderId="3" xfId="0" applyNumberFormat="1" applyFont="1" applyFill="1" applyBorder="1" applyAlignment="1">
      <alignment horizontal="center" vertical="center" wrapText="1"/>
    </xf>
    <xf numFmtId="1" fontId="8" fillId="7" borderId="1" xfId="0" applyNumberFormat="1" applyFont="1" applyFill="1" applyBorder="1" applyAlignment="1">
      <alignment horizontal="center" vertical="center" wrapText="1"/>
    </xf>
    <xf numFmtId="1" fontId="13" fillId="2" borderId="0" xfId="0" applyNumberFormat="1" applyFont="1" applyFill="1" applyBorder="1" applyAlignment="1">
      <alignment horizontal="center"/>
    </xf>
    <xf numFmtId="1" fontId="8" fillId="2" borderId="20" xfId="0" applyNumberFormat="1" applyFont="1" applyFill="1" applyBorder="1" applyAlignment="1">
      <alignment horizontal="center" vertical="center" wrapText="1"/>
    </xf>
    <xf numFmtId="1" fontId="8" fillId="2" borderId="2" xfId="0" applyNumberFormat="1" applyFont="1" applyFill="1" applyBorder="1" applyAlignment="1">
      <alignment horizontal="center" vertical="center" wrapText="1"/>
    </xf>
    <xf numFmtId="1" fontId="8" fillId="8" borderId="1" xfId="0" applyNumberFormat="1" applyFont="1" applyFill="1" applyBorder="1" applyAlignment="1">
      <alignment horizontal="center" vertical="center" wrapText="1"/>
    </xf>
    <xf numFmtId="1" fontId="29" fillId="16" borderId="1" xfId="0" applyNumberFormat="1" applyFont="1" applyFill="1" applyBorder="1" applyAlignment="1">
      <alignment horizontal="center" vertical="center" wrapText="1"/>
    </xf>
    <xf numFmtId="1" fontId="29" fillId="22" borderId="1" xfId="0" applyNumberFormat="1" applyFont="1" applyFill="1" applyBorder="1" applyAlignment="1">
      <alignment horizontal="center" vertical="center" wrapText="1"/>
    </xf>
    <xf numFmtId="1" fontId="8" fillId="5" borderId="2" xfId="0" applyNumberFormat="1" applyFont="1" applyFill="1" applyBorder="1" applyAlignment="1">
      <alignment horizontal="center" vertical="center" wrapText="1"/>
    </xf>
    <xf numFmtId="166" fontId="4" fillId="5" borderId="8" xfId="0" applyNumberFormat="1" applyFont="1" applyFill="1" applyBorder="1" applyAlignment="1">
      <alignment horizontal="center" vertical="center" wrapText="1"/>
    </xf>
    <xf numFmtId="166" fontId="4" fillId="5" borderId="8" xfId="0" applyNumberFormat="1" applyFont="1" applyFill="1" applyBorder="1" applyAlignment="1">
      <alignment horizontal="center"/>
    </xf>
    <xf numFmtId="166" fontId="4" fillId="6" borderId="16" xfId="0" applyNumberFormat="1" applyFont="1" applyFill="1" applyBorder="1" applyAlignment="1">
      <alignment horizontal="center" vertical="center" wrapText="1"/>
    </xf>
    <xf numFmtId="166" fontId="29" fillId="5" borderId="1" xfId="0" applyNumberFormat="1" applyFont="1" applyFill="1" applyBorder="1" applyAlignment="1">
      <alignment horizontal="center" vertical="center" wrapText="1"/>
    </xf>
    <xf numFmtId="166" fontId="30" fillId="14" borderId="1" xfId="0" applyNumberFormat="1" applyFont="1" applyFill="1" applyBorder="1" applyAlignment="1">
      <alignment horizontal="center" vertical="center"/>
    </xf>
    <xf numFmtId="166" fontId="29" fillId="9" borderId="1" xfId="0" applyNumberFormat="1" applyFont="1" applyFill="1" applyBorder="1" applyAlignment="1">
      <alignment horizontal="center" vertical="center" wrapText="1"/>
    </xf>
    <xf numFmtId="166" fontId="30" fillId="14" borderId="1" xfId="0" applyNumberFormat="1" applyFont="1" applyFill="1" applyBorder="1" applyAlignment="1">
      <alignment horizontal="center"/>
    </xf>
    <xf numFmtId="166" fontId="29" fillId="9" borderId="1" xfId="0" applyNumberFormat="1" applyFont="1" applyFill="1" applyBorder="1" applyAlignment="1">
      <alignment horizontal="center" vertical="center"/>
    </xf>
    <xf numFmtId="166" fontId="30" fillId="9" borderId="1" xfId="0" applyNumberFormat="1" applyFont="1" applyFill="1" applyBorder="1" applyAlignment="1">
      <alignment horizontal="center" vertical="center" wrapText="1"/>
    </xf>
    <xf numFmtId="166" fontId="29" fillId="12" borderId="1" xfId="0" applyNumberFormat="1" applyFont="1" applyFill="1" applyBorder="1" applyAlignment="1">
      <alignment horizontal="center" vertical="center" wrapText="1"/>
    </xf>
    <xf numFmtId="166" fontId="29" fillId="5" borderId="1" xfId="0" applyNumberFormat="1" applyFont="1" applyFill="1" applyBorder="1" applyAlignment="1">
      <alignment horizontal="center"/>
    </xf>
    <xf numFmtId="166" fontId="29" fillId="13" borderId="1" xfId="0" applyNumberFormat="1" applyFont="1" applyFill="1" applyBorder="1" applyAlignment="1">
      <alignment horizontal="center" vertical="center" wrapText="1"/>
    </xf>
    <xf numFmtId="166" fontId="30" fillId="13" borderId="1" xfId="0" applyNumberFormat="1" applyFont="1" applyFill="1" applyBorder="1" applyAlignment="1">
      <alignment horizontal="center" vertical="center"/>
    </xf>
    <xf numFmtId="166" fontId="29" fillId="10" borderId="1" xfId="0" applyNumberFormat="1" applyFont="1" applyFill="1" applyBorder="1" applyAlignment="1">
      <alignment horizontal="center" vertical="center" wrapText="1"/>
    </xf>
    <xf numFmtId="166" fontId="29" fillId="11" borderId="1" xfId="0" applyNumberFormat="1" applyFont="1" applyFill="1" applyBorder="1" applyAlignment="1">
      <alignment horizontal="center" vertical="center" wrapText="1"/>
    </xf>
    <xf numFmtId="166" fontId="6" fillId="5" borderId="1" xfId="0" applyNumberFormat="1" applyFont="1" applyFill="1" applyBorder="1" applyAlignment="1">
      <alignment horizontal="center"/>
    </xf>
    <xf numFmtId="0" fontId="35" fillId="5" borderId="2" xfId="0" applyFont="1" applyFill="1" applyBorder="1" applyAlignment="1">
      <alignment horizontal="center" vertical="center" wrapText="1"/>
    </xf>
    <xf numFmtId="2" fontId="36" fillId="5" borderId="1" xfId="0" applyNumberFormat="1" applyFont="1" applyFill="1" applyBorder="1" applyAlignment="1">
      <alignment horizontal="center" vertical="center" wrapText="1"/>
    </xf>
    <xf numFmtId="0" fontId="35" fillId="5" borderId="2" xfId="0" applyFont="1" applyFill="1" applyBorder="1" applyAlignment="1">
      <alignment horizontal="left" vertical="center" wrapText="1"/>
    </xf>
    <xf numFmtId="0" fontId="36" fillId="5" borderId="1" xfId="0" applyFont="1" applyFill="1" applyBorder="1" applyAlignment="1">
      <alignment horizontal="center" vertical="center" wrapText="1"/>
    </xf>
    <xf numFmtId="0" fontId="37" fillId="5" borderId="3" xfId="0" applyFont="1" applyFill="1" applyBorder="1" applyAlignment="1">
      <alignment horizontal="left" vertical="center" wrapText="1"/>
    </xf>
    <xf numFmtId="0" fontId="10" fillId="6" borderId="3" xfId="0" applyFont="1" applyFill="1" applyBorder="1" applyAlignment="1">
      <alignment horizontal="center"/>
    </xf>
    <xf numFmtId="0" fontId="27" fillId="5" borderId="3" xfId="0" applyFont="1" applyFill="1" applyBorder="1" applyAlignment="1">
      <alignment horizontal="center" vertical="center" wrapText="1"/>
    </xf>
    <xf numFmtId="0" fontId="26" fillId="5" borderId="3" xfId="0" applyFont="1" applyFill="1" applyBorder="1" applyAlignment="1">
      <alignment horizontal="left" vertical="center" wrapText="1"/>
    </xf>
    <xf numFmtId="0" fontId="10" fillId="6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165" fontId="4" fillId="6" borderId="25" xfId="0" applyNumberFormat="1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5" fillId="5" borderId="2" xfId="0" applyFont="1" applyFill="1" applyBorder="1" applyAlignment="1">
      <alignment horizontal="left" vertical="center" wrapText="1"/>
    </xf>
    <xf numFmtId="0" fontId="25" fillId="5" borderId="3" xfId="0" applyFont="1" applyFill="1" applyBorder="1" applyAlignment="1">
      <alignment horizontal="left" vertical="center" wrapText="1"/>
    </xf>
    <xf numFmtId="0" fontId="10" fillId="6" borderId="3" xfId="0" applyFont="1" applyFill="1" applyBorder="1" applyAlignment="1">
      <alignment horizontal="left" vertical="center" wrapText="1"/>
    </xf>
    <xf numFmtId="165" fontId="2" fillId="5" borderId="1" xfId="0" applyNumberFormat="1" applyFont="1" applyFill="1" applyBorder="1" applyAlignment="1">
      <alignment horizontal="left" vertical="center" wrapText="1"/>
    </xf>
    <xf numFmtId="166" fontId="10" fillId="5" borderId="1" xfId="0" applyNumberFormat="1" applyFont="1" applyFill="1" applyBorder="1" applyAlignment="1">
      <alignment horizontal="center" vertical="center" wrapText="1"/>
    </xf>
    <xf numFmtId="165" fontId="4" fillId="5" borderId="2" xfId="0" applyNumberFormat="1" applyFont="1" applyFill="1" applyBorder="1" applyAlignment="1">
      <alignment horizontal="center" vertical="center" wrapText="1"/>
    </xf>
    <xf numFmtId="166" fontId="8" fillId="2" borderId="7" xfId="0" applyNumberFormat="1" applyFont="1" applyFill="1" applyBorder="1" applyAlignment="1">
      <alignment horizontal="center" vertical="center" textRotation="90" wrapText="1"/>
    </xf>
    <xf numFmtId="166" fontId="8" fillId="2" borderId="8" xfId="0" applyNumberFormat="1" applyFont="1" applyFill="1" applyBorder="1" applyAlignment="1">
      <alignment horizontal="center" vertical="center" textRotation="90" wrapText="1"/>
    </xf>
    <xf numFmtId="0" fontId="2" fillId="5" borderId="1" xfId="0" applyFont="1" applyFill="1" applyBorder="1" applyAlignment="1">
      <alignment horizontal="center" vertical="center" wrapText="1"/>
    </xf>
    <xf numFmtId="165" fontId="2" fillId="5" borderId="8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/>
    </xf>
    <xf numFmtId="0" fontId="13" fillId="5" borderId="0" xfId="0" applyFont="1" applyFill="1" applyBorder="1" applyAlignment="1">
      <alignment horizontal="center" vertical="center" wrapText="1"/>
    </xf>
    <xf numFmtId="165" fontId="2" fillId="5" borderId="3" xfId="0" applyNumberFormat="1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 wrapText="1"/>
    </xf>
    <xf numFmtId="0" fontId="9" fillId="5" borderId="3" xfId="0" applyFont="1" applyFill="1" applyBorder="1" applyAlignment="1">
      <alignment horizontal="left" vertical="center" wrapText="1"/>
    </xf>
    <xf numFmtId="165" fontId="5" fillId="5" borderId="3" xfId="0" applyNumberFormat="1" applyFont="1" applyFill="1" applyBorder="1" applyAlignment="1">
      <alignment horizontal="left" vertical="center" wrapText="1"/>
    </xf>
    <xf numFmtId="165" fontId="9" fillId="5" borderId="3" xfId="0" applyNumberFormat="1" applyFont="1" applyFill="1" applyBorder="1" applyAlignment="1">
      <alignment horizontal="left" vertical="center" wrapText="1"/>
    </xf>
    <xf numFmtId="165" fontId="2" fillId="2" borderId="3" xfId="0" applyNumberFormat="1" applyFont="1" applyFill="1" applyBorder="1" applyAlignment="1">
      <alignment horizontal="left" vertical="center" wrapText="1"/>
    </xf>
    <xf numFmtId="166" fontId="3" fillId="0" borderId="1" xfId="0" applyNumberFormat="1" applyFont="1" applyFill="1" applyBorder="1" applyAlignment="1">
      <alignment horizontal="center" vertical="center" wrapText="1"/>
    </xf>
    <xf numFmtId="166" fontId="2" fillId="0" borderId="3" xfId="0" applyNumberFormat="1" applyFont="1" applyFill="1" applyBorder="1"/>
    <xf numFmtId="166" fontId="2" fillId="5" borderId="3" xfId="0" applyNumberFormat="1" applyFont="1" applyFill="1" applyBorder="1"/>
    <xf numFmtId="166" fontId="2" fillId="6" borderId="3" xfId="0" applyNumberFormat="1" applyFont="1" applyFill="1" applyBorder="1"/>
    <xf numFmtId="166" fontId="2" fillId="6" borderId="3" xfId="0" applyNumberFormat="1" applyFont="1" applyFill="1" applyBorder="1" applyAlignment="1">
      <alignment horizontal="center"/>
    </xf>
    <xf numFmtId="166" fontId="8" fillId="0" borderId="1" xfId="0" applyNumberFormat="1" applyFont="1" applyFill="1" applyBorder="1" applyAlignment="1">
      <alignment horizontal="center" vertical="center" textRotation="90" wrapText="1"/>
    </xf>
    <xf numFmtId="1" fontId="8" fillId="0" borderId="3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166" fontId="4" fillId="0" borderId="2" xfId="0" applyNumberFormat="1" applyFont="1" applyFill="1" applyBorder="1" applyAlignment="1">
      <alignment horizontal="center" vertical="center" wrapText="1"/>
    </xf>
    <xf numFmtId="166" fontId="4" fillId="0" borderId="16" xfId="0" applyNumberFormat="1" applyFont="1" applyFill="1" applyBorder="1" applyAlignment="1">
      <alignment horizontal="center" vertical="center" wrapText="1"/>
    </xf>
    <xf numFmtId="166" fontId="2" fillId="0" borderId="8" xfId="0" applyNumberFormat="1" applyFont="1" applyFill="1" applyBorder="1" applyAlignment="1">
      <alignment horizontal="center" vertical="center" wrapText="1"/>
    </xf>
    <xf numFmtId="166" fontId="2" fillId="0" borderId="8" xfId="0" applyNumberFormat="1" applyFont="1" applyFill="1" applyBorder="1" applyAlignment="1">
      <alignment horizontal="center"/>
    </xf>
    <xf numFmtId="166" fontId="2" fillId="0" borderId="1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/>
    </xf>
    <xf numFmtId="166" fontId="4" fillId="0" borderId="2" xfId="0" applyNumberFormat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/>
    </xf>
    <xf numFmtId="166" fontId="2" fillId="0" borderId="0" xfId="0" applyNumberFormat="1" applyFont="1" applyFill="1" applyBorder="1" applyAlignment="1">
      <alignment horizontal="center" vertical="center" wrapText="1"/>
    </xf>
    <xf numFmtId="166" fontId="0" fillId="0" borderId="0" xfId="0" applyNumberFormat="1" applyFont="1" applyFill="1" applyAlignment="1">
      <alignment horizontal="center"/>
    </xf>
    <xf numFmtId="166" fontId="2" fillId="2" borderId="3" xfId="0" applyNumberFormat="1" applyFont="1" applyFill="1" applyBorder="1" applyAlignment="1">
      <alignment horizontal="center" vertical="center" wrapText="1"/>
    </xf>
    <xf numFmtId="166" fontId="2" fillId="5" borderId="4" xfId="0" applyNumberFormat="1" applyFont="1" applyFill="1" applyBorder="1" applyAlignment="1">
      <alignment horizontal="center" vertical="center" wrapText="1"/>
    </xf>
    <xf numFmtId="164" fontId="4" fillId="5" borderId="1" xfId="0" applyNumberFormat="1" applyFont="1" applyFill="1" applyBorder="1" applyAlignment="1">
      <alignment horizontal="right" vertical="center" wrapText="1"/>
    </xf>
    <xf numFmtId="166" fontId="5" fillId="5" borderId="20" xfId="0" applyNumberFormat="1" applyFont="1" applyFill="1" applyBorder="1" applyAlignment="1">
      <alignment horizontal="center" vertical="center" wrapText="1"/>
    </xf>
    <xf numFmtId="0" fontId="2" fillId="5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left" vertical="center" wrapText="1"/>
    </xf>
    <xf numFmtId="164" fontId="2" fillId="0" borderId="1" xfId="1" applyNumberFormat="1" applyFont="1" applyFill="1" applyBorder="1" applyAlignment="1">
      <alignment horizontal="left" vertical="center" wrapText="1"/>
    </xf>
    <xf numFmtId="164" fontId="2" fillId="0" borderId="1" xfId="1" applyNumberFormat="1" applyFont="1" applyFill="1" applyBorder="1"/>
    <xf numFmtId="166" fontId="2" fillId="6" borderId="3" xfId="0" applyNumberFormat="1" applyFont="1" applyFill="1" applyBorder="1" applyAlignment="1">
      <alignment horizontal="center" vertical="center" wrapText="1"/>
    </xf>
    <xf numFmtId="166" fontId="2" fillId="0" borderId="1" xfId="1" applyNumberFormat="1" applyFont="1" applyFill="1" applyBorder="1"/>
    <xf numFmtId="166" fontId="38" fillId="5" borderId="20" xfId="3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17" fillId="2" borderId="0" xfId="0" applyFont="1" applyFill="1" applyBorder="1" applyAlignment="1">
      <alignment vertical="center" wrapText="1"/>
    </xf>
    <xf numFmtId="0" fontId="17" fillId="2" borderId="13" xfId="0" applyFont="1" applyFill="1" applyBorder="1" applyAlignment="1">
      <alignment vertical="center" wrapText="1"/>
    </xf>
    <xf numFmtId="0" fontId="17" fillId="2" borderId="0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29" fillId="6" borderId="11" xfId="0" applyFont="1" applyFill="1" applyBorder="1" applyAlignment="1">
      <alignment horizontal="center" vertical="center" wrapText="1"/>
    </xf>
    <xf numFmtId="0" fontId="29" fillId="6" borderId="0" xfId="0" applyFont="1" applyFill="1" applyBorder="1" applyAlignment="1">
      <alignment horizontal="center" vertical="center" wrapText="1"/>
    </xf>
    <xf numFmtId="0" fontId="29" fillId="6" borderId="12" xfId="0" applyFont="1" applyFill="1" applyBorder="1" applyAlignment="1">
      <alignment horizontal="center" vertical="center" wrapText="1"/>
    </xf>
    <xf numFmtId="0" fontId="29" fillId="6" borderId="13" xfId="0" applyFont="1" applyFill="1" applyBorder="1" applyAlignment="1">
      <alignment horizontal="center" vertical="center" wrapText="1"/>
    </xf>
    <xf numFmtId="165" fontId="12" fillId="5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166" fontId="12" fillId="2" borderId="1" xfId="0" applyNumberFormat="1" applyFont="1" applyFill="1" applyBorder="1" applyAlignment="1">
      <alignment horizontal="center" vertical="center" wrapText="1"/>
    </xf>
    <xf numFmtId="166" fontId="12" fillId="2" borderId="2" xfId="0" applyNumberFormat="1" applyFont="1" applyFill="1" applyBorder="1" applyAlignment="1">
      <alignment horizontal="center" vertical="center" wrapText="1"/>
    </xf>
    <xf numFmtId="166" fontId="17" fillId="2" borderId="35" xfId="0" applyNumberFormat="1" applyFont="1" applyFill="1" applyBorder="1" applyAlignment="1">
      <alignment horizontal="center" vertical="center" textRotation="90" wrapText="1"/>
    </xf>
    <xf numFmtId="166" fontId="17" fillId="2" borderId="23" xfId="0" applyNumberFormat="1" applyFont="1" applyFill="1" applyBorder="1" applyAlignment="1">
      <alignment horizontal="center" vertical="center" textRotation="90" wrapText="1"/>
    </xf>
    <xf numFmtId="166" fontId="4" fillId="2" borderId="7" xfId="0" applyNumberFormat="1" applyFont="1" applyFill="1" applyBorder="1" applyAlignment="1">
      <alignment horizontal="center" vertical="center" wrapText="1"/>
    </xf>
    <xf numFmtId="166" fontId="4" fillId="2" borderId="8" xfId="0" applyNumberFormat="1" applyFont="1" applyFill="1" applyBorder="1" applyAlignment="1">
      <alignment horizontal="center" vertical="center" wrapText="1"/>
    </xf>
    <xf numFmtId="166" fontId="12" fillId="2" borderId="6" xfId="0" applyNumberFormat="1" applyFont="1" applyFill="1" applyBorder="1" applyAlignment="1">
      <alignment horizontal="center" vertical="center" wrapText="1"/>
    </xf>
    <xf numFmtId="166" fontId="12" fillId="2" borderId="3" xfId="0" applyNumberFormat="1" applyFont="1" applyFill="1" applyBorder="1" applyAlignment="1">
      <alignment horizontal="center" vertical="center" wrapText="1"/>
    </xf>
    <xf numFmtId="166" fontId="10" fillId="5" borderId="1" xfId="0" applyNumberFormat="1" applyFont="1" applyFill="1" applyBorder="1" applyAlignment="1">
      <alignment horizontal="center" vertical="center" wrapText="1"/>
    </xf>
    <xf numFmtId="166" fontId="10" fillId="6" borderId="2" xfId="0" applyNumberFormat="1" applyFont="1" applyFill="1" applyBorder="1" applyAlignment="1">
      <alignment horizontal="center" vertical="center" wrapText="1"/>
    </xf>
    <xf numFmtId="166" fontId="10" fillId="6" borderId="6" xfId="0" applyNumberFormat="1" applyFont="1" applyFill="1" applyBorder="1" applyAlignment="1">
      <alignment horizontal="center" vertical="center" wrapText="1"/>
    </xf>
    <xf numFmtId="166" fontId="10" fillId="6" borderId="3" xfId="0" applyNumberFormat="1" applyFont="1" applyFill="1" applyBorder="1" applyAlignment="1">
      <alignment horizontal="center" vertical="center" wrapText="1"/>
    </xf>
    <xf numFmtId="165" fontId="2" fillId="5" borderId="1" xfId="0" applyNumberFormat="1" applyFont="1" applyFill="1" applyBorder="1" applyAlignment="1">
      <alignment horizontal="left" vertical="center" wrapText="1"/>
    </xf>
    <xf numFmtId="165" fontId="7" fillId="2" borderId="7" xfId="0" applyNumberFormat="1" applyFont="1" applyFill="1" applyBorder="1" applyAlignment="1">
      <alignment horizontal="center" vertical="center" textRotation="90" wrapText="1"/>
    </xf>
    <xf numFmtId="165" fontId="7" fillId="2" borderId="8" xfId="0" applyNumberFormat="1" applyFont="1" applyFill="1" applyBorder="1" applyAlignment="1">
      <alignment horizontal="center" vertical="center" textRotation="90" wrapText="1"/>
    </xf>
    <xf numFmtId="166" fontId="11" fillId="0" borderId="2" xfId="0" applyNumberFormat="1" applyFont="1" applyFill="1" applyBorder="1" applyAlignment="1">
      <alignment horizontal="center" vertical="center" wrapText="1"/>
    </xf>
    <xf numFmtId="166" fontId="11" fillId="0" borderId="6" xfId="0" applyNumberFormat="1" applyFont="1" applyFill="1" applyBorder="1" applyAlignment="1">
      <alignment horizontal="center" vertical="center" wrapText="1"/>
    </xf>
    <xf numFmtId="166" fontId="11" fillId="0" borderId="3" xfId="0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24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23" fillId="0" borderId="1" xfId="1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4" fillId="0" borderId="1" xfId="0" applyFont="1" applyFill="1" applyBorder="1" applyAlignment="1"/>
    <xf numFmtId="0" fontId="0" fillId="0" borderId="1" xfId="0" applyFont="1" applyFill="1" applyBorder="1" applyAlignment="1"/>
    <xf numFmtId="166" fontId="10" fillId="2" borderId="2" xfId="0" applyNumberFormat="1" applyFont="1" applyFill="1" applyBorder="1" applyAlignment="1">
      <alignment horizontal="center" vertical="center" wrapText="1"/>
    </xf>
    <xf numFmtId="166" fontId="10" fillId="2" borderId="6" xfId="0" applyNumberFormat="1" applyFont="1" applyFill="1" applyBorder="1" applyAlignment="1">
      <alignment horizontal="center" vertical="center" wrapText="1"/>
    </xf>
    <xf numFmtId="166" fontId="10" fillId="2" borderId="3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/>
    </xf>
    <xf numFmtId="0" fontId="10" fillId="6" borderId="3" xfId="0" applyFont="1" applyFill="1" applyBorder="1" applyAlignment="1">
      <alignment horizontal="center"/>
    </xf>
    <xf numFmtId="0" fontId="27" fillId="5" borderId="2" xfId="0" applyFont="1" applyFill="1" applyBorder="1" applyAlignment="1">
      <alignment horizontal="center" vertical="center" wrapText="1"/>
    </xf>
    <xf numFmtId="0" fontId="27" fillId="5" borderId="3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26" fillId="5" borderId="2" xfId="0" applyFont="1" applyFill="1" applyBorder="1" applyAlignment="1">
      <alignment horizontal="left" vertical="center" wrapText="1"/>
    </xf>
    <xf numFmtId="0" fontId="26" fillId="5" borderId="3" xfId="0" applyFont="1" applyFill="1" applyBorder="1" applyAlignment="1">
      <alignment horizontal="left" vertical="center" wrapText="1"/>
    </xf>
    <xf numFmtId="0" fontId="10" fillId="6" borderId="2" xfId="0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center" vertical="center" wrapText="1"/>
    </xf>
    <xf numFmtId="166" fontId="10" fillId="5" borderId="31" xfId="0" applyNumberFormat="1" applyFont="1" applyFill="1" applyBorder="1" applyAlignment="1">
      <alignment horizontal="center" vertical="center" wrapText="1"/>
    </xf>
    <xf numFmtId="166" fontId="10" fillId="5" borderId="32" xfId="0" applyNumberFormat="1" applyFont="1" applyFill="1" applyBorder="1" applyAlignment="1">
      <alignment horizontal="center" vertical="center" wrapText="1"/>
    </xf>
    <xf numFmtId="166" fontId="10" fillId="5" borderId="33" xfId="0" applyNumberFormat="1" applyFont="1" applyFill="1" applyBorder="1" applyAlignment="1">
      <alignment horizontal="center" vertical="center" wrapText="1"/>
    </xf>
    <xf numFmtId="166" fontId="10" fillId="5" borderId="34" xfId="0" applyNumberFormat="1" applyFont="1" applyFill="1" applyBorder="1" applyAlignment="1">
      <alignment horizontal="center" vertical="center" wrapText="1"/>
    </xf>
    <xf numFmtId="165" fontId="8" fillId="2" borderId="7" xfId="0" applyNumberFormat="1" applyFont="1" applyFill="1" applyBorder="1" applyAlignment="1">
      <alignment horizontal="center" vertical="center" textRotation="90" wrapText="1"/>
    </xf>
    <xf numFmtId="165" fontId="8" fillId="2" borderId="8" xfId="0" applyNumberFormat="1" applyFont="1" applyFill="1" applyBorder="1" applyAlignment="1">
      <alignment horizontal="center" vertical="center" textRotation="90" wrapText="1"/>
    </xf>
    <xf numFmtId="166" fontId="10" fillId="5" borderId="26" xfId="0" applyNumberFormat="1" applyFont="1" applyFill="1" applyBorder="1" applyAlignment="1">
      <alignment horizontal="center" vertical="center" wrapText="1"/>
    </xf>
    <xf numFmtId="166" fontId="10" fillId="5" borderId="27" xfId="0" applyNumberFormat="1" applyFont="1" applyFill="1" applyBorder="1" applyAlignment="1">
      <alignment horizontal="center" vertical="center" wrapText="1"/>
    </xf>
    <xf numFmtId="166" fontId="10" fillId="5" borderId="28" xfId="0" applyNumberFormat="1" applyFont="1" applyFill="1" applyBorder="1" applyAlignment="1">
      <alignment horizontal="center" vertical="center" wrapText="1"/>
    </xf>
    <xf numFmtId="166" fontId="10" fillId="5" borderId="29" xfId="0" applyNumberFormat="1" applyFont="1" applyFill="1" applyBorder="1" applyAlignment="1">
      <alignment horizontal="center" vertical="center" wrapText="1"/>
    </xf>
    <xf numFmtId="166" fontId="10" fillId="5" borderId="30" xfId="0" applyNumberFormat="1" applyFont="1" applyFill="1" applyBorder="1" applyAlignment="1">
      <alignment horizontal="center" vertical="center" wrapText="1"/>
    </xf>
    <xf numFmtId="165" fontId="17" fillId="2" borderId="7" xfId="0" applyNumberFormat="1" applyFont="1" applyFill="1" applyBorder="1" applyAlignment="1">
      <alignment horizontal="center" vertical="center" textRotation="90" wrapText="1"/>
    </xf>
    <xf numFmtId="165" fontId="17" fillId="2" borderId="8" xfId="0" applyNumberFormat="1" applyFont="1" applyFill="1" applyBorder="1" applyAlignment="1">
      <alignment horizontal="center" vertical="center" textRotation="90" wrapText="1"/>
    </xf>
    <xf numFmtId="166" fontId="19" fillId="5" borderId="36" xfId="0" applyNumberFormat="1" applyFont="1" applyFill="1" applyBorder="1" applyAlignment="1">
      <alignment horizontal="center" vertical="center" wrapText="1"/>
    </xf>
    <xf numFmtId="166" fontId="19" fillId="5" borderId="6" xfId="0" applyNumberFormat="1" applyFont="1" applyFill="1" applyBorder="1" applyAlignment="1">
      <alignment horizontal="center" vertical="center" wrapText="1"/>
    </xf>
    <xf numFmtId="166" fontId="19" fillId="5" borderId="3" xfId="0" applyNumberFormat="1" applyFont="1" applyFill="1" applyBorder="1" applyAlignment="1">
      <alignment horizontal="center" vertical="center" wrapText="1"/>
    </xf>
    <xf numFmtId="165" fontId="4" fillId="6" borderId="37" xfId="0" applyNumberFormat="1" applyFont="1" applyFill="1" applyBorder="1" applyAlignment="1">
      <alignment horizontal="center" vertical="center" wrapText="1"/>
    </xf>
    <xf numFmtId="165" fontId="4" fillId="6" borderId="25" xfId="0" applyNumberFormat="1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5" fillId="5" borderId="2" xfId="0" applyFont="1" applyFill="1" applyBorder="1" applyAlignment="1">
      <alignment horizontal="left" vertical="center" wrapText="1"/>
    </xf>
    <xf numFmtId="0" fontId="25" fillId="5" borderId="3" xfId="0" applyFont="1" applyFill="1" applyBorder="1" applyAlignment="1">
      <alignment horizontal="left" vertical="center" wrapText="1"/>
    </xf>
    <xf numFmtId="0" fontId="10" fillId="6" borderId="2" xfId="0" applyFont="1" applyFill="1" applyBorder="1" applyAlignment="1">
      <alignment horizontal="left" vertical="center" wrapText="1"/>
    </xf>
    <xf numFmtId="0" fontId="10" fillId="6" borderId="3" xfId="0" applyFont="1" applyFill="1" applyBorder="1" applyAlignment="1">
      <alignment horizontal="left" vertical="center" wrapText="1"/>
    </xf>
  </cellXfs>
  <cellStyles count="5">
    <cellStyle name="TableStyleLight1" xfId="4"/>
    <cellStyle name="Гиперссылка" xfId="3" builtinId="8"/>
    <cellStyle name="Обычный" xfId="0" builtinId="0"/>
    <cellStyle name="Обычный 2" xfId="1"/>
    <cellStyle name="Процентный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Y320"/>
  <sheetViews>
    <sheetView tabSelected="1" zoomScale="75" zoomScaleNormal="75" workbookViewId="0">
      <pane xSplit="14" ySplit="6" topLeftCell="O7" activePane="bottomRight" state="frozen"/>
      <selection activeCell="A2" sqref="A2"/>
      <selection pane="topRight" activeCell="H2" sqref="H2"/>
      <selection pane="bottomLeft" activeCell="A6" sqref="A6"/>
      <selection pane="bottomRight" activeCell="X1" sqref="X1:AH1"/>
    </sheetView>
  </sheetViews>
  <sheetFormatPr defaultColWidth="9.109375" defaultRowHeight="17.399999999999999" x14ac:dyDescent="0.3"/>
  <cols>
    <col min="1" max="1" width="7.44140625" style="56" hidden="1" customWidth="1"/>
    <col min="2" max="2" width="3.5546875" style="46" hidden="1" customWidth="1"/>
    <col min="3" max="3" width="3.88671875" style="47" hidden="1" customWidth="1"/>
    <col min="4" max="4" width="7.88671875" style="47" hidden="1" customWidth="1"/>
    <col min="5" max="8" width="4.5546875" style="56" hidden="1" customWidth="1"/>
    <col min="9" max="9" width="5.109375" style="56" hidden="1" customWidth="1"/>
    <col min="10" max="10" width="4.44140625" style="56" hidden="1" customWidth="1"/>
    <col min="11" max="11" width="9.109375" style="56" hidden="1" customWidth="1"/>
    <col min="12" max="12" width="8.109375" style="56" hidden="1" customWidth="1"/>
    <col min="13" max="13" width="6.109375" style="56" customWidth="1"/>
    <col min="14" max="14" width="30.6640625" style="23" customWidth="1"/>
    <col min="15" max="15" width="12.5546875" style="23" customWidth="1"/>
    <col min="16" max="16" width="14.33203125" style="23" customWidth="1"/>
    <col min="17" max="20" width="13.5546875" style="23" hidden="1" customWidth="1"/>
    <col min="21" max="21" width="13" style="23" customWidth="1"/>
    <col min="22" max="22" width="11" style="23" customWidth="1"/>
    <col min="23" max="23" width="13.109375" style="23" customWidth="1"/>
    <col min="24" max="24" width="14.109375" style="23" customWidth="1"/>
    <col min="25" max="28" width="13.5546875" style="23" hidden="1" customWidth="1"/>
    <col min="29" max="29" width="13.6640625" style="23" customWidth="1"/>
    <col min="30" max="33" width="13.5546875" style="23" hidden="1" customWidth="1"/>
    <col min="34" max="34" width="10.88671875" style="23" customWidth="1"/>
    <col min="35" max="35" width="10.44140625" style="25" hidden="1" customWidth="1"/>
    <col min="36" max="36" width="9.6640625" style="25" hidden="1" customWidth="1"/>
    <col min="37" max="37" width="10.33203125" style="335" hidden="1" customWidth="1"/>
    <col min="38" max="39" width="9.6640625" style="335" hidden="1" customWidth="1"/>
    <col min="40" max="40" width="12.33203125" style="25" hidden="1" customWidth="1"/>
    <col min="41" max="41" width="10.44140625" style="25" hidden="1" customWidth="1"/>
    <col min="42" max="42" width="10.109375" style="32" hidden="1" customWidth="1"/>
    <col min="43" max="43" width="10.44140625" style="32" hidden="1" customWidth="1"/>
    <col min="44" max="44" width="9.33203125" style="32" hidden="1" customWidth="1"/>
    <col min="45" max="46" width="9.33203125" style="25" hidden="1" customWidth="1"/>
    <col min="47" max="50" width="9.33203125" style="32" hidden="1" customWidth="1"/>
    <col min="51" max="52" width="9.33203125" style="25" hidden="1" customWidth="1"/>
    <col min="53" max="55" width="9.33203125" style="32" hidden="1" customWidth="1"/>
    <col min="56" max="57" width="9.33203125" style="25" hidden="1" customWidth="1"/>
    <col min="58" max="60" width="9.33203125" style="32" hidden="1" customWidth="1"/>
    <col min="61" max="62" width="9.33203125" style="25" hidden="1" customWidth="1"/>
    <col min="63" max="65" width="9.33203125" style="32" hidden="1" customWidth="1"/>
    <col min="66" max="67" width="9.33203125" style="25" hidden="1" customWidth="1"/>
    <col min="68" max="72" width="9.33203125" style="32" hidden="1" customWidth="1"/>
    <col min="73" max="73" width="12" style="25" hidden="1" customWidth="1"/>
    <col min="74" max="75" width="10" style="25" hidden="1" customWidth="1"/>
    <col min="76" max="76" width="10.33203125" style="25" hidden="1" customWidth="1"/>
    <col min="77" max="79" width="9.33203125" style="25" hidden="1" customWidth="1"/>
    <col min="80" max="80" width="7.6640625" style="25" hidden="1" customWidth="1"/>
    <col min="81" max="81" width="5.109375" style="25" hidden="1" customWidth="1"/>
    <col min="82" max="82" width="6.33203125" style="25" hidden="1" customWidth="1"/>
    <col min="83" max="92" width="9.6640625" style="25" hidden="1" customWidth="1"/>
    <col min="93" max="93" width="11" style="25" hidden="1" customWidth="1"/>
    <col min="94" max="94" width="9.5546875" style="25" hidden="1" customWidth="1"/>
    <col min="95" max="95" width="10.6640625" style="25" hidden="1" customWidth="1"/>
    <col min="96" max="96" width="10.33203125" style="25" hidden="1" customWidth="1"/>
    <col min="97" max="97" width="9.6640625" style="25" hidden="1" customWidth="1"/>
    <col min="98" max="98" width="10.44140625" style="25" hidden="1" customWidth="1"/>
    <col min="99" max="99" width="9.6640625" style="25" hidden="1" customWidth="1"/>
    <col min="100" max="100" width="11" style="25" hidden="1" customWidth="1"/>
    <col min="101" max="101" width="10.44140625" style="25" hidden="1" customWidth="1"/>
    <col min="102" max="102" width="9.6640625" style="25" hidden="1" customWidth="1"/>
    <col min="103" max="103" width="10.44140625" style="25" hidden="1" customWidth="1"/>
    <col min="104" max="104" width="9.6640625" style="25" hidden="1" customWidth="1"/>
    <col min="105" max="105" width="10.33203125" style="25" hidden="1" customWidth="1"/>
    <col min="106" max="107" width="9.6640625" style="25" hidden="1" customWidth="1"/>
    <col min="108" max="108" width="11.88671875" style="25" hidden="1" customWidth="1"/>
    <col min="109" max="109" width="12.44140625" style="25" hidden="1" customWidth="1"/>
    <col min="110" max="110" width="11.5546875" style="25" hidden="1" customWidth="1"/>
    <col min="111" max="114" width="10.44140625" style="25" hidden="1" customWidth="1"/>
    <col min="115" max="115" width="5.5546875" style="25" hidden="1" customWidth="1"/>
    <col min="116" max="117" width="9.6640625" style="25" hidden="1" customWidth="1"/>
    <col min="118" max="118" width="8.44140625" style="25" hidden="1" customWidth="1"/>
    <col min="119" max="119" width="8.6640625" style="31" hidden="1" customWidth="1"/>
    <col min="120" max="120" width="16" style="25" hidden="1" customWidth="1"/>
    <col min="121" max="121" width="18.109375" style="25" hidden="1" customWidth="1"/>
    <col min="122" max="122" width="14.6640625" style="25" hidden="1" customWidth="1"/>
    <col min="123" max="123" width="15" style="25" hidden="1" customWidth="1"/>
    <col min="124" max="124" width="14.33203125" style="25" hidden="1" customWidth="1"/>
    <col min="125" max="125" width="15" style="25" hidden="1" customWidth="1"/>
    <col min="126" max="126" width="13.88671875" style="25" hidden="1" customWidth="1"/>
    <col min="127" max="127" width="14" style="25" hidden="1" customWidth="1"/>
    <col min="128" max="128" width="16.33203125" style="25" hidden="1" customWidth="1"/>
    <col min="129" max="129" width="15.109375" style="25" hidden="1" customWidth="1"/>
    <col min="130" max="130" width="14.88671875" style="25" hidden="1" customWidth="1"/>
    <col min="131" max="131" width="16.44140625" style="25" hidden="1" customWidth="1"/>
    <col min="132" max="132" width="15.33203125" style="25" hidden="1" customWidth="1"/>
    <col min="133" max="133" width="14.5546875" style="25" hidden="1" customWidth="1"/>
    <col min="134" max="134" width="15.44140625" style="25" hidden="1" customWidth="1"/>
    <col min="135" max="135" width="13.109375" style="25" hidden="1" customWidth="1"/>
    <col min="136" max="136" width="9.33203125" style="25" hidden="1" customWidth="1"/>
    <col min="137" max="137" width="14.5546875" style="25" hidden="1" customWidth="1"/>
    <col min="138" max="138" width="13.5546875" style="25" hidden="1" customWidth="1"/>
    <col min="139" max="139" width="14.109375" style="25" hidden="1" customWidth="1"/>
    <col min="140" max="140" width="15.109375" style="24" hidden="1" customWidth="1"/>
    <col min="141" max="141" width="1.44140625" style="56" hidden="1" customWidth="1"/>
    <col min="142" max="142" width="16.88671875" style="24" hidden="1" customWidth="1"/>
    <col min="143" max="143" width="15.109375" style="24" hidden="1" customWidth="1"/>
    <col min="144" max="144" width="1.5546875" style="56" hidden="1" customWidth="1"/>
    <col min="145" max="145" width="15.33203125" style="24" hidden="1" customWidth="1"/>
    <col min="146" max="146" width="15.44140625" style="24" hidden="1" customWidth="1"/>
    <col min="147" max="147" width="1.5546875" style="56" hidden="1" customWidth="1"/>
    <col min="148" max="148" width="18.109375" style="24" hidden="1" customWidth="1"/>
    <col min="149" max="149" width="7.109375" style="56" hidden="1" customWidth="1"/>
    <col min="150" max="150" width="12.44140625" style="169" hidden="1" customWidth="1"/>
    <col min="151" max="151" width="12.109375" style="169" hidden="1" customWidth="1"/>
    <col min="152" max="152" width="8.6640625" style="169" hidden="1" customWidth="1"/>
    <col min="153" max="153" width="12.44140625" style="169" hidden="1" customWidth="1"/>
    <col min="154" max="154" width="8.6640625" style="169" hidden="1" customWidth="1"/>
    <col min="155" max="155" width="5.6640625" style="169" hidden="1" customWidth="1"/>
    <col min="156" max="156" width="11.88671875" style="169" hidden="1" customWidth="1"/>
    <col min="157" max="157" width="4.109375" style="56" hidden="1" customWidth="1"/>
    <col min="158" max="158" width="3.5546875" style="56" hidden="1" customWidth="1"/>
    <col min="159" max="162" width="15.5546875" style="77" hidden="1" customWidth="1"/>
    <col min="163" max="163" width="17.33203125" style="77" hidden="1" customWidth="1"/>
    <col min="164" max="178" width="15.5546875" style="77" hidden="1" customWidth="1"/>
    <col min="179" max="179" width="15.5546875" style="56" customWidth="1"/>
    <col min="180" max="180" width="9.109375" style="56"/>
    <col min="181" max="181" width="30.5546875" style="56" customWidth="1"/>
    <col min="182" max="16384" width="9.109375" style="56"/>
  </cols>
  <sheetData>
    <row r="1" spans="2:178" s="309" customFormat="1" ht="30" customHeight="1" x14ac:dyDescent="0.25">
      <c r="B1" s="57"/>
      <c r="C1" s="310"/>
      <c r="D1" s="310"/>
      <c r="E1" s="22"/>
      <c r="F1" s="22"/>
      <c r="G1" s="22"/>
      <c r="H1" s="22"/>
      <c r="I1" s="22"/>
      <c r="J1" s="22"/>
      <c r="K1" s="22"/>
      <c r="L1" s="22"/>
      <c r="N1" s="348"/>
      <c r="O1" s="348"/>
      <c r="P1" s="348"/>
      <c r="Q1" s="348"/>
      <c r="R1" s="348"/>
      <c r="S1" s="348"/>
      <c r="T1" s="348"/>
      <c r="U1" s="348"/>
      <c r="V1" s="348"/>
      <c r="W1" s="348"/>
      <c r="X1" s="352" t="s">
        <v>489</v>
      </c>
      <c r="Y1" s="352"/>
      <c r="Z1" s="352"/>
      <c r="AA1" s="352"/>
      <c r="AB1" s="352"/>
      <c r="AC1" s="352"/>
      <c r="AD1" s="352"/>
      <c r="AE1" s="352"/>
      <c r="AF1" s="352"/>
      <c r="AG1" s="352"/>
      <c r="AH1" s="352"/>
      <c r="AI1" s="348"/>
      <c r="AJ1" s="348"/>
      <c r="AK1" s="348"/>
      <c r="AL1" s="348"/>
      <c r="AM1" s="348"/>
      <c r="AN1" s="348"/>
      <c r="AO1" s="348"/>
      <c r="AP1" s="348"/>
      <c r="AQ1" s="348"/>
      <c r="AR1" s="348"/>
      <c r="AS1" s="348"/>
      <c r="AT1" s="348"/>
      <c r="AU1" s="348"/>
      <c r="AV1" s="348"/>
      <c r="AW1" s="348"/>
      <c r="AX1" s="348"/>
      <c r="AY1" s="348"/>
      <c r="AZ1" s="348"/>
      <c r="BA1" s="348"/>
      <c r="BB1" s="348"/>
      <c r="BC1" s="348"/>
      <c r="BD1" s="348"/>
      <c r="BE1" s="348"/>
      <c r="BF1" s="348"/>
      <c r="BG1" s="348"/>
      <c r="BH1" s="348"/>
      <c r="BI1" s="348"/>
      <c r="BJ1" s="348"/>
      <c r="BK1" s="348"/>
      <c r="BL1" s="348"/>
      <c r="BM1" s="348"/>
      <c r="BN1" s="348"/>
      <c r="BO1" s="348"/>
      <c r="BP1" s="348"/>
      <c r="BQ1" s="348"/>
      <c r="BR1" s="348"/>
      <c r="BS1" s="348"/>
      <c r="BT1" s="348"/>
      <c r="BU1" s="348"/>
      <c r="BV1" s="348"/>
      <c r="BW1" s="348"/>
      <c r="BX1" s="348"/>
      <c r="BY1" s="348"/>
      <c r="BZ1" s="348"/>
      <c r="CA1" s="348"/>
      <c r="CB1" s="348"/>
      <c r="CC1" s="348"/>
      <c r="CD1" s="348"/>
      <c r="CE1" s="348"/>
      <c r="CF1" s="348"/>
      <c r="CG1" s="348"/>
      <c r="CH1" s="348"/>
      <c r="CI1" s="348"/>
      <c r="CJ1" s="348"/>
      <c r="CK1" s="348"/>
      <c r="CL1" s="348"/>
      <c r="CM1" s="348"/>
      <c r="CN1" s="348"/>
      <c r="CO1" s="348"/>
      <c r="CP1" s="348"/>
      <c r="CQ1" s="348"/>
      <c r="CR1" s="348"/>
      <c r="CS1" s="348"/>
      <c r="CT1" s="197"/>
      <c r="CU1" s="197"/>
      <c r="CV1" s="197"/>
      <c r="CW1" s="197"/>
      <c r="CX1" s="197"/>
      <c r="CY1" s="197"/>
      <c r="CZ1" s="197"/>
      <c r="DA1" s="197"/>
      <c r="DB1" s="197"/>
      <c r="DC1" s="197"/>
      <c r="DD1" s="197"/>
      <c r="DE1" s="197"/>
      <c r="DF1" s="197"/>
      <c r="DG1" s="197"/>
      <c r="DH1" s="197"/>
      <c r="DI1" s="197"/>
      <c r="DJ1" s="197"/>
      <c r="DK1" s="197"/>
      <c r="DL1" s="197"/>
      <c r="DM1" s="196"/>
      <c r="DN1" s="196"/>
      <c r="DO1" s="31"/>
      <c r="DP1" s="31"/>
      <c r="DQ1" s="31"/>
      <c r="DR1" s="31"/>
      <c r="DS1" s="31"/>
      <c r="DT1" s="31"/>
      <c r="DU1" s="31"/>
      <c r="DV1" s="31"/>
      <c r="DW1" s="31"/>
      <c r="DX1" s="31"/>
      <c r="DY1" s="31"/>
      <c r="DZ1" s="31"/>
      <c r="EA1" s="31"/>
      <c r="EB1" s="31"/>
      <c r="EC1" s="31"/>
      <c r="ED1" s="31"/>
      <c r="EE1" s="31"/>
      <c r="EF1" s="31"/>
      <c r="EG1" s="31"/>
      <c r="EH1" s="31"/>
      <c r="EI1" s="31"/>
      <c r="EJ1" s="30"/>
      <c r="EL1" s="30"/>
      <c r="EM1" s="30"/>
      <c r="EO1" s="115"/>
      <c r="EP1" s="115"/>
      <c r="ER1" s="115"/>
      <c r="FC1" s="136"/>
      <c r="FD1" s="136"/>
      <c r="FE1" s="136"/>
      <c r="FF1" s="136"/>
      <c r="FG1" s="136"/>
      <c r="FH1" s="136"/>
      <c r="FI1" s="136"/>
      <c r="FJ1" s="136"/>
      <c r="FK1" s="136"/>
      <c r="FL1" s="136"/>
      <c r="FM1" s="136"/>
      <c r="FN1" s="136"/>
      <c r="FO1" s="136"/>
      <c r="FP1" s="136"/>
      <c r="FQ1" s="136"/>
      <c r="FR1" s="136"/>
      <c r="FS1" s="136"/>
      <c r="FT1" s="136"/>
      <c r="FU1" s="136"/>
      <c r="FV1" s="136"/>
    </row>
    <row r="2" spans="2:178" s="309" customFormat="1" ht="28.5" customHeight="1" x14ac:dyDescent="0.25">
      <c r="B2" s="57"/>
      <c r="C2" s="310"/>
      <c r="D2" s="310"/>
      <c r="E2" s="22"/>
      <c r="F2" s="22"/>
      <c r="G2" s="22"/>
      <c r="H2" s="22"/>
      <c r="I2" s="22"/>
      <c r="J2" s="22"/>
      <c r="K2" s="22"/>
      <c r="L2" s="22"/>
      <c r="M2" s="350" t="s">
        <v>488</v>
      </c>
      <c r="N2" s="350"/>
      <c r="O2" s="350"/>
      <c r="P2" s="350"/>
      <c r="Q2" s="350"/>
      <c r="R2" s="350"/>
      <c r="S2" s="350"/>
      <c r="T2" s="350"/>
      <c r="U2" s="350"/>
      <c r="V2" s="350"/>
      <c r="W2" s="350"/>
      <c r="X2" s="350"/>
      <c r="Y2" s="350"/>
      <c r="Z2" s="350"/>
      <c r="AA2" s="350"/>
      <c r="AB2" s="350"/>
      <c r="AC2" s="350"/>
      <c r="AD2" s="350"/>
      <c r="AE2" s="350"/>
      <c r="AF2" s="350"/>
      <c r="AG2" s="350"/>
      <c r="AH2" s="350"/>
      <c r="AI2" s="348"/>
      <c r="AJ2" s="348"/>
      <c r="AK2" s="348"/>
      <c r="AL2" s="348"/>
      <c r="AM2" s="348"/>
      <c r="AN2" s="348"/>
      <c r="AO2" s="348"/>
      <c r="AP2" s="348"/>
      <c r="AQ2" s="348"/>
      <c r="AR2" s="348"/>
      <c r="AS2" s="348"/>
      <c r="AT2" s="348"/>
      <c r="AU2" s="348"/>
      <c r="AV2" s="348"/>
      <c r="AW2" s="348"/>
      <c r="AX2" s="348"/>
      <c r="AY2" s="348"/>
      <c r="AZ2" s="348"/>
      <c r="BA2" s="348"/>
      <c r="BB2" s="348"/>
      <c r="BC2" s="348"/>
      <c r="BD2" s="348"/>
      <c r="BE2" s="348"/>
      <c r="BF2" s="348"/>
      <c r="BG2" s="348"/>
      <c r="BH2" s="348"/>
      <c r="BI2" s="348"/>
      <c r="BJ2" s="348"/>
      <c r="BK2" s="348"/>
      <c r="BL2" s="348"/>
      <c r="BM2" s="348"/>
      <c r="BN2" s="348"/>
      <c r="BO2" s="348"/>
      <c r="BP2" s="348"/>
      <c r="BQ2" s="348"/>
      <c r="BR2" s="348"/>
      <c r="BS2" s="348"/>
      <c r="BT2" s="348"/>
      <c r="BU2" s="348"/>
      <c r="BV2" s="348"/>
      <c r="BW2" s="348"/>
      <c r="BX2" s="348"/>
      <c r="BY2" s="348"/>
      <c r="BZ2" s="348"/>
      <c r="CA2" s="348"/>
      <c r="CB2" s="348"/>
      <c r="CC2" s="348"/>
      <c r="CD2" s="348"/>
      <c r="CE2" s="348"/>
      <c r="CF2" s="348"/>
      <c r="CG2" s="348"/>
      <c r="CH2" s="348"/>
      <c r="CI2" s="348"/>
      <c r="CJ2" s="348"/>
      <c r="CK2" s="348"/>
      <c r="CL2" s="348"/>
      <c r="CM2" s="348"/>
      <c r="CN2" s="348"/>
      <c r="CO2" s="348"/>
      <c r="CP2" s="348"/>
      <c r="CQ2" s="348"/>
      <c r="CR2" s="348"/>
      <c r="CS2" s="348"/>
      <c r="CT2" s="197"/>
      <c r="CU2" s="197"/>
      <c r="CV2" s="197"/>
      <c r="CW2" s="197"/>
      <c r="CX2" s="197"/>
      <c r="CY2" s="197"/>
      <c r="CZ2" s="197"/>
      <c r="DA2" s="197"/>
      <c r="DB2" s="197"/>
      <c r="DC2" s="197"/>
      <c r="DD2" s="197"/>
      <c r="DE2" s="197"/>
      <c r="DF2" s="197"/>
      <c r="DG2" s="197"/>
      <c r="DH2" s="197"/>
      <c r="DI2" s="197"/>
      <c r="DJ2" s="197"/>
      <c r="DK2" s="197"/>
      <c r="DL2" s="197"/>
      <c r="DM2" s="196"/>
      <c r="DN2" s="196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0"/>
      <c r="EL2" s="30"/>
      <c r="EM2" s="30"/>
      <c r="EO2" s="115"/>
      <c r="EP2" s="115"/>
      <c r="ER2" s="115"/>
      <c r="FC2" s="136"/>
      <c r="FD2" s="136"/>
      <c r="FE2" s="136"/>
      <c r="FF2" s="136"/>
      <c r="FG2" s="136"/>
      <c r="FH2" s="136"/>
      <c r="FI2" s="136"/>
      <c r="FJ2" s="136"/>
      <c r="FK2" s="136"/>
      <c r="FL2" s="136"/>
      <c r="FM2" s="136"/>
      <c r="FN2" s="136"/>
      <c r="FO2" s="136"/>
      <c r="FP2" s="136"/>
      <c r="FQ2" s="136"/>
      <c r="FR2" s="136"/>
      <c r="FS2" s="136"/>
      <c r="FT2" s="136"/>
      <c r="FU2" s="136"/>
      <c r="FV2" s="136"/>
    </row>
    <row r="3" spans="2:178" s="309" customFormat="1" ht="59.25" customHeight="1" thickBot="1" x14ac:dyDescent="0.3">
      <c r="B3" s="57"/>
      <c r="C3" s="310"/>
      <c r="D3" s="310"/>
      <c r="E3" s="22"/>
      <c r="F3" s="22"/>
      <c r="G3" s="22"/>
      <c r="H3" s="22"/>
      <c r="I3" s="22"/>
      <c r="J3" s="22"/>
      <c r="K3" s="22"/>
      <c r="L3" s="22"/>
      <c r="M3" s="351"/>
      <c r="N3" s="351"/>
      <c r="O3" s="351"/>
      <c r="P3" s="351"/>
      <c r="Q3" s="351"/>
      <c r="R3" s="351"/>
      <c r="S3" s="351"/>
      <c r="T3" s="351"/>
      <c r="U3" s="351"/>
      <c r="V3" s="351"/>
      <c r="W3" s="351"/>
      <c r="X3" s="351"/>
      <c r="Y3" s="351"/>
      <c r="Z3" s="351"/>
      <c r="AA3" s="351"/>
      <c r="AB3" s="351"/>
      <c r="AC3" s="351"/>
      <c r="AD3" s="351"/>
      <c r="AE3" s="351"/>
      <c r="AF3" s="351"/>
      <c r="AG3" s="351"/>
      <c r="AH3" s="351"/>
      <c r="AI3" s="349"/>
      <c r="AJ3" s="349"/>
      <c r="AK3" s="349"/>
      <c r="AL3" s="349"/>
      <c r="AM3" s="349"/>
      <c r="AN3" s="349"/>
      <c r="AO3" s="349"/>
      <c r="AP3" s="349"/>
      <c r="AQ3" s="349"/>
      <c r="AR3" s="349"/>
      <c r="AS3" s="349"/>
      <c r="AT3" s="349"/>
      <c r="AU3" s="349"/>
      <c r="AV3" s="349"/>
      <c r="AW3" s="349"/>
      <c r="AX3" s="349"/>
      <c r="AY3" s="349"/>
      <c r="AZ3" s="349"/>
      <c r="BA3" s="349"/>
      <c r="BB3" s="349"/>
      <c r="BC3" s="349"/>
      <c r="BD3" s="349"/>
      <c r="BE3" s="349"/>
      <c r="BF3" s="349"/>
      <c r="BG3" s="349"/>
      <c r="BH3" s="349"/>
      <c r="BI3" s="349"/>
      <c r="BJ3" s="349"/>
      <c r="BK3" s="349"/>
      <c r="BL3" s="349"/>
      <c r="BM3" s="349"/>
      <c r="BN3" s="349"/>
      <c r="BO3" s="349"/>
      <c r="BP3" s="349"/>
      <c r="BQ3" s="349"/>
      <c r="BR3" s="349"/>
      <c r="BS3" s="349"/>
      <c r="BT3" s="349"/>
      <c r="BU3" s="349"/>
      <c r="BV3" s="349"/>
      <c r="BW3" s="349"/>
      <c r="BX3" s="349"/>
      <c r="BY3" s="349"/>
      <c r="BZ3" s="349"/>
      <c r="CA3" s="349"/>
      <c r="CB3" s="349"/>
      <c r="CC3" s="349"/>
      <c r="CD3" s="349"/>
      <c r="CE3" s="349"/>
      <c r="CF3" s="349"/>
      <c r="CG3" s="349"/>
      <c r="CH3" s="349"/>
      <c r="CI3" s="349"/>
      <c r="CJ3" s="349"/>
      <c r="CK3" s="349"/>
      <c r="CL3" s="349"/>
      <c r="CM3" s="349"/>
      <c r="CN3" s="349"/>
      <c r="CO3" s="349"/>
      <c r="CP3" s="349"/>
      <c r="CQ3" s="349"/>
      <c r="CR3" s="349"/>
      <c r="CS3" s="349"/>
      <c r="CT3" s="197"/>
      <c r="CU3" s="197"/>
      <c r="CV3" s="197"/>
      <c r="CW3" s="197"/>
      <c r="CX3" s="197"/>
      <c r="CY3" s="197"/>
      <c r="CZ3" s="197"/>
      <c r="DA3" s="197"/>
      <c r="DB3" s="197"/>
      <c r="DC3" s="197"/>
      <c r="DD3" s="197"/>
      <c r="DE3" s="197"/>
      <c r="DF3" s="197"/>
      <c r="DG3" s="197"/>
      <c r="DH3" s="197"/>
      <c r="DI3" s="197"/>
      <c r="DJ3" s="197"/>
      <c r="DK3" s="197"/>
      <c r="DL3" s="197"/>
      <c r="DM3" s="196"/>
      <c r="DN3" s="196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0"/>
      <c r="EL3" s="30"/>
      <c r="EM3" s="30"/>
      <c r="EO3" s="115"/>
      <c r="EP3" s="115"/>
      <c r="ER3" s="115"/>
      <c r="ET3" s="353" t="s">
        <v>476</v>
      </c>
      <c r="EU3" s="354"/>
      <c r="EV3" s="354"/>
      <c r="EW3" s="353" t="s">
        <v>479</v>
      </c>
      <c r="EX3" s="354"/>
      <c r="EY3" s="353" t="s">
        <v>478</v>
      </c>
      <c r="EZ3" s="354"/>
      <c r="FC3" s="136"/>
      <c r="FD3" s="136"/>
      <c r="FE3" s="136"/>
      <c r="FF3" s="136"/>
      <c r="FG3" s="136"/>
      <c r="FH3" s="136"/>
      <c r="FI3" s="136"/>
      <c r="FJ3" s="136"/>
      <c r="FK3" s="136"/>
      <c r="FL3" s="136"/>
      <c r="FM3" s="136"/>
      <c r="FN3" s="136"/>
      <c r="FO3" s="136"/>
      <c r="FP3" s="136"/>
      <c r="FQ3" s="136"/>
      <c r="FR3" s="136"/>
      <c r="FS3" s="136"/>
      <c r="FT3" s="136"/>
      <c r="FU3" s="136"/>
      <c r="FV3" s="136"/>
    </row>
    <row r="4" spans="2:178" ht="42" customHeight="1" thickBot="1" x14ac:dyDescent="0.35">
      <c r="B4" s="389" t="s">
        <v>400</v>
      </c>
      <c r="C4" s="390"/>
      <c r="D4" s="390"/>
      <c r="E4" s="391"/>
      <c r="F4" s="396" t="s">
        <v>402</v>
      </c>
      <c r="G4" s="397"/>
      <c r="H4" s="398"/>
      <c r="I4" s="78"/>
      <c r="J4" s="78"/>
      <c r="K4" s="78"/>
      <c r="L4" s="78"/>
      <c r="M4" s="426" t="s">
        <v>0</v>
      </c>
      <c r="N4" s="372" t="s">
        <v>1</v>
      </c>
      <c r="O4" s="375" t="s">
        <v>485</v>
      </c>
      <c r="P4" s="376"/>
      <c r="Q4" s="376"/>
      <c r="R4" s="376"/>
      <c r="S4" s="376"/>
      <c r="T4" s="376"/>
      <c r="U4" s="376"/>
      <c r="V4" s="377"/>
      <c r="W4" s="375" t="s">
        <v>486</v>
      </c>
      <c r="X4" s="376"/>
      <c r="Y4" s="376"/>
      <c r="Z4" s="376"/>
      <c r="AA4" s="376"/>
      <c r="AB4" s="376"/>
      <c r="AC4" s="376"/>
      <c r="AD4" s="376"/>
      <c r="AE4" s="376"/>
      <c r="AF4" s="376"/>
      <c r="AG4" s="376"/>
      <c r="AH4" s="377"/>
      <c r="AI4" s="360" t="s">
        <v>487</v>
      </c>
      <c r="AJ4" s="360"/>
      <c r="AK4" s="360"/>
      <c r="AL4" s="360"/>
      <c r="AM4" s="360"/>
      <c r="AN4" s="360"/>
      <c r="AO4" s="360"/>
      <c r="AP4" s="360"/>
      <c r="AQ4" s="360"/>
      <c r="AR4" s="360"/>
      <c r="AS4" s="361" t="s">
        <v>458</v>
      </c>
      <c r="AT4" s="366"/>
      <c r="AU4" s="366"/>
      <c r="AV4" s="366"/>
      <c r="AW4" s="366"/>
      <c r="AX4" s="367"/>
      <c r="AY4" s="360" t="s">
        <v>452</v>
      </c>
      <c r="AZ4" s="360"/>
      <c r="BA4" s="360"/>
      <c r="BB4" s="360"/>
      <c r="BC4" s="360"/>
      <c r="BD4" s="360" t="s">
        <v>438</v>
      </c>
      <c r="BE4" s="360"/>
      <c r="BF4" s="360"/>
      <c r="BG4" s="360"/>
      <c r="BH4" s="360"/>
      <c r="BI4" s="360" t="s">
        <v>431</v>
      </c>
      <c r="BJ4" s="360"/>
      <c r="BK4" s="360"/>
      <c r="BL4" s="360"/>
      <c r="BM4" s="360"/>
      <c r="BN4" s="368" t="s">
        <v>398</v>
      </c>
      <c r="BO4" s="368"/>
      <c r="BP4" s="368"/>
      <c r="BQ4" s="368"/>
      <c r="BR4" s="368"/>
      <c r="BS4" s="303"/>
      <c r="BT4" s="303"/>
      <c r="BU4" s="360" t="s">
        <v>480</v>
      </c>
      <c r="BV4" s="360"/>
      <c r="BW4" s="360"/>
      <c r="BX4" s="360"/>
      <c r="BY4" s="360"/>
      <c r="BZ4" s="360" t="s">
        <v>26</v>
      </c>
      <c r="CA4" s="360"/>
      <c r="CB4" s="360"/>
      <c r="CC4" s="360"/>
      <c r="CD4" s="360"/>
      <c r="CE4" s="360" t="s">
        <v>451</v>
      </c>
      <c r="CF4" s="360"/>
      <c r="CG4" s="360"/>
      <c r="CH4" s="361"/>
      <c r="CI4" s="360"/>
      <c r="CJ4" s="369" t="s">
        <v>167</v>
      </c>
      <c r="CK4" s="370"/>
      <c r="CL4" s="370"/>
      <c r="CM4" s="370"/>
      <c r="CN4" s="371"/>
      <c r="CO4" s="360" t="s">
        <v>406</v>
      </c>
      <c r="CP4" s="360"/>
      <c r="CQ4" s="360"/>
      <c r="CR4" s="361"/>
      <c r="CS4" s="360"/>
      <c r="CT4" s="360" t="s">
        <v>168</v>
      </c>
      <c r="CU4" s="360"/>
      <c r="CV4" s="360"/>
      <c r="CW4" s="360"/>
      <c r="CX4" s="360"/>
      <c r="CY4" s="360" t="s">
        <v>163</v>
      </c>
      <c r="CZ4" s="360"/>
      <c r="DA4" s="360"/>
      <c r="DB4" s="360"/>
      <c r="DC4" s="360"/>
      <c r="DD4" s="364" t="s">
        <v>162</v>
      </c>
      <c r="DE4" s="361" t="s">
        <v>409</v>
      </c>
      <c r="DF4" s="366"/>
      <c r="DG4" s="366"/>
      <c r="DH4" s="366"/>
      <c r="DI4" s="367"/>
      <c r="DJ4" s="360" t="s">
        <v>462</v>
      </c>
      <c r="DK4" s="360"/>
      <c r="DL4" s="360"/>
      <c r="DM4" s="360"/>
      <c r="DN4" s="360"/>
      <c r="DP4" s="362" t="s">
        <v>435</v>
      </c>
      <c r="DQ4" s="362" t="s">
        <v>472</v>
      </c>
      <c r="DR4" s="408" t="s">
        <v>414</v>
      </c>
      <c r="DS4" s="409"/>
      <c r="DT4" s="409"/>
      <c r="DU4" s="410"/>
      <c r="DV4" s="411"/>
      <c r="DW4" s="414" t="s">
        <v>331</v>
      </c>
      <c r="DX4" s="415"/>
      <c r="DY4" s="415"/>
      <c r="DZ4" s="416"/>
      <c r="EA4" s="417"/>
      <c r="EB4" s="418" t="s">
        <v>332</v>
      </c>
      <c r="EC4" s="415"/>
      <c r="ED4" s="415"/>
      <c r="EE4" s="416"/>
      <c r="EF4" s="417"/>
      <c r="EG4" s="421" t="s">
        <v>464</v>
      </c>
      <c r="EH4" s="422"/>
      <c r="EI4" s="423"/>
      <c r="EJ4" s="419" t="s">
        <v>463</v>
      </c>
      <c r="EK4" s="38"/>
      <c r="EL4" s="412" t="s">
        <v>415</v>
      </c>
      <c r="EM4" s="412" t="s">
        <v>336</v>
      </c>
      <c r="EO4" s="373" t="s">
        <v>465</v>
      </c>
      <c r="EP4" s="373" t="s">
        <v>466</v>
      </c>
      <c r="ER4" s="373" t="s">
        <v>467</v>
      </c>
      <c r="ET4" s="355"/>
      <c r="EU4" s="356"/>
      <c r="EV4" s="356"/>
      <c r="EW4" s="355"/>
      <c r="EX4" s="356"/>
      <c r="EY4" s="355"/>
      <c r="EZ4" s="356"/>
      <c r="FC4" s="357" t="s">
        <v>468</v>
      </c>
      <c r="FD4" s="357"/>
      <c r="FE4" s="357"/>
      <c r="FF4" s="357"/>
      <c r="FG4" s="357"/>
      <c r="FH4" s="357" t="s">
        <v>469</v>
      </c>
      <c r="FI4" s="357"/>
      <c r="FJ4" s="357"/>
      <c r="FK4" s="357"/>
      <c r="FL4" s="357"/>
      <c r="FM4" s="357" t="s">
        <v>470</v>
      </c>
      <c r="FN4" s="357"/>
      <c r="FO4" s="357"/>
      <c r="FP4" s="357"/>
      <c r="FQ4" s="357"/>
      <c r="FR4" s="357" t="s">
        <v>471</v>
      </c>
      <c r="FS4" s="357"/>
      <c r="FT4" s="357"/>
      <c r="FU4" s="357"/>
      <c r="FV4" s="357"/>
    </row>
    <row r="5" spans="2:178" ht="63" customHeight="1" x14ac:dyDescent="0.3">
      <c r="B5" s="305" t="s">
        <v>192</v>
      </c>
      <c r="C5" s="305" t="s">
        <v>191</v>
      </c>
      <c r="D5" s="305" t="s">
        <v>190</v>
      </c>
      <c r="E5" s="297" t="s">
        <v>0</v>
      </c>
      <c r="F5" s="305" t="s">
        <v>401</v>
      </c>
      <c r="G5" s="305" t="s">
        <v>191</v>
      </c>
      <c r="H5" s="305"/>
      <c r="I5" s="79"/>
      <c r="J5" s="79"/>
      <c r="K5" s="79"/>
      <c r="L5" s="79"/>
      <c r="M5" s="427"/>
      <c r="N5" s="372"/>
      <c r="O5" s="317" t="s">
        <v>481</v>
      </c>
      <c r="P5" s="317" t="s">
        <v>482</v>
      </c>
      <c r="Q5" s="317"/>
      <c r="R5" s="317"/>
      <c r="S5" s="317"/>
      <c r="T5" s="317"/>
      <c r="U5" s="317" t="s">
        <v>483</v>
      </c>
      <c r="V5" s="317" t="s">
        <v>484</v>
      </c>
      <c r="W5" s="317" t="s">
        <v>481</v>
      </c>
      <c r="X5" s="317" t="s">
        <v>482</v>
      </c>
      <c r="Y5" s="317"/>
      <c r="Z5" s="317"/>
      <c r="AA5" s="317"/>
      <c r="AB5" s="317"/>
      <c r="AC5" s="317" t="s">
        <v>483</v>
      </c>
      <c r="AD5" s="317"/>
      <c r="AE5" s="317"/>
      <c r="AF5" s="317"/>
      <c r="AG5" s="317"/>
      <c r="AH5" s="317" t="s">
        <v>484</v>
      </c>
      <c r="AI5" s="17" t="s">
        <v>24</v>
      </c>
      <c r="AJ5" s="6">
        <v>26606.5</v>
      </c>
      <c r="AK5" s="322" t="s">
        <v>412</v>
      </c>
      <c r="AL5" s="322" t="s">
        <v>203</v>
      </c>
      <c r="AM5" s="322" t="s">
        <v>202</v>
      </c>
      <c r="AN5" s="34" t="s">
        <v>7</v>
      </c>
      <c r="AO5" s="6" t="s">
        <v>169</v>
      </c>
      <c r="AP5" s="6" t="s">
        <v>412</v>
      </c>
      <c r="AQ5" s="6" t="s">
        <v>408</v>
      </c>
      <c r="AR5" s="7" t="s">
        <v>172</v>
      </c>
      <c r="AS5" s="34" t="s">
        <v>7</v>
      </c>
      <c r="AT5" s="6" t="s">
        <v>169</v>
      </c>
      <c r="AU5" s="6" t="s">
        <v>412</v>
      </c>
      <c r="AV5" s="6"/>
      <c r="AW5" s="6" t="s">
        <v>408</v>
      </c>
      <c r="AX5" s="7" t="s">
        <v>172</v>
      </c>
      <c r="AY5" s="34" t="s">
        <v>7</v>
      </c>
      <c r="AZ5" s="6" t="s">
        <v>169</v>
      </c>
      <c r="BA5" s="6" t="s">
        <v>412</v>
      </c>
      <c r="BB5" s="6" t="s">
        <v>408</v>
      </c>
      <c r="BC5" s="7" t="s">
        <v>172</v>
      </c>
      <c r="BD5" s="34" t="s">
        <v>7</v>
      </c>
      <c r="BE5" s="6" t="s">
        <v>169</v>
      </c>
      <c r="BF5" s="6" t="s">
        <v>412</v>
      </c>
      <c r="BG5" s="6" t="s">
        <v>408</v>
      </c>
      <c r="BH5" s="7" t="s">
        <v>172</v>
      </c>
      <c r="BI5" s="34" t="s">
        <v>7</v>
      </c>
      <c r="BJ5" s="6" t="s">
        <v>169</v>
      </c>
      <c r="BK5" s="6" t="s">
        <v>412</v>
      </c>
      <c r="BL5" s="6" t="s">
        <v>408</v>
      </c>
      <c r="BM5" s="7" t="s">
        <v>172</v>
      </c>
      <c r="BN5" s="34" t="s">
        <v>7</v>
      </c>
      <c r="BO5" s="6" t="s">
        <v>169</v>
      </c>
      <c r="BP5" s="6" t="s">
        <v>171</v>
      </c>
      <c r="BQ5" s="6" t="s">
        <v>399</v>
      </c>
      <c r="BR5" s="7" t="s">
        <v>172</v>
      </c>
      <c r="BS5" s="7" t="s">
        <v>397</v>
      </c>
      <c r="BT5" s="7" t="s">
        <v>397</v>
      </c>
      <c r="BU5" s="15" t="s">
        <v>23</v>
      </c>
      <c r="BV5" s="6" t="s">
        <v>204</v>
      </c>
      <c r="BW5" s="6" t="s">
        <v>412</v>
      </c>
      <c r="BX5" s="6" t="s">
        <v>203</v>
      </c>
      <c r="BY5" s="7" t="s">
        <v>202</v>
      </c>
      <c r="BZ5" s="198" t="s">
        <v>24</v>
      </c>
      <c r="CA5" s="6" t="s">
        <v>164</v>
      </c>
      <c r="CB5" s="6" t="s">
        <v>165</v>
      </c>
      <c r="CC5" s="6" t="s">
        <v>170</v>
      </c>
      <c r="CD5" s="7" t="s">
        <v>166</v>
      </c>
      <c r="CE5" s="15" t="s">
        <v>24</v>
      </c>
      <c r="CF5" s="6" t="s">
        <v>204</v>
      </c>
      <c r="CG5" s="6" t="s">
        <v>412</v>
      </c>
      <c r="CH5" s="6" t="s">
        <v>203</v>
      </c>
      <c r="CI5" s="6" t="s">
        <v>202</v>
      </c>
      <c r="CJ5" s="199" t="s">
        <v>24</v>
      </c>
      <c r="CK5" s="200" t="s">
        <v>204</v>
      </c>
      <c r="CL5" s="200" t="s">
        <v>205</v>
      </c>
      <c r="CM5" s="200" t="s">
        <v>203</v>
      </c>
      <c r="CN5" s="201" t="s">
        <v>202</v>
      </c>
      <c r="CO5" s="15" t="s">
        <v>24</v>
      </c>
      <c r="CP5" s="6" t="s">
        <v>204</v>
      </c>
      <c r="CQ5" s="6" t="s">
        <v>412</v>
      </c>
      <c r="CR5" s="6" t="s">
        <v>203</v>
      </c>
      <c r="CS5" s="6" t="s">
        <v>202</v>
      </c>
      <c r="CT5" s="15" t="s">
        <v>24</v>
      </c>
      <c r="CU5" s="6" t="s">
        <v>204</v>
      </c>
      <c r="CV5" s="6" t="s">
        <v>412</v>
      </c>
      <c r="CW5" s="6" t="s">
        <v>203</v>
      </c>
      <c r="CX5" s="6" t="s">
        <v>202</v>
      </c>
      <c r="CY5" s="17" t="s">
        <v>24</v>
      </c>
      <c r="CZ5" s="6" t="s">
        <v>204</v>
      </c>
      <c r="DA5" s="6" t="s">
        <v>412</v>
      </c>
      <c r="DB5" s="6" t="s">
        <v>203</v>
      </c>
      <c r="DC5" s="6" t="s">
        <v>202</v>
      </c>
      <c r="DD5" s="365"/>
      <c r="DE5" s="15" t="s">
        <v>24</v>
      </c>
      <c r="DF5" s="6" t="s">
        <v>204</v>
      </c>
      <c r="DG5" s="6" t="s">
        <v>205</v>
      </c>
      <c r="DH5" s="6" t="s">
        <v>203</v>
      </c>
      <c r="DI5" s="6" t="s">
        <v>202</v>
      </c>
      <c r="DJ5" s="15" t="s">
        <v>24</v>
      </c>
      <c r="DK5" s="6" t="s">
        <v>204</v>
      </c>
      <c r="DL5" s="6" t="s">
        <v>412</v>
      </c>
      <c r="DM5" s="6" t="s">
        <v>203</v>
      </c>
      <c r="DN5" s="6" t="s">
        <v>202</v>
      </c>
      <c r="DP5" s="363"/>
      <c r="DQ5" s="363"/>
      <c r="DR5" s="202" t="s">
        <v>24</v>
      </c>
      <c r="DS5" s="306" t="s">
        <v>330</v>
      </c>
      <c r="DT5" s="306" t="s">
        <v>205</v>
      </c>
      <c r="DU5" s="306" t="s">
        <v>203</v>
      </c>
      <c r="DV5" s="203" t="s">
        <v>202</v>
      </c>
      <c r="DW5" s="337" t="s">
        <v>24</v>
      </c>
      <c r="DX5" s="6" t="s">
        <v>330</v>
      </c>
      <c r="DY5" s="6" t="s">
        <v>205</v>
      </c>
      <c r="DZ5" s="6" t="s">
        <v>203</v>
      </c>
      <c r="EA5" s="204" t="s">
        <v>202</v>
      </c>
      <c r="EB5" s="17" t="s">
        <v>24</v>
      </c>
      <c r="EC5" s="6" t="s">
        <v>330</v>
      </c>
      <c r="ED5" s="6" t="s">
        <v>205</v>
      </c>
      <c r="EE5" s="6" t="s">
        <v>203</v>
      </c>
      <c r="EF5" s="204" t="s">
        <v>202</v>
      </c>
      <c r="EG5" s="6" t="s">
        <v>333</v>
      </c>
      <c r="EH5" s="6" t="s">
        <v>334</v>
      </c>
      <c r="EI5" s="6" t="s">
        <v>335</v>
      </c>
      <c r="EJ5" s="420"/>
      <c r="EK5" s="38"/>
      <c r="EL5" s="413"/>
      <c r="EM5" s="413"/>
      <c r="EO5" s="374"/>
      <c r="EP5" s="374"/>
      <c r="ER5" s="374"/>
      <c r="ET5" s="170" t="s">
        <v>473</v>
      </c>
      <c r="EU5" s="170" t="s">
        <v>474</v>
      </c>
      <c r="EV5" s="170" t="s">
        <v>475</v>
      </c>
      <c r="EW5" s="170" t="s">
        <v>473</v>
      </c>
      <c r="EX5" s="170" t="s">
        <v>475</v>
      </c>
      <c r="EY5" s="170" t="s">
        <v>477</v>
      </c>
      <c r="EZ5" s="170" t="s">
        <v>473</v>
      </c>
      <c r="FC5" s="308" t="s">
        <v>24</v>
      </c>
      <c r="FD5" s="137" t="s">
        <v>204</v>
      </c>
      <c r="FE5" s="137" t="s">
        <v>205</v>
      </c>
      <c r="FF5" s="137" t="s">
        <v>203</v>
      </c>
      <c r="FG5" s="138" t="s">
        <v>202</v>
      </c>
      <c r="FH5" s="308" t="s">
        <v>24</v>
      </c>
      <c r="FI5" s="137" t="s">
        <v>204</v>
      </c>
      <c r="FJ5" s="137" t="s">
        <v>205</v>
      </c>
      <c r="FK5" s="137" t="s">
        <v>203</v>
      </c>
      <c r="FL5" s="138" t="s">
        <v>202</v>
      </c>
      <c r="FM5" s="308" t="s">
        <v>24</v>
      </c>
      <c r="FN5" s="137" t="s">
        <v>204</v>
      </c>
      <c r="FO5" s="137" t="s">
        <v>205</v>
      </c>
      <c r="FP5" s="137" t="s">
        <v>203</v>
      </c>
      <c r="FQ5" s="138" t="s">
        <v>202</v>
      </c>
      <c r="FR5" s="308" t="s">
        <v>24</v>
      </c>
      <c r="FS5" s="137" t="s">
        <v>204</v>
      </c>
      <c r="FT5" s="137" t="s">
        <v>205</v>
      </c>
      <c r="FU5" s="137" t="s">
        <v>203</v>
      </c>
      <c r="FV5" s="138" t="s">
        <v>202</v>
      </c>
    </row>
    <row r="6" spans="2:178" s="58" customFormat="1" ht="17.25" customHeight="1" x14ac:dyDescent="0.25">
      <c r="B6" s="48"/>
      <c r="C6" s="48"/>
      <c r="D6" s="48"/>
      <c r="E6" s="5"/>
      <c r="F6" s="5"/>
      <c r="G6" s="5"/>
      <c r="H6" s="5"/>
      <c r="I6" s="5"/>
      <c r="J6" s="5"/>
      <c r="K6" s="5"/>
      <c r="L6" s="5"/>
      <c r="M6" s="5">
        <v>1</v>
      </c>
      <c r="N6" s="5">
        <v>2</v>
      </c>
      <c r="O6" s="5">
        <v>3</v>
      </c>
      <c r="P6" s="5">
        <v>4</v>
      </c>
      <c r="Q6" s="5"/>
      <c r="R6" s="5"/>
      <c r="S6" s="5"/>
      <c r="T6" s="5"/>
      <c r="U6" s="5">
        <v>5</v>
      </c>
      <c r="V6" s="5">
        <v>6</v>
      </c>
      <c r="W6" s="5">
        <v>7</v>
      </c>
      <c r="X6" s="5">
        <v>8</v>
      </c>
      <c r="Y6" s="5"/>
      <c r="Z6" s="5"/>
      <c r="AA6" s="5"/>
      <c r="AB6" s="5"/>
      <c r="AC6" s="5">
        <v>9</v>
      </c>
      <c r="AD6" s="5"/>
      <c r="AE6" s="5"/>
      <c r="AF6" s="5"/>
      <c r="AG6" s="5"/>
      <c r="AH6" s="5">
        <v>10</v>
      </c>
      <c r="AI6" s="260">
        <v>28</v>
      </c>
      <c r="AJ6" s="260">
        <v>29</v>
      </c>
      <c r="AK6" s="323">
        <v>30</v>
      </c>
      <c r="AL6" s="323">
        <v>31</v>
      </c>
      <c r="AM6" s="323">
        <v>32</v>
      </c>
      <c r="AN6" s="5">
        <v>3</v>
      </c>
      <c r="AO6" s="5">
        <v>4</v>
      </c>
      <c r="AP6" s="5">
        <v>5</v>
      </c>
      <c r="AQ6" s="5">
        <v>6</v>
      </c>
      <c r="AR6" s="5">
        <v>7</v>
      </c>
      <c r="AS6" s="5">
        <v>3</v>
      </c>
      <c r="AT6" s="5">
        <v>4</v>
      </c>
      <c r="AU6" s="5">
        <v>5</v>
      </c>
      <c r="AV6" s="5"/>
      <c r="AW6" s="5">
        <v>6</v>
      </c>
      <c r="AX6" s="5">
        <v>7</v>
      </c>
      <c r="AY6" s="5">
        <v>3</v>
      </c>
      <c r="AZ6" s="5">
        <v>4</v>
      </c>
      <c r="BA6" s="5">
        <v>5</v>
      </c>
      <c r="BB6" s="5">
        <v>6</v>
      </c>
      <c r="BC6" s="5">
        <v>7</v>
      </c>
      <c r="BD6" s="5">
        <v>3</v>
      </c>
      <c r="BE6" s="5">
        <v>4</v>
      </c>
      <c r="BF6" s="5">
        <v>5</v>
      </c>
      <c r="BG6" s="5">
        <v>6</v>
      </c>
      <c r="BH6" s="5">
        <v>7</v>
      </c>
      <c r="BI6" s="5">
        <v>3</v>
      </c>
      <c r="BJ6" s="5">
        <v>4</v>
      </c>
      <c r="BK6" s="5">
        <v>5</v>
      </c>
      <c r="BL6" s="5">
        <v>6</v>
      </c>
      <c r="BM6" s="5">
        <v>7</v>
      </c>
      <c r="BN6" s="5">
        <v>7</v>
      </c>
      <c r="BO6" s="5">
        <v>8</v>
      </c>
      <c r="BP6" s="5">
        <v>9</v>
      </c>
      <c r="BQ6" s="5">
        <v>10</v>
      </c>
      <c r="BR6" s="5">
        <v>11</v>
      </c>
      <c r="BS6" s="5"/>
      <c r="BT6" s="5"/>
      <c r="BU6" s="123">
        <v>8</v>
      </c>
      <c r="BV6" s="123">
        <v>9</v>
      </c>
      <c r="BW6" s="123">
        <v>10</v>
      </c>
      <c r="BX6" s="123">
        <v>11</v>
      </c>
      <c r="BY6" s="123">
        <v>12</v>
      </c>
      <c r="BZ6" s="123">
        <v>13</v>
      </c>
      <c r="CA6" s="123">
        <v>14</v>
      </c>
      <c r="CB6" s="123">
        <v>15</v>
      </c>
      <c r="CC6" s="123">
        <v>16</v>
      </c>
      <c r="CD6" s="123">
        <v>17</v>
      </c>
      <c r="CE6" s="123">
        <v>18</v>
      </c>
      <c r="CF6" s="123">
        <v>19</v>
      </c>
      <c r="CG6" s="123">
        <v>20</v>
      </c>
      <c r="CH6" s="123">
        <v>21</v>
      </c>
      <c r="CI6" s="123">
        <v>22</v>
      </c>
      <c r="CJ6" s="123"/>
      <c r="CK6" s="123"/>
      <c r="CL6" s="123"/>
      <c r="CM6" s="123"/>
      <c r="CN6" s="123"/>
      <c r="CO6" s="123">
        <v>18</v>
      </c>
      <c r="CP6" s="123">
        <v>19</v>
      </c>
      <c r="CQ6" s="123">
        <v>20</v>
      </c>
      <c r="CR6" s="123">
        <v>21</v>
      </c>
      <c r="CS6" s="123">
        <v>22</v>
      </c>
      <c r="CT6" s="123">
        <v>23</v>
      </c>
      <c r="CU6" s="123">
        <v>24</v>
      </c>
      <c r="CV6" s="123">
        <v>25</v>
      </c>
      <c r="CW6" s="123">
        <v>26</v>
      </c>
      <c r="CX6" s="123">
        <v>27</v>
      </c>
      <c r="CY6" s="260">
        <v>28</v>
      </c>
      <c r="CZ6" s="260">
        <v>29</v>
      </c>
      <c r="DA6" s="260">
        <v>30</v>
      </c>
      <c r="DB6" s="260">
        <v>31</v>
      </c>
      <c r="DC6" s="260">
        <v>32</v>
      </c>
      <c r="DD6" s="123">
        <v>33</v>
      </c>
      <c r="DE6" s="123"/>
      <c r="DF6" s="123">
        <v>34</v>
      </c>
      <c r="DG6" s="123">
        <v>35</v>
      </c>
      <c r="DH6" s="123">
        <v>36</v>
      </c>
      <c r="DI6" s="123">
        <v>37</v>
      </c>
      <c r="DJ6" s="123">
        <v>38</v>
      </c>
      <c r="DK6" s="123">
        <v>39</v>
      </c>
      <c r="DL6" s="123">
        <v>40</v>
      </c>
      <c r="DM6" s="123">
        <v>41</v>
      </c>
      <c r="DN6" s="123">
        <v>42</v>
      </c>
      <c r="DO6" s="262"/>
      <c r="DP6" s="263">
        <v>11</v>
      </c>
      <c r="DQ6" s="263">
        <v>11</v>
      </c>
      <c r="DR6" s="260">
        <v>11</v>
      </c>
      <c r="DS6" s="5">
        <v>11</v>
      </c>
      <c r="DT6" s="5">
        <v>11</v>
      </c>
      <c r="DU6" s="5">
        <v>11</v>
      </c>
      <c r="DV6" s="264">
        <v>11</v>
      </c>
      <c r="DW6" s="265"/>
      <c r="DX6" s="260"/>
      <c r="DY6" s="123"/>
      <c r="DZ6" s="123"/>
      <c r="EA6" s="123"/>
      <c r="EB6" s="261"/>
      <c r="EC6" s="5"/>
      <c r="ED6" s="5"/>
      <c r="EE6" s="5"/>
      <c r="EF6" s="5"/>
      <c r="EG6" s="5"/>
      <c r="EH6" s="265"/>
      <c r="EI6" s="261"/>
      <c r="EJ6" s="5"/>
      <c r="EL6" s="123"/>
      <c r="EM6" s="5"/>
      <c r="EO6" s="265"/>
      <c r="EP6" s="261"/>
      <c r="ER6" s="123"/>
      <c r="ET6" s="266"/>
      <c r="EU6" s="266"/>
      <c r="EV6" s="266"/>
      <c r="EW6" s="266"/>
      <c r="EX6" s="266"/>
      <c r="EY6" s="267">
        <v>9</v>
      </c>
      <c r="EZ6" s="267">
        <v>9</v>
      </c>
      <c r="FC6" s="123"/>
      <c r="FD6" s="123"/>
      <c r="FE6" s="123"/>
      <c r="FF6" s="123"/>
      <c r="FG6" s="268"/>
      <c r="FH6" s="123"/>
      <c r="FI6" s="123"/>
      <c r="FJ6" s="123"/>
      <c r="FK6" s="123"/>
      <c r="FL6" s="268"/>
      <c r="FM6" s="123"/>
      <c r="FN6" s="123"/>
      <c r="FO6" s="123"/>
      <c r="FP6" s="123"/>
      <c r="FQ6" s="268"/>
      <c r="FR6" s="123"/>
      <c r="FS6" s="123"/>
      <c r="FT6" s="123"/>
      <c r="FU6" s="123"/>
      <c r="FV6" s="268"/>
    </row>
    <row r="7" spans="2:178" ht="13.5" customHeight="1" x14ac:dyDescent="0.3">
      <c r="B7" s="49"/>
      <c r="C7" s="50"/>
      <c r="D7" s="50"/>
      <c r="E7" s="4"/>
      <c r="F7" s="4"/>
      <c r="G7" s="4"/>
      <c r="H7" s="4"/>
      <c r="I7" s="307"/>
      <c r="J7" s="10"/>
      <c r="K7" s="10"/>
      <c r="L7" s="81"/>
      <c r="M7" s="4"/>
      <c r="N7" s="2" t="s">
        <v>8</v>
      </c>
      <c r="O7" s="2"/>
      <c r="P7" s="21">
        <f t="shared" ref="P7:T7" si="0">P8</f>
        <v>14768.1</v>
      </c>
      <c r="Q7" s="21">
        <f t="shared" si="0"/>
        <v>0</v>
      </c>
      <c r="R7" s="21">
        <f t="shared" si="0"/>
        <v>2106</v>
      </c>
      <c r="S7" s="21">
        <f t="shared" si="0"/>
        <v>10000</v>
      </c>
      <c r="T7" s="21">
        <f t="shared" si="0"/>
        <v>2662.1</v>
      </c>
      <c r="U7" s="21">
        <v>1188.9607000000001</v>
      </c>
      <c r="V7" s="2"/>
      <c r="W7" s="2"/>
      <c r="X7" s="21">
        <f>X8</f>
        <v>14768.1</v>
      </c>
      <c r="Y7" s="21">
        <f t="shared" ref="Y7:AG7" si="1">Y8</f>
        <v>0</v>
      </c>
      <c r="Z7" s="21">
        <f t="shared" si="1"/>
        <v>2106</v>
      </c>
      <c r="AA7" s="21">
        <f t="shared" si="1"/>
        <v>10000</v>
      </c>
      <c r="AB7" s="21">
        <f t="shared" si="1"/>
        <v>2662.1</v>
      </c>
      <c r="AC7" s="97">
        <f t="shared" si="1"/>
        <v>5298.323260000001</v>
      </c>
      <c r="AD7" s="97">
        <f t="shared" si="1"/>
        <v>0</v>
      </c>
      <c r="AE7" s="97">
        <f t="shared" si="1"/>
        <v>716.32807000000003</v>
      </c>
      <c r="AF7" s="97">
        <f t="shared" si="1"/>
        <v>4329.7187700000004</v>
      </c>
      <c r="AG7" s="237">
        <f t="shared" si="1"/>
        <v>252.27642</v>
      </c>
      <c r="AH7" s="2"/>
      <c r="AI7" s="97">
        <f t="shared" ref="AI7:AJ7" si="2">AI8</f>
        <v>1188.9607000000001</v>
      </c>
      <c r="AJ7" s="97">
        <f t="shared" si="2"/>
        <v>0</v>
      </c>
      <c r="AK7" s="324">
        <f>AU7*5%</f>
        <v>105.30000000000001</v>
      </c>
      <c r="AL7" s="324">
        <f>AW7*8%</f>
        <v>800</v>
      </c>
      <c r="AM7" s="324">
        <f>AX7*6.7%</f>
        <v>178.36070000000001</v>
      </c>
      <c r="AN7" s="21">
        <f t="shared" ref="AN7:BC7" si="3">AN8</f>
        <v>14768.1</v>
      </c>
      <c r="AO7" s="21">
        <f t="shared" si="3"/>
        <v>0</v>
      </c>
      <c r="AP7" s="21">
        <f t="shared" si="3"/>
        <v>2106</v>
      </c>
      <c r="AQ7" s="21">
        <f t="shared" si="3"/>
        <v>10000</v>
      </c>
      <c r="AR7" s="21">
        <f t="shared" si="3"/>
        <v>2662.1</v>
      </c>
      <c r="AS7" s="21">
        <f t="shared" si="3"/>
        <v>14768.1</v>
      </c>
      <c r="AT7" s="21">
        <f t="shared" si="3"/>
        <v>0</v>
      </c>
      <c r="AU7" s="21">
        <f t="shared" si="3"/>
        <v>2106</v>
      </c>
      <c r="AV7" s="21">
        <f>AU7*5%</f>
        <v>105.30000000000001</v>
      </c>
      <c r="AW7" s="21">
        <f t="shared" si="3"/>
        <v>10000</v>
      </c>
      <c r="AX7" s="21">
        <f t="shared" si="3"/>
        <v>2662.1</v>
      </c>
      <c r="AY7" s="21">
        <f t="shared" si="3"/>
        <v>14768.1</v>
      </c>
      <c r="AZ7" s="21">
        <f t="shared" si="3"/>
        <v>0</v>
      </c>
      <c r="BA7" s="21">
        <f t="shared" si="3"/>
        <v>2106</v>
      </c>
      <c r="BB7" s="21">
        <f t="shared" si="3"/>
        <v>10000</v>
      </c>
      <c r="BC7" s="21">
        <f t="shared" si="3"/>
        <v>2662.1</v>
      </c>
      <c r="BD7" s="21">
        <f t="shared" ref="BD7:BR7" si="4">BD8</f>
        <v>14768.1</v>
      </c>
      <c r="BE7" s="21">
        <f t="shared" si="4"/>
        <v>0</v>
      </c>
      <c r="BF7" s="21">
        <f t="shared" si="4"/>
        <v>2106</v>
      </c>
      <c r="BG7" s="21">
        <f t="shared" si="4"/>
        <v>10000</v>
      </c>
      <c r="BH7" s="21">
        <f t="shared" si="4"/>
        <v>2662.1</v>
      </c>
      <c r="BI7" s="21">
        <f t="shared" si="4"/>
        <v>4768.1000000000004</v>
      </c>
      <c r="BJ7" s="21">
        <f t="shared" si="4"/>
        <v>0</v>
      </c>
      <c r="BK7" s="21">
        <f t="shared" si="4"/>
        <v>2106</v>
      </c>
      <c r="BL7" s="21">
        <f t="shared" si="4"/>
        <v>0</v>
      </c>
      <c r="BM7" s="21">
        <f t="shared" si="4"/>
        <v>2662.1</v>
      </c>
      <c r="BN7" s="21">
        <f t="shared" si="4"/>
        <v>2106</v>
      </c>
      <c r="BO7" s="21">
        <f t="shared" si="4"/>
        <v>0</v>
      </c>
      <c r="BP7" s="21">
        <f t="shared" si="4"/>
        <v>2106</v>
      </c>
      <c r="BQ7" s="21">
        <f t="shared" si="4"/>
        <v>0</v>
      </c>
      <c r="BR7" s="21">
        <f t="shared" si="4"/>
        <v>0</v>
      </c>
      <c r="BS7" s="16"/>
      <c r="BT7" s="16"/>
      <c r="BU7" s="21">
        <f t="shared" ref="BU7:DN7" si="5">BU8</f>
        <v>14768.1</v>
      </c>
      <c r="BV7" s="21">
        <f t="shared" si="5"/>
        <v>0</v>
      </c>
      <c r="BW7" s="21">
        <f t="shared" si="5"/>
        <v>2106</v>
      </c>
      <c r="BX7" s="21">
        <f t="shared" si="5"/>
        <v>10000</v>
      </c>
      <c r="BY7" s="21">
        <f t="shared" si="5"/>
        <v>2662.1</v>
      </c>
      <c r="BZ7" s="21">
        <f t="shared" si="5"/>
        <v>0</v>
      </c>
      <c r="CA7" s="21">
        <f t="shared" si="5"/>
        <v>0</v>
      </c>
      <c r="CB7" s="21">
        <f t="shared" si="5"/>
        <v>0</v>
      </c>
      <c r="CC7" s="21">
        <f t="shared" si="5"/>
        <v>0</v>
      </c>
      <c r="CD7" s="21">
        <f t="shared" si="5"/>
        <v>0</v>
      </c>
      <c r="CE7" s="21">
        <f t="shared" si="5"/>
        <v>14768.1</v>
      </c>
      <c r="CF7" s="21">
        <f t="shared" si="5"/>
        <v>0</v>
      </c>
      <c r="CG7" s="21">
        <f t="shared" si="5"/>
        <v>2106</v>
      </c>
      <c r="CH7" s="21">
        <f t="shared" si="5"/>
        <v>10000</v>
      </c>
      <c r="CI7" s="21">
        <f t="shared" si="5"/>
        <v>2662.1</v>
      </c>
      <c r="CJ7" s="21">
        <f t="shared" si="5"/>
        <v>0</v>
      </c>
      <c r="CK7" s="21">
        <f t="shared" si="5"/>
        <v>0</v>
      </c>
      <c r="CL7" s="21">
        <f t="shared" si="5"/>
        <v>0</v>
      </c>
      <c r="CM7" s="21">
        <f t="shared" si="5"/>
        <v>0</v>
      </c>
      <c r="CN7" s="21">
        <f t="shared" si="5"/>
        <v>0</v>
      </c>
      <c r="CO7" s="21">
        <f>CO8</f>
        <v>14768.1</v>
      </c>
      <c r="CP7" s="21">
        <f t="shared" si="5"/>
        <v>0</v>
      </c>
      <c r="CQ7" s="21">
        <f t="shared" si="5"/>
        <v>2106</v>
      </c>
      <c r="CR7" s="21">
        <f t="shared" si="5"/>
        <v>10000</v>
      </c>
      <c r="CS7" s="21">
        <f t="shared" si="5"/>
        <v>2662.1</v>
      </c>
      <c r="CT7" s="21">
        <f t="shared" si="5"/>
        <v>14376.48733</v>
      </c>
      <c r="CU7" s="21">
        <f t="shared" si="5"/>
        <v>0</v>
      </c>
      <c r="CV7" s="21">
        <f t="shared" si="5"/>
        <v>2106</v>
      </c>
      <c r="CW7" s="21">
        <f t="shared" si="5"/>
        <v>10000</v>
      </c>
      <c r="CX7" s="21">
        <f t="shared" si="5"/>
        <v>2270.4873299999999</v>
      </c>
      <c r="CY7" s="97">
        <f t="shared" si="5"/>
        <v>5298.323260000001</v>
      </c>
      <c r="CZ7" s="97">
        <f t="shared" si="5"/>
        <v>0</v>
      </c>
      <c r="DA7" s="97">
        <f t="shared" si="5"/>
        <v>716.32807000000003</v>
      </c>
      <c r="DB7" s="97">
        <f t="shared" si="5"/>
        <v>4329.7187700000004</v>
      </c>
      <c r="DC7" s="237">
        <f t="shared" si="5"/>
        <v>252.27642</v>
      </c>
      <c r="DD7" s="21">
        <f t="shared" si="5"/>
        <v>19674.810590000001</v>
      </c>
      <c r="DE7" s="21">
        <f t="shared" si="5"/>
        <v>19674.810590000001</v>
      </c>
      <c r="DF7" s="21">
        <f t="shared" si="5"/>
        <v>0</v>
      </c>
      <c r="DG7" s="21">
        <f t="shared" si="5"/>
        <v>2822.32807</v>
      </c>
      <c r="DH7" s="21">
        <f t="shared" si="5"/>
        <v>14329.718769999999</v>
      </c>
      <c r="DI7" s="21">
        <f t="shared" si="5"/>
        <v>2522.7637500000001</v>
      </c>
      <c r="DJ7" s="21">
        <f t="shared" si="5"/>
        <v>391.61266999999998</v>
      </c>
      <c r="DK7" s="21">
        <f t="shared" si="5"/>
        <v>0</v>
      </c>
      <c r="DL7" s="21">
        <f t="shared" si="5"/>
        <v>0</v>
      </c>
      <c r="DM7" s="21">
        <f t="shared" si="5"/>
        <v>0</v>
      </c>
      <c r="DN7" s="21">
        <f t="shared" si="5"/>
        <v>391.61266999999998</v>
      </c>
      <c r="DO7" s="31">
        <f>DP7+DR7-CJ7</f>
        <v>14768.1</v>
      </c>
      <c r="DP7" s="206">
        <f t="shared" ref="DP7:EM7" si="6">DP8</f>
        <v>14768.1</v>
      </c>
      <c r="DQ7" s="206">
        <f t="shared" si="6"/>
        <v>14768.1</v>
      </c>
      <c r="DR7" s="207">
        <f t="shared" si="6"/>
        <v>0</v>
      </c>
      <c r="DS7" s="21">
        <f t="shared" si="6"/>
        <v>0</v>
      </c>
      <c r="DT7" s="21">
        <f t="shared" si="6"/>
        <v>0</v>
      </c>
      <c r="DU7" s="21">
        <f t="shared" si="6"/>
        <v>0</v>
      </c>
      <c r="DV7" s="42">
        <f t="shared" si="6"/>
        <v>0</v>
      </c>
      <c r="DW7" s="21">
        <f t="shared" si="6"/>
        <v>0</v>
      </c>
      <c r="DX7" s="207">
        <f t="shared" si="6"/>
        <v>0</v>
      </c>
      <c r="DY7" s="21">
        <f t="shared" si="6"/>
        <v>0</v>
      </c>
      <c r="DZ7" s="21">
        <f t="shared" si="6"/>
        <v>0</v>
      </c>
      <c r="EA7" s="21">
        <f t="shared" si="6"/>
        <v>0</v>
      </c>
      <c r="EB7" s="21">
        <f t="shared" si="6"/>
        <v>0</v>
      </c>
      <c r="EC7" s="21">
        <f t="shared" si="6"/>
        <v>0</v>
      </c>
      <c r="ED7" s="21">
        <f t="shared" si="6"/>
        <v>0</v>
      </c>
      <c r="EE7" s="21">
        <f t="shared" si="6"/>
        <v>0</v>
      </c>
      <c r="EF7" s="21">
        <f t="shared" si="6"/>
        <v>0</v>
      </c>
      <c r="EG7" s="21">
        <f t="shared" si="6"/>
        <v>0</v>
      </c>
      <c r="EH7" s="21">
        <f t="shared" si="6"/>
        <v>0</v>
      </c>
      <c r="EI7" s="21">
        <f t="shared" si="6"/>
        <v>0</v>
      </c>
      <c r="EJ7" s="3">
        <f t="shared" si="6"/>
        <v>391.61266999999998</v>
      </c>
      <c r="EL7" s="3">
        <f t="shared" si="6"/>
        <v>14768.1</v>
      </c>
      <c r="EM7" s="3">
        <f t="shared" si="6"/>
        <v>14376.48733</v>
      </c>
      <c r="EO7" s="3">
        <f t="shared" ref="EO7:FV7" si="7">EO8</f>
        <v>14376.48733</v>
      </c>
      <c r="EP7" s="3">
        <f t="shared" si="7"/>
        <v>391.61266999999998</v>
      </c>
      <c r="ER7" s="3">
        <f t="shared" si="7"/>
        <v>391.61267000000043</v>
      </c>
      <c r="ES7" s="24">
        <f>EJ7-ER7</f>
        <v>-4.5474735088646412E-13</v>
      </c>
      <c r="ET7" s="146">
        <f t="shared" ref="ET7:EX7" si="8">ET8</f>
        <v>3202.5</v>
      </c>
      <c r="EU7" s="146">
        <f t="shared" si="8"/>
        <v>0</v>
      </c>
      <c r="EV7" s="146">
        <f t="shared" si="8"/>
        <v>0.29699999999999999</v>
      </c>
      <c r="EW7" s="146">
        <f t="shared" si="8"/>
        <v>9223</v>
      </c>
      <c r="EX7" s="146">
        <f t="shared" si="8"/>
        <v>0.72899999999999998</v>
      </c>
      <c r="EY7" s="171">
        <f t="shared" ref="EY7:EZ7" si="9">EY8</f>
        <v>8</v>
      </c>
      <c r="EZ7" s="172">
        <f t="shared" si="9"/>
        <v>4814</v>
      </c>
      <c r="FA7" s="24"/>
      <c r="FB7" s="24"/>
      <c r="FC7" s="94">
        <f t="shared" si="7"/>
        <v>14376.48733</v>
      </c>
      <c r="FD7" s="94">
        <f t="shared" si="7"/>
        <v>0</v>
      </c>
      <c r="FE7" s="94">
        <f t="shared" si="7"/>
        <v>2106</v>
      </c>
      <c r="FF7" s="94">
        <f t="shared" si="7"/>
        <v>10000</v>
      </c>
      <c r="FG7" s="116">
        <f t="shared" si="7"/>
        <v>2270.4873299999999</v>
      </c>
      <c r="FH7" s="94">
        <f t="shared" si="7"/>
        <v>5298.323260000001</v>
      </c>
      <c r="FI7" s="94">
        <f t="shared" si="7"/>
        <v>0</v>
      </c>
      <c r="FJ7" s="94">
        <f t="shared" si="7"/>
        <v>716.32807000000003</v>
      </c>
      <c r="FK7" s="94">
        <f t="shared" si="7"/>
        <v>4329.7187700000004</v>
      </c>
      <c r="FL7" s="116">
        <f t="shared" si="7"/>
        <v>252.27642</v>
      </c>
      <c r="FM7" s="94">
        <f t="shared" si="7"/>
        <v>14376.48733</v>
      </c>
      <c r="FN7" s="94">
        <f t="shared" si="7"/>
        <v>0</v>
      </c>
      <c r="FO7" s="94">
        <f t="shared" si="7"/>
        <v>2106</v>
      </c>
      <c r="FP7" s="94">
        <f t="shared" si="7"/>
        <v>10000</v>
      </c>
      <c r="FQ7" s="116">
        <f t="shared" si="7"/>
        <v>2270.4873299999999</v>
      </c>
      <c r="FR7" s="94">
        <f t="shared" si="7"/>
        <v>5298.323260000001</v>
      </c>
      <c r="FS7" s="94">
        <f t="shared" si="7"/>
        <v>0</v>
      </c>
      <c r="FT7" s="94">
        <f t="shared" si="7"/>
        <v>716.32807000000003</v>
      </c>
      <c r="FU7" s="94">
        <f t="shared" si="7"/>
        <v>4329.7187700000004</v>
      </c>
      <c r="FV7" s="116">
        <f t="shared" si="7"/>
        <v>252.27642</v>
      </c>
    </row>
    <row r="8" spans="2:178" s="59" customFormat="1" ht="15.75" customHeight="1" x14ac:dyDescent="0.3">
      <c r="B8" s="49">
        <v>1</v>
      </c>
      <c r="C8" s="50"/>
      <c r="D8" s="50"/>
      <c r="E8" s="307">
        <v>1</v>
      </c>
      <c r="F8" s="307">
        <v>1</v>
      </c>
      <c r="G8" s="307"/>
      <c r="H8" s="307">
        <v>1</v>
      </c>
      <c r="I8" s="307"/>
      <c r="J8" s="35"/>
      <c r="K8" s="35"/>
      <c r="L8" s="338"/>
      <c r="M8" s="307">
        <v>1</v>
      </c>
      <c r="N8" s="302" t="s">
        <v>2</v>
      </c>
      <c r="O8" s="311"/>
      <c r="P8" s="17">
        <f>Q8+R8+S8+T8</f>
        <v>14768.1</v>
      </c>
      <c r="Q8" s="17"/>
      <c r="R8" s="33">
        <v>2106</v>
      </c>
      <c r="S8" s="17">
        <v>10000</v>
      </c>
      <c r="T8" s="109">
        <v>2662.1</v>
      </c>
      <c r="U8" s="17">
        <v>1188.9607000000001</v>
      </c>
      <c r="V8" s="311"/>
      <c r="W8" s="311"/>
      <c r="X8" s="17">
        <f t="shared" ref="X8" si="10">Y8+Z8+AA8+AB8</f>
        <v>14768.1</v>
      </c>
      <c r="Y8" s="17"/>
      <c r="Z8" s="33">
        <v>2106</v>
      </c>
      <c r="AA8" s="17">
        <v>10000</v>
      </c>
      <c r="AB8" s="109">
        <v>2662.1</v>
      </c>
      <c r="AC8" s="17">
        <f>AD8+AE8+AF8+AG8</f>
        <v>5298.323260000001</v>
      </c>
      <c r="AD8" s="17"/>
      <c r="AE8" s="272">
        <v>716.32807000000003</v>
      </c>
      <c r="AF8" s="17">
        <v>4329.7187700000004</v>
      </c>
      <c r="AG8" s="272">
        <v>252.27642</v>
      </c>
      <c r="AH8" s="311"/>
      <c r="AI8" s="17">
        <f>AJ8+AK8+AL8+AM8</f>
        <v>1188.9607000000001</v>
      </c>
      <c r="AJ8" s="17"/>
      <c r="AK8" s="324">
        <f t="shared" ref="AK8:AK71" si="11">AU8*10%</f>
        <v>210.60000000000002</v>
      </c>
      <c r="AL8" s="324">
        <f t="shared" ref="AL8:AL71" si="12">AW8*8%</f>
        <v>800</v>
      </c>
      <c r="AM8" s="324">
        <f t="shared" ref="AM8:AM71" si="13">AX8*6.7%</f>
        <v>178.36070000000001</v>
      </c>
      <c r="AN8" s="17">
        <f>AO8+AP8+AQ8+AR8</f>
        <v>14768.1</v>
      </c>
      <c r="AO8" s="17"/>
      <c r="AP8" s="33">
        <v>2106</v>
      </c>
      <c r="AQ8" s="17">
        <v>10000</v>
      </c>
      <c r="AR8" s="109">
        <v>2662.1</v>
      </c>
      <c r="AS8" s="17">
        <f>AT8+AU8+AW8+AX8</f>
        <v>14768.1</v>
      </c>
      <c r="AT8" s="17"/>
      <c r="AU8" s="33">
        <v>2106</v>
      </c>
      <c r="AV8" s="18"/>
      <c r="AW8" s="17">
        <v>10000</v>
      </c>
      <c r="AX8" s="109">
        <v>2662.1</v>
      </c>
      <c r="AY8" s="17">
        <f>AZ8+BA8+BB8+BC8</f>
        <v>14768.1</v>
      </c>
      <c r="AZ8" s="17"/>
      <c r="BA8" s="33">
        <v>2106</v>
      </c>
      <c r="BB8" s="17">
        <v>10000</v>
      </c>
      <c r="BC8" s="109">
        <v>2662.1</v>
      </c>
      <c r="BD8" s="17">
        <f>BE8+BF8+BG8+BH8</f>
        <v>14768.1</v>
      </c>
      <c r="BE8" s="17"/>
      <c r="BF8" s="33">
        <v>2106</v>
      </c>
      <c r="BG8" s="17">
        <v>10000</v>
      </c>
      <c r="BH8" s="109">
        <v>2662.1</v>
      </c>
      <c r="BI8" s="17">
        <f>BJ8+BK8+BL8+BM8</f>
        <v>4768.1000000000004</v>
      </c>
      <c r="BJ8" s="17"/>
      <c r="BK8" s="33">
        <v>2106</v>
      </c>
      <c r="BL8" s="17"/>
      <c r="BM8" s="109">
        <v>2662.1</v>
      </c>
      <c r="BN8" s="17">
        <f>BO8+BP8+BQ8+BR8</f>
        <v>2106</v>
      </c>
      <c r="BO8" s="17"/>
      <c r="BP8" s="33">
        <v>2106</v>
      </c>
      <c r="BQ8" s="17"/>
      <c r="BR8" s="17"/>
      <c r="BS8" s="17"/>
      <c r="BT8" s="17" t="s">
        <v>292</v>
      </c>
      <c r="BU8" s="17">
        <f>BV8+BW8+BX8+BY8</f>
        <v>14768.1</v>
      </c>
      <c r="BV8" s="17"/>
      <c r="BW8" s="33">
        <v>2106</v>
      </c>
      <c r="BX8" s="17">
        <v>10000</v>
      </c>
      <c r="BY8" s="109">
        <v>2662.1</v>
      </c>
      <c r="BZ8" s="17">
        <f>CA8+CB8+CC8+CD8</f>
        <v>0</v>
      </c>
      <c r="CA8" s="17">
        <f>AO8-BV8</f>
        <v>0</v>
      </c>
      <c r="CB8" s="17">
        <f>AP8-BW8</f>
        <v>0</v>
      </c>
      <c r="CC8" s="17">
        <f>AQ8-BX8</f>
        <v>0</v>
      </c>
      <c r="CD8" s="17">
        <f>AR8-BY8</f>
        <v>0</v>
      </c>
      <c r="CE8" s="17">
        <f t="shared" ref="CE8:CE20" si="14">CF8+CG8+CH8+CI8</f>
        <v>14768.1</v>
      </c>
      <c r="CF8" s="17"/>
      <c r="CG8" s="33">
        <v>2106</v>
      </c>
      <c r="CH8" s="17">
        <v>10000</v>
      </c>
      <c r="CI8" s="109">
        <v>2662.1</v>
      </c>
      <c r="CJ8" s="17">
        <f>CK8+CL8+CM8+CN8</f>
        <v>0</v>
      </c>
      <c r="CK8" s="17"/>
      <c r="CL8" s="17"/>
      <c r="CM8" s="17"/>
      <c r="CN8" s="17"/>
      <c r="CO8" s="17">
        <f t="shared" ref="CO8:CO20" si="15">CP8+CQ8+CR8+CS8</f>
        <v>14768.1</v>
      </c>
      <c r="CP8" s="17"/>
      <c r="CQ8" s="33">
        <v>2106</v>
      </c>
      <c r="CR8" s="17">
        <v>10000</v>
      </c>
      <c r="CS8" s="109">
        <v>2662.1</v>
      </c>
      <c r="CT8" s="17">
        <f t="shared" ref="CT8" si="16">CU8+CV8+CW8+CX8</f>
        <v>14376.48733</v>
      </c>
      <c r="CU8" s="17"/>
      <c r="CV8" s="33">
        <v>2106</v>
      </c>
      <c r="CW8" s="17">
        <v>10000</v>
      </c>
      <c r="CX8" s="109">
        <v>2270.4873299999999</v>
      </c>
      <c r="CY8" s="17">
        <f>CZ8+DA8+DB8+DC8</f>
        <v>5298.323260000001</v>
      </c>
      <c r="CZ8" s="17"/>
      <c r="DA8" s="272">
        <v>716.32807000000003</v>
      </c>
      <c r="DB8" s="17">
        <v>4329.7187700000004</v>
      </c>
      <c r="DC8" s="272">
        <v>252.27642</v>
      </c>
      <c r="DD8" s="15">
        <f>DE8</f>
        <v>19674.810590000001</v>
      </c>
      <c r="DE8" s="17">
        <f>DF8+DG8+DH8+DI8</f>
        <v>19674.810590000001</v>
      </c>
      <c r="DF8" s="17">
        <f>CU8+CZ8</f>
        <v>0</v>
      </c>
      <c r="DG8" s="17">
        <f>CV8+DA8</f>
        <v>2822.32807</v>
      </c>
      <c r="DH8" s="17">
        <f>CW8+DB8</f>
        <v>14329.718769999999</v>
      </c>
      <c r="DI8" s="17">
        <f>CX8+DC8</f>
        <v>2522.7637500000001</v>
      </c>
      <c r="DJ8" s="17">
        <f>DK8+DL8+DM8+DN8</f>
        <v>391.61266999999998</v>
      </c>
      <c r="DK8" s="17">
        <f>CP8-CU8</f>
        <v>0</v>
      </c>
      <c r="DL8" s="17">
        <f t="shared" ref="DL8:DN8" si="17">CQ8-CV8</f>
        <v>0</v>
      </c>
      <c r="DM8" s="17">
        <f t="shared" si="17"/>
        <v>0</v>
      </c>
      <c r="DN8" s="17">
        <f t="shared" si="17"/>
        <v>391.61266999999998</v>
      </c>
      <c r="DO8" s="208"/>
      <c r="DP8" s="209">
        <f>CE8</f>
        <v>14768.1</v>
      </c>
      <c r="DQ8" s="209">
        <f>DP8</f>
        <v>14768.1</v>
      </c>
      <c r="DR8" s="17">
        <f>DS8+DT8+DU8+DV8</f>
        <v>0</v>
      </c>
      <c r="DS8" s="17"/>
      <c r="DT8" s="17"/>
      <c r="DU8" s="17"/>
      <c r="DV8" s="40"/>
      <c r="DW8" s="15">
        <f>DX8+DY8+DZ8+EA8</f>
        <v>0</v>
      </c>
      <c r="DX8" s="17"/>
      <c r="DY8" s="17"/>
      <c r="DZ8" s="17"/>
      <c r="EA8" s="17"/>
      <c r="EB8" s="17">
        <f>EC8+ED8+EE8+EF8</f>
        <v>0</v>
      </c>
      <c r="EC8" s="17"/>
      <c r="ED8" s="17"/>
      <c r="EE8" s="17"/>
      <c r="EF8" s="17"/>
      <c r="EG8" s="17"/>
      <c r="EH8" s="17"/>
      <c r="EI8" s="17"/>
      <c r="EJ8" s="8">
        <f>DJ8+EB8+EI8</f>
        <v>391.61266999999998</v>
      </c>
      <c r="EL8" s="8">
        <f>CO8+DR8+EG8</f>
        <v>14768.1</v>
      </c>
      <c r="EM8" s="8">
        <f>CT8+DW8+EH8</f>
        <v>14376.48733</v>
      </c>
      <c r="EO8" s="8">
        <f>EM8</f>
        <v>14376.48733</v>
      </c>
      <c r="EP8" s="8">
        <f>EJ8</f>
        <v>391.61266999999998</v>
      </c>
      <c r="ER8" s="8">
        <f>DQ8-EO8</f>
        <v>391.61267000000043</v>
      </c>
      <c r="ET8" s="147">
        <v>3202.5</v>
      </c>
      <c r="EU8" s="147"/>
      <c r="EV8" s="147">
        <v>0.29699999999999999</v>
      </c>
      <c r="EW8" s="147">
        <v>9223</v>
      </c>
      <c r="EX8" s="147">
        <v>0.72899999999999998</v>
      </c>
      <c r="EY8" s="173">
        <v>8</v>
      </c>
      <c r="EZ8" s="147">
        <v>4814</v>
      </c>
      <c r="FC8" s="8">
        <f>FD8+FE8+FF8+FG8</f>
        <v>14376.48733</v>
      </c>
      <c r="FD8" s="8"/>
      <c r="FE8" s="130">
        <v>2106</v>
      </c>
      <c r="FF8" s="8">
        <v>10000</v>
      </c>
      <c r="FG8" s="130">
        <v>2270.4873299999999</v>
      </c>
      <c r="FH8" s="8">
        <f>FI8+FJ8+FK8+FL8</f>
        <v>5298.323260000001</v>
      </c>
      <c r="FI8" s="8"/>
      <c r="FJ8" s="130">
        <v>716.32807000000003</v>
      </c>
      <c r="FK8" s="8">
        <v>4329.7187700000004</v>
      </c>
      <c r="FL8" s="130">
        <v>252.27642</v>
      </c>
      <c r="FM8" s="8">
        <f>FN8+FO8+FP8+FQ8</f>
        <v>14376.48733</v>
      </c>
      <c r="FN8" s="8"/>
      <c r="FO8" s="130">
        <v>2106</v>
      </c>
      <c r="FP8" s="8">
        <v>10000</v>
      </c>
      <c r="FQ8" s="130">
        <v>2270.4873299999999</v>
      </c>
      <c r="FR8" s="8">
        <f>FS8+FT8+FU8+FV8</f>
        <v>5298.323260000001</v>
      </c>
      <c r="FS8" s="8"/>
      <c r="FT8" s="130">
        <v>716.32807000000003</v>
      </c>
      <c r="FU8" s="8">
        <v>4329.7187700000004</v>
      </c>
      <c r="FV8" s="130">
        <v>252.27642</v>
      </c>
    </row>
    <row r="9" spans="2:178" ht="13.95" customHeight="1" x14ac:dyDescent="0.3">
      <c r="B9" s="49"/>
      <c r="C9" s="50"/>
      <c r="D9" s="50"/>
      <c r="E9" s="4"/>
      <c r="F9" s="4"/>
      <c r="G9" s="4"/>
      <c r="H9" s="4"/>
      <c r="M9" s="4"/>
      <c r="N9" s="2" t="s">
        <v>9</v>
      </c>
      <c r="O9" s="2"/>
      <c r="P9" s="21">
        <f t="shared" ref="P9:T9" si="18">SUM(P10:P20)-P11</f>
        <v>64198.549999999996</v>
      </c>
      <c r="Q9" s="21">
        <f t="shared" si="18"/>
        <v>0</v>
      </c>
      <c r="R9" s="21">
        <f t="shared" si="18"/>
        <v>37350.284</v>
      </c>
      <c r="S9" s="21">
        <f t="shared" si="18"/>
        <v>24994.766</v>
      </c>
      <c r="T9" s="21">
        <f t="shared" si="18"/>
        <v>1853.5</v>
      </c>
      <c r="U9" s="21">
        <v>5177.22318</v>
      </c>
      <c r="V9" s="2"/>
      <c r="W9" s="2"/>
      <c r="X9" s="21">
        <f t="shared" ref="X9:AD9" si="19">SUM(X10:X20)-X11</f>
        <v>64198.315539999989</v>
      </c>
      <c r="Y9" s="21">
        <f t="shared" si="19"/>
        <v>0</v>
      </c>
      <c r="Z9" s="21">
        <f t="shared" si="19"/>
        <v>37350.28254</v>
      </c>
      <c r="AA9" s="21">
        <f t="shared" si="19"/>
        <v>24994.532999999999</v>
      </c>
      <c r="AB9" s="21">
        <f t="shared" si="19"/>
        <v>1853.5</v>
      </c>
      <c r="AC9" s="97">
        <f t="shared" si="19"/>
        <v>13190.581509999996</v>
      </c>
      <c r="AD9" s="97">
        <f t="shared" si="19"/>
        <v>0</v>
      </c>
      <c r="AE9" s="273">
        <f t="shared" ref="AE9" si="20">SUM(AE10:AE20)-AE11</f>
        <v>7454.2169700000004</v>
      </c>
      <c r="AF9" s="97">
        <f>SUM(AF10:AF20)-AF11</f>
        <v>3890.9376700000003</v>
      </c>
      <c r="AG9" s="273">
        <f t="shared" ref="AG9" si="21">SUM(AG10:AG20)-AG11</f>
        <v>1845.42687</v>
      </c>
      <c r="AH9" s="2"/>
      <c r="AI9" s="97">
        <f>SUM(AI10:AI20)-AI11</f>
        <v>5177.22318</v>
      </c>
      <c r="AJ9" s="97">
        <f>SUM(AJ10:AJ20)-AJ11</f>
        <v>0</v>
      </c>
      <c r="AK9" s="324">
        <f t="shared" si="11"/>
        <v>3053.4574000000002</v>
      </c>
      <c r="AL9" s="324">
        <f t="shared" si="12"/>
        <v>1999.5812800000001</v>
      </c>
      <c r="AM9" s="324">
        <f t="shared" si="13"/>
        <v>124.18450000000001</v>
      </c>
      <c r="AN9" s="21">
        <f t="shared" ref="AN9:BC9" si="22">SUM(AN10:AN20)-AN11</f>
        <v>64198.549999999996</v>
      </c>
      <c r="AO9" s="21">
        <f t="shared" si="22"/>
        <v>0</v>
      </c>
      <c r="AP9" s="21">
        <f t="shared" si="22"/>
        <v>37350.284</v>
      </c>
      <c r="AQ9" s="21">
        <f t="shared" si="22"/>
        <v>24994.766</v>
      </c>
      <c r="AR9" s="21">
        <f t="shared" si="22"/>
        <v>1853.5</v>
      </c>
      <c r="AS9" s="21">
        <f t="shared" si="22"/>
        <v>57382.84</v>
      </c>
      <c r="AT9" s="21">
        <f t="shared" si="22"/>
        <v>0</v>
      </c>
      <c r="AU9" s="21">
        <f t="shared" si="22"/>
        <v>30534.574000000001</v>
      </c>
      <c r="AV9" s="21"/>
      <c r="AW9" s="21">
        <f t="shared" si="22"/>
        <v>24994.766</v>
      </c>
      <c r="AX9" s="21">
        <f t="shared" si="22"/>
        <v>1853.5</v>
      </c>
      <c r="AY9" s="21">
        <f t="shared" si="22"/>
        <v>58126.149679999988</v>
      </c>
      <c r="AZ9" s="21">
        <f t="shared" si="22"/>
        <v>0</v>
      </c>
      <c r="BA9" s="21">
        <f t="shared" si="22"/>
        <v>31277.884000000002</v>
      </c>
      <c r="BB9" s="21">
        <f t="shared" si="22"/>
        <v>24994.76568</v>
      </c>
      <c r="BC9" s="21">
        <f t="shared" si="22"/>
        <v>1853.5</v>
      </c>
      <c r="BD9" s="21">
        <f t="shared" ref="BD9:BR9" si="23">SUM(BD10:BD20)-BD11</f>
        <v>47593.399999999994</v>
      </c>
      <c r="BE9" s="21">
        <f t="shared" si="23"/>
        <v>0</v>
      </c>
      <c r="BF9" s="21">
        <f t="shared" si="23"/>
        <v>31277.884000000002</v>
      </c>
      <c r="BG9" s="21">
        <f t="shared" si="23"/>
        <v>14462.016</v>
      </c>
      <c r="BH9" s="21">
        <f t="shared" ref="BH9:BM9" si="24">SUM(BH10:BH20)-BH11</f>
        <v>1853.5</v>
      </c>
      <c r="BI9" s="21">
        <f t="shared" si="24"/>
        <v>37901.383999999991</v>
      </c>
      <c r="BJ9" s="21">
        <f t="shared" si="24"/>
        <v>0</v>
      </c>
      <c r="BK9" s="21">
        <f t="shared" si="24"/>
        <v>31277.884000000002</v>
      </c>
      <c r="BL9" s="21">
        <f t="shared" si="24"/>
        <v>4562</v>
      </c>
      <c r="BM9" s="21">
        <f t="shared" si="24"/>
        <v>2061.5</v>
      </c>
      <c r="BN9" s="21">
        <f t="shared" si="23"/>
        <v>31277.884000000002</v>
      </c>
      <c r="BO9" s="21">
        <f t="shared" si="23"/>
        <v>0</v>
      </c>
      <c r="BP9" s="21">
        <f t="shared" si="23"/>
        <v>31277.884000000002</v>
      </c>
      <c r="BQ9" s="21">
        <f t="shared" si="23"/>
        <v>0</v>
      </c>
      <c r="BR9" s="21">
        <f t="shared" si="23"/>
        <v>0</v>
      </c>
      <c r="BS9" s="16"/>
      <c r="BT9" s="16"/>
      <c r="BU9" s="21">
        <f>SUM(BU10:BU20)-BU11</f>
        <v>64198.315539999989</v>
      </c>
      <c r="BV9" s="21">
        <f>SUM(BV10:BV20)-BV11</f>
        <v>0</v>
      </c>
      <c r="BW9" s="21">
        <f>SUM(BW10:BW20)-BW11</f>
        <v>37350.28254</v>
      </c>
      <c r="BX9" s="21">
        <f>SUM(BX10:BX20)-BX11</f>
        <v>24994.532999999999</v>
      </c>
      <c r="BY9" s="21">
        <f>SUM(BY10:BY20)-BY11</f>
        <v>1853.5</v>
      </c>
      <c r="BZ9" s="21">
        <f t="shared" ref="BZ9:DD9" si="25">SUM(BZ10:BZ20)-BZ11</f>
        <v>0.23445999999989908</v>
      </c>
      <c r="CA9" s="21">
        <f t="shared" si="25"/>
        <v>0</v>
      </c>
      <c r="CB9" s="21">
        <f t="shared" si="25"/>
        <v>1.4599999997244595E-3</v>
      </c>
      <c r="CC9" s="21">
        <f t="shared" si="25"/>
        <v>0.23300000000017462</v>
      </c>
      <c r="CD9" s="21">
        <f t="shared" si="25"/>
        <v>0</v>
      </c>
      <c r="CE9" s="21">
        <f t="shared" si="25"/>
        <v>64941.626999999993</v>
      </c>
      <c r="CF9" s="21">
        <f>SUM(CF10:CF20)-CF11</f>
        <v>0</v>
      </c>
      <c r="CG9" s="21">
        <f>SUM(CG10:CG20)-CG11</f>
        <v>38093.593999999997</v>
      </c>
      <c r="CH9" s="21">
        <f>SUM(CH10:CH20)-CH11</f>
        <v>24994.532999999999</v>
      </c>
      <c r="CI9" s="21">
        <f>SUM(CI10:CI20)-CI11</f>
        <v>1853.5</v>
      </c>
      <c r="CJ9" s="21">
        <f t="shared" si="25"/>
        <v>743.3114599999999</v>
      </c>
      <c r="CK9" s="21">
        <f t="shared" si="25"/>
        <v>0</v>
      </c>
      <c r="CL9" s="21">
        <f t="shared" si="25"/>
        <v>743.3114599999999</v>
      </c>
      <c r="CM9" s="21">
        <f t="shared" si="25"/>
        <v>0</v>
      </c>
      <c r="CN9" s="21">
        <f t="shared" si="25"/>
        <v>0</v>
      </c>
      <c r="CO9" s="21">
        <f>SUM(CO10:CO20)-CO11</f>
        <v>64198.315539999989</v>
      </c>
      <c r="CP9" s="21">
        <f>SUM(CP10:CP20)-CP11</f>
        <v>0</v>
      </c>
      <c r="CQ9" s="21">
        <f>SUM(CQ10:CQ20)-CQ11</f>
        <v>37350.28254</v>
      </c>
      <c r="CR9" s="21">
        <f>SUM(CR10:CR20)-CR11</f>
        <v>24994.532999999999</v>
      </c>
      <c r="CS9" s="21">
        <f>SUM(CS10:CS20)-CS11</f>
        <v>1853.5</v>
      </c>
      <c r="CT9" s="21">
        <f t="shared" si="25"/>
        <v>64195.685539999999</v>
      </c>
      <c r="CU9" s="21">
        <f t="shared" si="25"/>
        <v>0</v>
      </c>
      <c r="CV9" s="21">
        <f t="shared" si="25"/>
        <v>37347.652540000003</v>
      </c>
      <c r="CW9" s="21">
        <f t="shared" si="25"/>
        <v>24994.532999999999</v>
      </c>
      <c r="CX9" s="21">
        <f t="shared" si="25"/>
        <v>1853.5</v>
      </c>
      <c r="CY9" s="97">
        <f>SUM(CY10:CY20)-CY11</f>
        <v>13190.581509999996</v>
      </c>
      <c r="CZ9" s="97">
        <f>SUM(CZ10:CZ20)-CZ11</f>
        <v>0</v>
      </c>
      <c r="DA9" s="273">
        <f t="shared" ref="DA9" si="26">SUM(DA10:DA20)-DA11</f>
        <v>7454.2169700000004</v>
      </c>
      <c r="DB9" s="97">
        <f>SUM(DB10:DB20)-DB11</f>
        <v>3890.9376700000003</v>
      </c>
      <c r="DC9" s="273">
        <f t="shared" ref="DC9" si="27">SUM(DC10:DC20)-DC11</f>
        <v>1845.42687</v>
      </c>
      <c r="DD9" s="21">
        <f t="shared" si="25"/>
        <v>77386.267050000024</v>
      </c>
      <c r="DE9" s="21">
        <f t="shared" ref="DE9:DN9" si="28">SUM(DE10:DE20)-DE11</f>
        <v>77386.267050000024</v>
      </c>
      <c r="DF9" s="21">
        <f t="shared" si="28"/>
        <v>0</v>
      </c>
      <c r="DG9" s="21">
        <f t="shared" si="28"/>
        <v>44801.86950999999</v>
      </c>
      <c r="DH9" s="21">
        <f t="shared" si="28"/>
        <v>28885.470669999999</v>
      </c>
      <c r="DI9" s="21">
        <f t="shared" si="28"/>
        <v>3698.9268700000002</v>
      </c>
      <c r="DJ9" s="21">
        <f t="shared" si="28"/>
        <v>2.6300000000001091</v>
      </c>
      <c r="DK9" s="21">
        <f t="shared" si="28"/>
        <v>0</v>
      </c>
      <c r="DL9" s="21">
        <f t="shared" si="28"/>
        <v>2.6300000000001091</v>
      </c>
      <c r="DM9" s="21">
        <f t="shared" si="28"/>
        <v>0</v>
      </c>
      <c r="DN9" s="21">
        <f t="shared" si="28"/>
        <v>0</v>
      </c>
      <c r="DO9" s="31">
        <f>DP9+DR9-CJ9</f>
        <v>105180.44893</v>
      </c>
      <c r="DP9" s="206">
        <f t="shared" ref="DP9:EJ9" si="29">SUM(DP10:DP20)-DP11</f>
        <v>66291.626999999993</v>
      </c>
      <c r="DQ9" s="206">
        <f t="shared" ref="DQ9" si="30">SUM(DQ10:DQ20)-DQ11</f>
        <v>105180.44893</v>
      </c>
      <c r="DR9" s="207">
        <f t="shared" si="29"/>
        <v>39632.133390000003</v>
      </c>
      <c r="DS9" s="21">
        <f t="shared" si="29"/>
        <v>30538.674029999998</v>
      </c>
      <c r="DT9" s="21">
        <f t="shared" si="29"/>
        <v>93.459360000000004</v>
      </c>
      <c r="DU9" s="21">
        <f t="shared" si="29"/>
        <v>9000</v>
      </c>
      <c r="DV9" s="42">
        <f t="shared" si="29"/>
        <v>0</v>
      </c>
      <c r="DW9" s="21">
        <f t="shared" si="29"/>
        <v>21757.913509999998</v>
      </c>
      <c r="DX9" s="207">
        <f t="shared" si="29"/>
        <v>12664.45415</v>
      </c>
      <c r="DY9" s="21">
        <f t="shared" si="29"/>
        <v>93.459360000000004</v>
      </c>
      <c r="DZ9" s="21">
        <f t="shared" si="29"/>
        <v>9000</v>
      </c>
      <c r="EA9" s="21">
        <f t="shared" si="29"/>
        <v>0</v>
      </c>
      <c r="EB9" s="207">
        <f t="shared" si="29"/>
        <v>17874.219879999997</v>
      </c>
      <c r="EC9" s="207">
        <f t="shared" si="29"/>
        <v>17874.219879999997</v>
      </c>
      <c r="ED9" s="207">
        <f t="shared" si="29"/>
        <v>0</v>
      </c>
      <c r="EE9" s="207">
        <f t="shared" si="29"/>
        <v>0</v>
      </c>
      <c r="EF9" s="207">
        <f t="shared" si="29"/>
        <v>0</v>
      </c>
      <c r="EG9" s="21">
        <f t="shared" si="29"/>
        <v>1350</v>
      </c>
      <c r="EH9" s="21">
        <f t="shared" si="29"/>
        <v>0</v>
      </c>
      <c r="EI9" s="21">
        <f t="shared" si="29"/>
        <v>1350</v>
      </c>
      <c r="EJ9" s="3">
        <f t="shared" si="29"/>
        <v>19226.849879999998</v>
      </c>
      <c r="EL9" s="3">
        <f>SUM(EL10:EL20)-EL11</f>
        <v>105180.44892999998</v>
      </c>
      <c r="EM9" s="3">
        <f>SUM(EM10:EM20)-EM11</f>
        <v>85953.59904999999</v>
      </c>
      <c r="EO9" s="3">
        <f>SUM(EO10:EO20)-EO11</f>
        <v>85953.59904999999</v>
      </c>
      <c r="EP9" s="3">
        <f>SUM(EP10:EP20)-EP11</f>
        <v>19226.849879999998</v>
      </c>
      <c r="ER9" s="3">
        <f>SUM(ER10:ER20)-ER11</f>
        <v>19226.849880000009</v>
      </c>
      <c r="ES9" s="24">
        <f>EJ9-ER9</f>
        <v>0</v>
      </c>
      <c r="ET9" s="146">
        <f t="shared" ref="ET9:EV9" si="31">SUM(ET10:ET20)-ET11</f>
        <v>74333.849999999991</v>
      </c>
      <c r="EU9" s="146">
        <f t="shared" si="31"/>
        <v>14587.849999999999</v>
      </c>
      <c r="EV9" s="146">
        <f t="shared" si="31"/>
        <v>13.718500000000002</v>
      </c>
      <c r="EW9" s="146">
        <f t="shared" ref="EW9:EX9" si="32">SUM(EW10:EW20)-EW11</f>
        <v>20711</v>
      </c>
      <c r="EX9" s="146">
        <f t="shared" si="32"/>
        <v>2.5760000000000001</v>
      </c>
      <c r="EY9" s="171">
        <f t="shared" ref="EY9:EZ9" si="33">SUM(EY10:EY20)-EY11</f>
        <v>10</v>
      </c>
      <c r="EZ9" s="174">
        <f t="shared" si="33"/>
        <v>3828</v>
      </c>
      <c r="FA9" s="24"/>
      <c r="FB9" s="24"/>
      <c r="FC9" s="94">
        <f>SUM(FC10:FC20)-FC11</f>
        <v>64195.685539999999</v>
      </c>
      <c r="FD9" s="94">
        <f>SUM(FD10:FD20)-FD11</f>
        <v>0</v>
      </c>
      <c r="FE9" s="141">
        <f t="shared" ref="FE9" si="34">SUM(FE10:FE20)-FE11</f>
        <v>37347.652540000003</v>
      </c>
      <c r="FF9" s="94">
        <f>SUM(FF10:FF20)-FF11</f>
        <v>24994.532999999999</v>
      </c>
      <c r="FG9" s="141">
        <f t="shared" ref="FG9" si="35">SUM(FG10:FG20)-FG11</f>
        <v>1853.5</v>
      </c>
      <c r="FH9" s="94">
        <f>SUM(FH10:FH20)-FH11</f>
        <v>13190.581509999996</v>
      </c>
      <c r="FI9" s="94">
        <f>SUM(FI10:FI20)-FI11</f>
        <v>0</v>
      </c>
      <c r="FJ9" s="141">
        <f t="shared" ref="FJ9" si="36">SUM(FJ10:FJ20)-FJ11</f>
        <v>7454.2169700000004</v>
      </c>
      <c r="FK9" s="94">
        <f>SUM(FK10:FK20)-FK11</f>
        <v>3890.9376700000003</v>
      </c>
      <c r="FL9" s="141">
        <f t="shared" ref="FL9" si="37">SUM(FL10:FL20)-FL11</f>
        <v>1845.42687</v>
      </c>
      <c r="FM9" s="94">
        <f>SUM(FM10:FM20)-FM11</f>
        <v>64195.685539999999</v>
      </c>
      <c r="FN9" s="94">
        <f>SUM(FN10:FN20)-FN11</f>
        <v>0</v>
      </c>
      <c r="FO9" s="141">
        <f t="shared" ref="FO9" si="38">SUM(FO10:FO20)-FO11</f>
        <v>37347.652540000003</v>
      </c>
      <c r="FP9" s="94">
        <f>SUM(FP10:FP20)-FP11</f>
        <v>24994.532999999999</v>
      </c>
      <c r="FQ9" s="141">
        <f t="shared" ref="FQ9" si="39">SUM(FQ10:FQ20)-FQ11</f>
        <v>1853.5</v>
      </c>
      <c r="FR9" s="94">
        <f>SUM(FR10:FR20)-FR11</f>
        <v>13190.581509999996</v>
      </c>
      <c r="FS9" s="94">
        <f>SUM(FS10:FS20)-FS11</f>
        <v>0</v>
      </c>
      <c r="FT9" s="141">
        <f t="shared" ref="FT9" si="40">SUM(FT10:FT20)-FT11</f>
        <v>7454.2169700000004</v>
      </c>
      <c r="FU9" s="94">
        <f>SUM(FU10:FU20)-FU11</f>
        <v>3890.9376700000003</v>
      </c>
      <c r="FV9" s="141">
        <f t="shared" ref="FV9" si="41">SUM(FV10:FV20)-FV11</f>
        <v>1845.42687</v>
      </c>
    </row>
    <row r="10" spans="2:178" s="59" customFormat="1" ht="15.75" customHeight="1" x14ac:dyDescent="0.3">
      <c r="B10" s="49">
        <v>1</v>
      </c>
      <c r="C10" s="50"/>
      <c r="D10" s="50"/>
      <c r="E10" s="307">
        <v>2</v>
      </c>
      <c r="F10" s="49">
        <v>1</v>
      </c>
      <c r="G10" s="50"/>
      <c r="H10" s="50">
        <v>1</v>
      </c>
      <c r="M10" s="307">
        <v>2</v>
      </c>
      <c r="N10" s="10" t="s">
        <v>337</v>
      </c>
      <c r="O10" s="312"/>
      <c r="P10" s="17">
        <f t="shared" ref="P10:P20" si="42">Q10+R10+S10+T10</f>
        <v>13075.376</v>
      </c>
      <c r="Q10" s="17"/>
      <c r="R10" s="55">
        <f>11073.401+2197.099-195.124</f>
        <v>13075.376</v>
      </c>
      <c r="S10" s="17"/>
      <c r="T10" s="17"/>
      <c r="U10" s="17">
        <v>1307.5376000000001</v>
      </c>
      <c r="V10" s="312"/>
      <c r="W10" s="312"/>
      <c r="X10" s="17">
        <f t="shared" ref="X10:X20" si="43">Y10+Z10+AA10+AB10</f>
        <v>13075.376</v>
      </c>
      <c r="Y10" s="17"/>
      <c r="Z10" s="17">
        <f>11073.401+2197.099-195.124</f>
        <v>13075.376</v>
      </c>
      <c r="AA10" s="17"/>
      <c r="AB10" s="17"/>
      <c r="AC10" s="17">
        <f t="shared" ref="AC10:AC20" si="44">AD10+AE10+AF10+AG10</f>
        <v>2119.1126300000001</v>
      </c>
      <c r="AD10" s="17"/>
      <c r="AE10" s="274">
        <v>2119.1126300000001</v>
      </c>
      <c r="AF10" s="17"/>
      <c r="AG10" s="274"/>
      <c r="AH10" s="312"/>
      <c r="AI10" s="17">
        <f t="shared" ref="AI10:AI20" si="45">AJ10+AK10+AL10+AM10</f>
        <v>1307.5376000000001</v>
      </c>
      <c r="AJ10" s="17"/>
      <c r="AK10" s="324">
        <f t="shared" si="11"/>
        <v>1307.5376000000001</v>
      </c>
      <c r="AL10" s="324">
        <f t="shared" si="12"/>
        <v>0</v>
      </c>
      <c r="AM10" s="324">
        <f t="shared" si="13"/>
        <v>0</v>
      </c>
      <c r="AN10" s="17">
        <f t="shared" ref="AN10:AN20" si="46">AO10+AP10+AQ10+AR10</f>
        <v>13075.376</v>
      </c>
      <c r="AO10" s="17"/>
      <c r="AP10" s="55">
        <f>11073.401+2197.099-195.124</f>
        <v>13075.376</v>
      </c>
      <c r="AQ10" s="17"/>
      <c r="AR10" s="17"/>
      <c r="AS10" s="17">
        <f t="shared" ref="AS10:AS20" si="47">AT10+AU10+AW10+AX10</f>
        <v>13075.376</v>
      </c>
      <c r="AT10" s="17"/>
      <c r="AU10" s="55">
        <f>11073.401+2197.099-195.124</f>
        <v>13075.376</v>
      </c>
      <c r="AV10" s="27"/>
      <c r="AW10" s="17"/>
      <c r="AX10" s="17"/>
      <c r="AY10" s="17">
        <f t="shared" ref="AY10:AY20" si="48">AZ10+BA10+BB10+BC10</f>
        <v>13270.5</v>
      </c>
      <c r="AZ10" s="17"/>
      <c r="BA10" s="33">
        <v>13270.5</v>
      </c>
      <c r="BB10" s="17"/>
      <c r="BC10" s="17"/>
      <c r="BD10" s="17">
        <f t="shared" ref="BD10:BD20" si="49">BE10+BF10+BG10+BH10</f>
        <v>13270.5</v>
      </c>
      <c r="BE10" s="17"/>
      <c r="BF10" s="33">
        <v>13270.5</v>
      </c>
      <c r="BG10" s="17"/>
      <c r="BH10" s="17"/>
      <c r="BI10" s="17">
        <f t="shared" ref="BI10:BI20" si="50">BJ10+BK10+BL10+BM10</f>
        <v>13270.5</v>
      </c>
      <c r="BJ10" s="17"/>
      <c r="BK10" s="33">
        <v>13270.5</v>
      </c>
      <c r="BL10" s="17"/>
      <c r="BM10" s="17"/>
      <c r="BN10" s="17">
        <f t="shared" ref="BN10:BN81" si="51">BO10+BP10+BQ10+BR10</f>
        <v>13270.5</v>
      </c>
      <c r="BO10" s="17"/>
      <c r="BP10" s="33">
        <v>13270.5</v>
      </c>
      <c r="BQ10" s="17"/>
      <c r="BR10" s="17"/>
      <c r="BS10" s="17"/>
      <c r="BT10" s="17" t="s">
        <v>299</v>
      </c>
      <c r="BU10" s="17">
        <f t="shared" ref="BU10:BU20" si="52">BV10+BW10+BX10+BY10</f>
        <v>13075.376</v>
      </c>
      <c r="BV10" s="17"/>
      <c r="BW10" s="17">
        <f>11073.401+2197.099-195.124</f>
        <v>13075.376</v>
      </c>
      <c r="BX10" s="17"/>
      <c r="BY10" s="17"/>
      <c r="BZ10" s="17">
        <f t="shared" ref="BZ10:BZ20" si="53">CA10+CB10+CC10+CD10</f>
        <v>0</v>
      </c>
      <c r="CA10" s="17">
        <f t="shared" ref="CA10:CA20" si="54">AO10-BV10</f>
        <v>0</v>
      </c>
      <c r="CB10" s="17">
        <f t="shared" ref="CB10:CB20" si="55">AP10-BW10</f>
        <v>0</v>
      </c>
      <c r="CC10" s="17">
        <f t="shared" ref="CC10:CC20" si="56">AQ10-BX10</f>
        <v>0</v>
      </c>
      <c r="CD10" s="17">
        <f t="shared" ref="CD10:CD20" si="57">AR10-BY10</f>
        <v>0</v>
      </c>
      <c r="CE10" s="17">
        <f t="shared" si="14"/>
        <v>13270.5</v>
      </c>
      <c r="CF10" s="17"/>
      <c r="CG10" s="17">
        <f>11073.401+2197.099</f>
        <v>13270.5</v>
      </c>
      <c r="CH10" s="17"/>
      <c r="CI10" s="17"/>
      <c r="CJ10" s="17">
        <f t="shared" ref="CJ10:CJ20" si="58">CK10+CL10+CM10+CN10</f>
        <v>195.124</v>
      </c>
      <c r="CK10" s="17"/>
      <c r="CL10" s="17">
        <f>173.653+21.471</f>
        <v>195.124</v>
      </c>
      <c r="CM10" s="17"/>
      <c r="CN10" s="17"/>
      <c r="CO10" s="17">
        <f t="shared" si="15"/>
        <v>13075.376</v>
      </c>
      <c r="CP10" s="17"/>
      <c r="CQ10" s="17">
        <f>11073.401+2197.099-195.124</f>
        <v>13075.376</v>
      </c>
      <c r="CR10" s="17"/>
      <c r="CS10" s="17"/>
      <c r="CT10" s="17">
        <f t="shared" ref="CT10:CT11" si="59">CU10+CV10+CW10+CX10</f>
        <v>13075.376</v>
      </c>
      <c r="CU10" s="17"/>
      <c r="CV10" s="17">
        <f>11073.401+2197.099-195.124</f>
        <v>13075.376</v>
      </c>
      <c r="CW10" s="15"/>
      <c r="CX10" s="15"/>
      <c r="CY10" s="17">
        <f t="shared" ref="CY10:CY20" si="60">CZ10+DA10+DB10+DC10</f>
        <v>2119.1126300000001</v>
      </c>
      <c r="CZ10" s="17"/>
      <c r="DA10" s="274">
        <v>2119.1126300000001</v>
      </c>
      <c r="DB10" s="17"/>
      <c r="DC10" s="274"/>
      <c r="DD10" s="15">
        <f t="shared" ref="DD10:DD20" si="61">DE10</f>
        <v>15194.48863</v>
      </c>
      <c r="DE10" s="17">
        <f t="shared" ref="DE10:DE20" si="62">DF10+DG10+DH10+DI10</f>
        <v>15194.48863</v>
      </c>
      <c r="DF10" s="17">
        <f t="shared" ref="DF10:DF20" si="63">CU10+CZ10</f>
        <v>0</v>
      </c>
      <c r="DG10" s="17">
        <f t="shared" ref="DG10:DG20" si="64">CV10+DA10</f>
        <v>15194.48863</v>
      </c>
      <c r="DH10" s="17">
        <f t="shared" ref="DH10:DH20" si="65">CW10+DB10</f>
        <v>0</v>
      </c>
      <c r="DI10" s="17">
        <f t="shared" ref="DI10:DI20" si="66">CX10+DC10</f>
        <v>0</v>
      </c>
      <c r="DJ10" s="17">
        <f t="shared" ref="DJ10:DJ20" si="67">DK10+DL10+DM10+DN10</f>
        <v>0</v>
      </c>
      <c r="DK10" s="17">
        <f t="shared" ref="DK10:DK20" si="68">CP10-CU10</f>
        <v>0</v>
      </c>
      <c r="DL10" s="17">
        <f t="shared" ref="DL10:DL20" si="69">CQ10-CV10</f>
        <v>0</v>
      </c>
      <c r="DM10" s="17">
        <f t="shared" ref="DM10:DM20" si="70">CR10-CW10</f>
        <v>0</v>
      </c>
      <c r="DN10" s="17">
        <f t="shared" ref="DN10:DN20" si="71">CS10-CX10</f>
        <v>0</v>
      </c>
      <c r="DO10" s="31"/>
      <c r="DP10" s="209">
        <f>CG10</f>
        <v>13270.5</v>
      </c>
      <c r="DQ10" s="209">
        <f>DP10-CJ10</f>
        <v>13075.376</v>
      </c>
      <c r="DR10" s="17">
        <f t="shared" ref="DR10:DR20" si="72">DS10+DT10+DU10+DV10</f>
        <v>0</v>
      </c>
      <c r="DS10" s="17"/>
      <c r="DT10" s="17"/>
      <c r="DU10" s="17"/>
      <c r="DV10" s="40"/>
      <c r="DW10" s="15">
        <f t="shared" ref="DW10:DW20" si="73">DX10+DY10+DZ10+EA10</f>
        <v>0</v>
      </c>
      <c r="DX10" s="17"/>
      <c r="DY10" s="17"/>
      <c r="DZ10" s="17"/>
      <c r="EA10" s="17"/>
      <c r="EB10" s="17">
        <f t="shared" ref="EB10:EB20" si="74">EC10+ED10+EE10+EF10</f>
        <v>0</v>
      </c>
      <c r="EC10" s="17"/>
      <c r="ED10" s="17"/>
      <c r="EE10" s="17"/>
      <c r="EF10" s="17"/>
      <c r="EG10" s="17"/>
      <c r="EH10" s="17"/>
      <c r="EI10" s="17"/>
      <c r="EJ10" s="8">
        <f t="shared" ref="EJ10:EJ20" si="75">DJ10+EB10+EI10</f>
        <v>0</v>
      </c>
      <c r="EL10" s="8">
        <f t="shared" ref="EL10:EL20" si="76">CO10+DR10+EG10</f>
        <v>13075.376</v>
      </c>
      <c r="EM10" s="8">
        <f t="shared" ref="EM10:EM20" si="77">CT10+DW10+EH10</f>
        <v>13075.376</v>
      </c>
      <c r="EO10" s="8">
        <f>EM10</f>
        <v>13075.376</v>
      </c>
      <c r="EP10" s="8">
        <f>EJ10</f>
        <v>0</v>
      </c>
      <c r="ER10" s="8">
        <f>DQ10-EO10</f>
        <v>0</v>
      </c>
      <c r="ET10" s="148">
        <v>18960</v>
      </c>
      <c r="EU10" s="148"/>
      <c r="EV10" s="148">
        <v>3.62</v>
      </c>
      <c r="EW10" s="148"/>
      <c r="EX10" s="148"/>
      <c r="EY10" s="175"/>
      <c r="EZ10" s="148"/>
      <c r="FC10" s="8">
        <f t="shared" ref="FC10:FC20" si="78">FD10+FE10+FF10+FG10</f>
        <v>13075.376</v>
      </c>
      <c r="FD10" s="8"/>
      <c r="FE10" s="131">
        <v>13075.376</v>
      </c>
      <c r="FF10" s="8"/>
      <c r="FG10" s="131"/>
      <c r="FH10" s="8">
        <f t="shared" ref="FH10:FH20" si="79">FI10+FJ10+FK10+FL10</f>
        <v>2119.1126300000001</v>
      </c>
      <c r="FI10" s="8"/>
      <c r="FJ10" s="131">
        <v>2119.1126300000001</v>
      </c>
      <c r="FK10" s="8"/>
      <c r="FL10" s="131"/>
      <c r="FM10" s="8">
        <f t="shared" ref="FM10:FM20" si="80">FN10+FO10+FP10+FQ10</f>
        <v>13075.376</v>
      </c>
      <c r="FN10" s="8"/>
      <c r="FO10" s="131">
        <v>13075.376</v>
      </c>
      <c r="FP10" s="8"/>
      <c r="FQ10" s="131"/>
      <c r="FR10" s="8">
        <f t="shared" ref="FR10:FR20" si="81">FS10+FT10+FU10+FV10</f>
        <v>2119.1126300000001</v>
      </c>
      <c r="FS10" s="8"/>
      <c r="FT10" s="131">
        <v>2119.1126300000001</v>
      </c>
      <c r="FU10" s="8"/>
      <c r="FV10" s="131"/>
    </row>
    <row r="11" spans="2:178" s="59" customFormat="1" ht="15.75" customHeight="1" x14ac:dyDescent="0.3">
      <c r="B11" s="49"/>
      <c r="C11" s="50"/>
      <c r="D11" s="50"/>
      <c r="E11" s="307"/>
      <c r="F11" s="49"/>
      <c r="G11" s="50"/>
      <c r="H11" s="50"/>
      <c r="M11" s="307"/>
      <c r="N11" s="28" t="s">
        <v>396</v>
      </c>
      <c r="O11" s="313"/>
      <c r="P11" s="17">
        <f t="shared" si="42"/>
        <v>4115.7929999999997</v>
      </c>
      <c r="Q11" s="17"/>
      <c r="R11" s="55">
        <f>2092.347+2197.099-173.653</f>
        <v>4115.7929999999997</v>
      </c>
      <c r="S11" s="17"/>
      <c r="T11" s="17"/>
      <c r="U11" s="20">
        <v>411.57929999999999</v>
      </c>
      <c r="V11" s="313"/>
      <c r="W11" s="313"/>
      <c r="X11" s="17">
        <f t="shared" si="43"/>
        <v>4115.7929999999997</v>
      </c>
      <c r="Y11" s="17"/>
      <c r="Z11" s="17">
        <f>2092.347+2197.099-173.653</f>
        <v>4115.7929999999997</v>
      </c>
      <c r="AA11" s="17"/>
      <c r="AB11" s="17"/>
      <c r="AC11" s="17">
        <f t="shared" si="44"/>
        <v>457.31088</v>
      </c>
      <c r="AD11" s="17"/>
      <c r="AE11" s="274">
        <v>457.31088</v>
      </c>
      <c r="AF11" s="17"/>
      <c r="AG11" s="274"/>
      <c r="AH11" s="313"/>
      <c r="AI11" s="17">
        <f t="shared" si="45"/>
        <v>411.57929999999999</v>
      </c>
      <c r="AJ11" s="17"/>
      <c r="AK11" s="324">
        <f t="shared" si="11"/>
        <v>411.57929999999999</v>
      </c>
      <c r="AL11" s="324">
        <f t="shared" si="12"/>
        <v>0</v>
      </c>
      <c r="AM11" s="324">
        <f t="shared" si="13"/>
        <v>0</v>
      </c>
      <c r="AN11" s="17">
        <f t="shared" si="46"/>
        <v>4115.7929999999997</v>
      </c>
      <c r="AO11" s="17"/>
      <c r="AP11" s="55">
        <f>2092.347+2197.099-173.653</f>
        <v>4115.7929999999997</v>
      </c>
      <c r="AQ11" s="17"/>
      <c r="AR11" s="17"/>
      <c r="AS11" s="17">
        <f t="shared" si="47"/>
        <v>4115.7929999999997</v>
      </c>
      <c r="AT11" s="17"/>
      <c r="AU11" s="55">
        <f>2092.347+2197.099-173.653</f>
        <v>4115.7929999999997</v>
      </c>
      <c r="AV11" s="27"/>
      <c r="AW11" s="17"/>
      <c r="AX11" s="17"/>
      <c r="AY11" s="17">
        <f t="shared" si="48"/>
        <v>4289.4459999999999</v>
      </c>
      <c r="AZ11" s="17"/>
      <c r="BA11" s="55">
        <f>562.5+3726.946</f>
        <v>4289.4459999999999</v>
      </c>
      <c r="BB11" s="17"/>
      <c r="BC11" s="17"/>
      <c r="BD11" s="17">
        <f t="shared" si="49"/>
        <v>4289.4459999999999</v>
      </c>
      <c r="BE11" s="17"/>
      <c r="BF11" s="55">
        <f>562.5+3726.946</f>
        <v>4289.4459999999999</v>
      </c>
      <c r="BG11" s="17"/>
      <c r="BH11" s="17"/>
      <c r="BI11" s="17">
        <f t="shared" si="50"/>
        <v>4289.4459999999999</v>
      </c>
      <c r="BJ11" s="17"/>
      <c r="BK11" s="55">
        <f>562.5+3726.946</f>
        <v>4289.4459999999999</v>
      </c>
      <c r="BL11" s="17"/>
      <c r="BM11" s="17"/>
      <c r="BN11" s="17">
        <f t="shared" si="51"/>
        <v>4289.4459999999999</v>
      </c>
      <c r="BO11" s="17"/>
      <c r="BP11" s="55">
        <f>562.5+3726.946</f>
        <v>4289.4459999999999</v>
      </c>
      <c r="BQ11" s="17"/>
      <c r="BR11" s="17"/>
      <c r="BS11" s="17"/>
      <c r="BT11" s="17"/>
      <c r="BU11" s="17">
        <f t="shared" si="52"/>
        <v>4115.7929999999997</v>
      </c>
      <c r="BV11" s="17"/>
      <c r="BW11" s="17">
        <f>2092.347+2197.099-173.653</f>
        <v>4115.7929999999997</v>
      </c>
      <c r="BX11" s="17"/>
      <c r="BY11" s="17"/>
      <c r="BZ11" s="17">
        <f t="shared" si="53"/>
        <v>0</v>
      </c>
      <c r="CA11" s="17">
        <f t="shared" si="54"/>
        <v>0</v>
      </c>
      <c r="CB11" s="17">
        <f t="shared" si="55"/>
        <v>0</v>
      </c>
      <c r="CC11" s="17">
        <f t="shared" si="56"/>
        <v>0</v>
      </c>
      <c r="CD11" s="17">
        <f t="shared" si="57"/>
        <v>0</v>
      </c>
      <c r="CE11" s="17">
        <f t="shared" si="14"/>
        <v>4289.4459999999999</v>
      </c>
      <c r="CF11" s="17"/>
      <c r="CG11" s="17">
        <f>2092.347+2197.099</f>
        <v>4289.4459999999999</v>
      </c>
      <c r="CH11" s="17"/>
      <c r="CI11" s="17"/>
      <c r="CJ11" s="17">
        <f t="shared" si="58"/>
        <v>173.65299999999999</v>
      </c>
      <c r="CK11" s="17"/>
      <c r="CL11" s="17">
        <v>173.65299999999999</v>
      </c>
      <c r="CM11" s="17"/>
      <c r="CN11" s="17"/>
      <c r="CO11" s="17">
        <f t="shared" si="15"/>
        <v>4115.7929999999997</v>
      </c>
      <c r="CP11" s="17"/>
      <c r="CQ11" s="17">
        <f>2092.347+2197.099-173.653</f>
        <v>4115.7929999999997</v>
      </c>
      <c r="CR11" s="17"/>
      <c r="CS11" s="17"/>
      <c r="CT11" s="17">
        <f t="shared" si="59"/>
        <v>4115.7929999999997</v>
      </c>
      <c r="CU11" s="17"/>
      <c r="CV11" s="17">
        <f>2092.347+2197.099-173.653</f>
        <v>4115.7929999999997</v>
      </c>
      <c r="CW11" s="15"/>
      <c r="CX11" s="15"/>
      <c r="CY11" s="17">
        <f t="shared" si="60"/>
        <v>457.31088</v>
      </c>
      <c r="CZ11" s="17"/>
      <c r="DA11" s="274">
        <v>457.31088</v>
      </c>
      <c r="DB11" s="17"/>
      <c r="DC11" s="274"/>
      <c r="DD11" s="15">
        <f t="shared" si="61"/>
        <v>4573.1038799999997</v>
      </c>
      <c r="DE11" s="17">
        <f t="shared" si="62"/>
        <v>4573.1038799999997</v>
      </c>
      <c r="DF11" s="17">
        <f t="shared" si="63"/>
        <v>0</v>
      </c>
      <c r="DG11" s="17">
        <f t="shared" si="64"/>
        <v>4573.1038799999997</v>
      </c>
      <c r="DH11" s="17">
        <f t="shared" si="65"/>
        <v>0</v>
      </c>
      <c r="DI11" s="17">
        <f t="shared" si="66"/>
        <v>0</v>
      </c>
      <c r="DJ11" s="17">
        <f t="shared" si="67"/>
        <v>0</v>
      </c>
      <c r="DK11" s="17">
        <f t="shared" si="68"/>
        <v>0</v>
      </c>
      <c r="DL11" s="17">
        <f t="shared" si="69"/>
        <v>0</v>
      </c>
      <c r="DM11" s="17">
        <f t="shared" si="70"/>
        <v>0</v>
      </c>
      <c r="DN11" s="17">
        <f t="shared" si="71"/>
        <v>0</v>
      </c>
      <c r="DO11" s="208"/>
      <c r="DP11" s="209"/>
      <c r="DQ11" s="209"/>
      <c r="DR11" s="17">
        <f t="shared" si="72"/>
        <v>0</v>
      </c>
      <c r="DS11" s="17"/>
      <c r="DT11" s="17"/>
      <c r="DU11" s="17"/>
      <c r="DV11" s="40"/>
      <c r="DW11" s="15">
        <f t="shared" si="73"/>
        <v>0</v>
      </c>
      <c r="DX11" s="17"/>
      <c r="DY11" s="17"/>
      <c r="DZ11" s="17"/>
      <c r="EA11" s="17"/>
      <c r="EB11" s="17">
        <f t="shared" si="74"/>
        <v>0</v>
      </c>
      <c r="EC11" s="17"/>
      <c r="ED11" s="17"/>
      <c r="EE11" s="17"/>
      <c r="EF11" s="17"/>
      <c r="EG11" s="17"/>
      <c r="EH11" s="17"/>
      <c r="EI11" s="17"/>
      <c r="EJ11" s="8">
        <f t="shared" si="75"/>
        <v>0</v>
      </c>
      <c r="EL11" s="8">
        <f t="shared" si="76"/>
        <v>4115.7929999999997</v>
      </c>
      <c r="EM11" s="8">
        <f t="shared" si="77"/>
        <v>4115.7929999999997</v>
      </c>
      <c r="EO11" s="8">
        <f>EM11</f>
        <v>4115.7929999999997</v>
      </c>
      <c r="EP11" s="8">
        <f>EJ11</f>
        <v>0</v>
      </c>
      <c r="ER11" s="8"/>
      <c r="ET11" s="148">
        <v>9100</v>
      </c>
      <c r="EU11" s="148"/>
      <c r="EV11" s="148">
        <v>2</v>
      </c>
      <c r="EW11" s="148"/>
      <c r="EX11" s="148"/>
      <c r="EY11" s="175"/>
      <c r="EZ11" s="148"/>
      <c r="FC11" s="8">
        <f t="shared" si="78"/>
        <v>4115.7929999999997</v>
      </c>
      <c r="FD11" s="8"/>
      <c r="FE11" s="131">
        <v>4115.7929999999997</v>
      </c>
      <c r="FF11" s="8"/>
      <c r="FG11" s="131"/>
      <c r="FH11" s="8">
        <f t="shared" si="79"/>
        <v>457.31088</v>
      </c>
      <c r="FI11" s="8"/>
      <c r="FJ11" s="131">
        <v>457.31088</v>
      </c>
      <c r="FK11" s="8"/>
      <c r="FL11" s="131"/>
      <c r="FM11" s="8">
        <f t="shared" si="80"/>
        <v>4115.7929999999997</v>
      </c>
      <c r="FN11" s="8"/>
      <c r="FO11" s="131">
        <v>4115.7929999999997</v>
      </c>
      <c r="FP11" s="8"/>
      <c r="FQ11" s="131"/>
      <c r="FR11" s="8">
        <f t="shared" si="81"/>
        <v>457.31088</v>
      </c>
      <c r="FS11" s="8"/>
      <c r="FT11" s="131">
        <v>457.31088</v>
      </c>
      <c r="FU11" s="8"/>
      <c r="FV11" s="131"/>
    </row>
    <row r="12" spans="2:178" s="59" customFormat="1" ht="15.75" customHeight="1" x14ac:dyDescent="0.3">
      <c r="B12" s="49"/>
      <c r="C12" s="50">
        <v>1</v>
      </c>
      <c r="D12" s="50"/>
      <c r="E12" s="307">
        <v>3</v>
      </c>
      <c r="F12" s="49"/>
      <c r="G12" s="50">
        <v>1</v>
      </c>
      <c r="H12" s="50">
        <v>1</v>
      </c>
      <c r="I12" s="307"/>
      <c r="J12" s="10"/>
      <c r="K12" s="87"/>
      <c r="M12" s="307">
        <v>3</v>
      </c>
      <c r="N12" s="10" t="s">
        <v>34</v>
      </c>
      <c r="O12" s="312"/>
      <c r="P12" s="17">
        <f t="shared" si="42"/>
        <v>29993.575999999997</v>
      </c>
      <c r="Q12" s="17"/>
      <c r="R12" s="17">
        <v>8921.7099999999991</v>
      </c>
      <c r="S12" s="17">
        <v>20432.766</v>
      </c>
      <c r="T12" s="109">
        <v>639.1</v>
      </c>
      <c r="U12" s="17">
        <v>1888.0409800000002</v>
      </c>
      <c r="V12" s="312"/>
      <c r="W12" s="312"/>
      <c r="X12" s="17">
        <f t="shared" si="43"/>
        <v>29993.342999999997</v>
      </c>
      <c r="Y12" s="17"/>
      <c r="Z12" s="33">
        <f>2106+6815.71</f>
        <v>8921.7099999999991</v>
      </c>
      <c r="AA12" s="17">
        <f>9876.348+10556.185</f>
        <v>20432.532999999999</v>
      </c>
      <c r="AB12" s="109">
        <v>639.1</v>
      </c>
      <c r="AC12" s="17">
        <f t="shared" si="44"/>
        <v>4429.1552899999997</v>
      </c>
      <c r="AD12" s="17"/>
      <c r="AE12" s="274">
        <v>1036.5503699999999</v>
      </c>
      <c r="AF12" s="17">
        <v>2401.0173300000001</v>
      </c>
      <c r="AG12" s="274">
        <v>991.58758999999998</v>
      </c>
      <c r="AH12" s="312"/>
      <c r="AI12" s="17">
        <f t="shared" si="45"/>
        <v>1888.0409800000002</v>
      </c>
      <c r="AJ12" s="17"/>
      <c r="AK12" s="324">
        <f t="shared" si="11"/>
        <v>210.60000000000002</v>
      </c>
      <c r="AL12" s="324">
        <f t="shared" si="12"/>
        <v>1634.6212800000001</v>
      </c>
      <c r="AM12" s="324">
        <f t="shared" si="13"/>
        <v>42.819700000000005</v>
      </c>
      <c r="AN12" s="17">
        <f t="shared" si="46"/>
        <v>29993.575999999997</v>
      </c>
      <c r="AO12" s="17"/>
      <c r="AP12" s="17">
        <v>8921.7099999999991</v>
      </c>
      <c r="AQ12" s="17">
        <v>20432.766</v>
      </c>
      <c r="AR12" s="109">
        <v>639.1</v>
      </c>
      <c r="AS12" s="17">
        <f t="shared" si="47"/>
        <v>23177.865999999998</v>
      </c>
      <c r="AT12" s="17"/>
      <c r="AU12" s="33">
        <v>2106</v>
      </c>
      <c r="AV12" s="18"/>
      <c r="AW12" s="17">
        <v>20432.766</v>
      </c>
      <c r="AX12" s="109">
        <v>639.1</v>
      </c>
      <c r="AY12" s="17">
        <f t="shared" si="48"/>
        <v>23177.865679999999</v>
      </c>
      <c r="AZ12" s="17"/>
      <c r="BA12" s="33">
        <v>2106</v>
      </c>
      <c r="BB12" s="17">
        <f>9900.016+10532.75-0.00032</f>
        <v>20432.76568</v>
      </c>
      <c r="BC12" s="109">
        <v>639.1</v>
      </c>
      <c r="BD12" s="17">
        <f t="shared" si="49"/>
        <v>12645.116</v>
      </c>
      <c r="BE12" s="17"/>
      <c r="BF12" s="33">
        <v>2106</v>
      </c>
      <c r="BG12" s="17">
        <v>9900.0159999999996</v>
      </c>
      <c r="BH12" s="109">
        <v>639.1</v>
      </c>
      <c r="BI12" s="17">
        <f t="shared" si="50"/>
        <v>2745.1</v>
      </c>
      <c r="BJ12" s="17"/>
      <c r="BK12" s="33">
        <v>2106</v>
      </c>
      <c r="BL12" s="17"/>
      <c r="BM12" s="109">
        <v>639.1</v>
      </c>
      <c r="BN12" s="17">
        <f t="shared" si="51"/>
        <v>2106</v>
      </c>
      <c r="BO12" s="17"/>
      <c r="BP12" s="33">
        <v>2106</v>
      </c>
      <c r="BQ12" s="17"/>
      <c r="BR12" s="17"/>
      <c r="BS12" s="17"/>
      <c r="BT12" s="17"/>
      <c r="BU12" s="17">
        <f t="shared" si="52"/>
        <v>29993.342999999997</v>
      </c>
      <c r="BV12" s="17"/>
      <c r="BW12" s="33">
        <f>2106+6815.71</f>
        <v>8921.7099999999991</v>
      </c>
      <c r="BX12" s="17">
        <f>9876.348+10556.185</f>
        <v>20432.532999999999</v>
      </c>
      <c r="BY12" s="109">
        <v>639.1</v>
      </c>
      <c r="BZ12" s="17">
        <f t="shared" si="53"/>
        <v>0.23300000000017462</v>
      </c>
      <c r="CA12" s="17">
        <f t="shared" si="54"/>
        <v>0</v>
      </c>
      <c r="CB12" s="17">
        <f t="shared" si="55"/>
        <v>0</v>
      </c>
      <c r="CC12" s="17">
        <f t="shared" si="56"/>
        <v>0.23300000000017462</v>
      </c>
      <c r="CD12" s="17">
        <f t="shared" si="57"/>
        <v>0</v>
      </c>
      <c r="CE12" s="17">
        <f t="shared" si="14"/>
        <v>29993.342999999997</v>
      </c>
      <c r="CF12" s="17"/>
      <c r="CG12" s="33">
        <f>2106+6815.71</f>
        <v>8921.7099999999991</v>
      </c>
      <c r="CH12" s="17">
        <f>9876.348+10556.185</f>
        <v>20432.532999999999</v>
      </c>
      <c r="CI12" s="109">
        <v>639.1</v>
      </c>
      <c r="CJ12" s="17">
        <f t="shared" si="58"/>
        <v>0</v>
      </c>
      <c r="CK12" s="17"/>
      <c r="CL12" s="17"/>
      <c r="CM12" s="17"/>
      <c r="CN12" s="17"/>
      <c r="CO12" s="17">
        <f t="shared" si="15"/>
        <v>29993.342999999997</v>
      </c>
      <c r="CP12" s="17"/>
      <c r="CQ12" s="33">
        <f>2106+6815.71</f>
        <v>8921.7099999999991</v>
      </c>
      <c r="CR12" s="17">
        <f>9876.348+10556.185</f>
        <v>20432.532999999999</v>
      </c>
      <c r="CS12" s="109">
        <v>639.1</v>
      </c>
      <c r="CT12" s="15">
        <f t="shared" ref="CT12:CT20" si="82">CU12+CV12+CW12+CX12</f>
        <v>29993.342999999997</v>
      </c>
      <c r="CU12" s="15"/>
      <c r="CV12" s="33">
        <v>8921.7099999999991</v>
      </c>
      <c r="CW12" s="17">
        <f>9876.348+10556.185</f>
        <v>20432.532999999999</v>
      </c>
      <c r="CX12" s="109">
        <v>639.1</v>
      </c>
      <c r="CY12" s="17">
        <f t="shared" si="60"/>
        <v>4429.1552899999997</v>
      </c>
      <c r="CZ12" s="17"/>
      <c r="DA12" s="274">
        <v>1036.5503699999999</v>
      </c>
      <c r="DB12" s="17">
        <v>2401.0173300000001</v>
      </c>
      <c r="DC12" s="274">
        <v>991.58758999999998</v>
      </c>
      <c r="DD12" s="15">
        <f t="shared" si="61"/>
        <v>34422.498290000003</v>
      </c>
      <c r="DE12" s="17">
        <f t="shared" si="62"/>
        <v>34422.498290000003</v>
      </c>
      <c r="DF12" s="17">
        <f t="shared" si="63"/>
        <v>0</v>
      </c>
      <c r="DG12" s="17">
        <f t="shared" si="64"/>
        <v>9958.26037</v>
      </c>
      <c r="DH12" s="17">
        <f t="shared" si="65"/>
        <v>22833.550329999998</v>
      </c>
      <c r="DI12" s="17">
        <f t="shared" si="66"/>
        <v>1630.68759</v>
      </c>
      <c r="DJ12" s="17">
        <f t="shared" si="67"/>
        <v>0</v>
      </c>
      <c r="DK12" s="17">
        <f t="shared" si="68"/>
        <v>0</v>
      </c>
      <c r="DL12" s="17">
        <f t="shared" si="69"/>
        <v>0</v>
      </c>
      <c r="DM12" s="17">
        <f t="shared" si="70"/>
        <v>0</v>
      </c>
      <c r="DN12" s="17">
        <f t="shared" si="71"/>
        <v>0</v>
      </c>
      <c r="DO12" s="31"/>
      <c r="DP12" s="339">
        <f>CE12+CE15+CE18+BW289</f>
        <v>37663.542999999998</v>
      </c>
      <c r="DQ12" s="339">
        <f>DP12+DR18-CJ18</f>
        <v>76870.612710000001</v>
      </c>
      <c r="DR12" s="17">
        <f t="shared" si="72"/>
        <v>0</v>
      </c>
      <c r="DS12" s="17"/>
      <c r="DT12" s="17"/>
      <c r="DU12" s="17"/>
      <c r="DV12" s="40"/>
      <c r="DW12" s="15">
        <f t="shared" si="73"/>
        <v>0</v>
      </c>
      <c r="DX12" s="17"/>
      <c r="DY12" s="17"/>
      <c r="DZ12" s="17"/>
      <c r="EA12" s="17"/>
      <c r="EB12" s="17">
        <f t="shared" si="74"/>
        <v>0</v>
      </c>
      <c r="EC12" s="17"/>
      <c r="ED12" s="17"/>
      <c r="EE12" s="17"/>
      <c r="EF12" s="17"/>
      <c r="EG12" s="17">
        <v>1350</v>
      </c>
      <c r="EH12" s="17">
        <v>0</v>
      </c>
      <c r="EI12" s="17">
        <f>EG12-EH12</f>
        <v>1350</v>
      </c>
      <c r="EJ12" s="8">
        <f t="shared" si="75"/>
        <v>1350</v>
      </c>
      <c r="EL12" s="8">
        <f t="shared" si="76"/>
        <v>31343.342999999997</v>
      </c>
      <c r="EM12" s="8">
        <f t="shared" si="77"/>
        <v>29993.342999999997</v>
      </c>
      <c r="EO12" s="45">
        <f>EM12+EM15+EM18</f>
        <v>57643.762829999992</v>
      </c>
      <c r="EP12" s="45">
        <f>EJ12+EJ15+EJ18</f>
        <v>19226.849879999998</v>
      </c>
      <c r="ER12" s="45">
        <f>DQ12-EO12</f>
        <v>19226.849880000009</v>
      </c>
      <c r="ES12" s="77">
        <f>ER12-EP12</f>
        <v>0</v>
      </c>
      <c r="ET12" s="148">
        <v>22896</v>
      </c>
      <c r="EU12" s="148"/>
      <c r="EV12" s="148">
        <v>3.3069999999999999</v>
      </c>
      <c r="EW12" s="148">
        <v>16675</v>
      </c>
      <c r="EX12" s="148">
        <v>1.786</v>
      </c>
      <c r="EY12" s="175">
        <v>3</v>
      </c>
      <c r="EZ12" s="148">
        <v>1201</v>
      </c>
      <c r="FA12" s="77"/>
      <c r="FB12" s="77"/>
      <c r="FC12" s="8">
        <f t="shared" si="78"/>
        <v>29993.342999999997</v>
      </c>
      <c r="FD12" s="8"/>
      <c r="FE12" s="131">
        <v>8921.7099999999991</v>
      </c>
      <c r="FF12" s="8">
        <v>20432.532999999999</v>
      </c>
      <c r="FG12" s="131">
        <v>639.1</v>
      </c>
      <c r="FH12" s="8">
        <f t="shared" si="79"/>
        <v>4429.1552899999997</v>
      </c>
      <c r="FI12" s="8"/>
      <c r="FJ12" s="131">
        <v>1036.5503699999999</v>
      </c>
      <c r="FK12" s="8">
        <v>2401.0173300000001</v>
      </c>
      <c r="FL12" s="131">
        <v>991.58758999999998</v>
      </c>
      <c r="FM12" s="8">
        <f t="shared" si="80"/>
        <v>29993.342999999997</v>
      </c>
      <c r="FN12" s="8"/>
      <c r="FO12" s="131">
        <v>8921.7099999999991</v>
      </c>
      <c r="FP12" s="8">
        <v>20432.532999999999</v>
      </c>
      <c r="FQ12" s="131">
        <v>639.1</v>
      </c>
      <c r="FR12" s="8">
        <f t="shared" si="81"/>
        <v>4429.1552899999997</v>
      </c>
      <c r="FS12" s="8"/>
      <c r="FT12" s="131">
        <v>1036.5503699999999</v>
      </c>
      <c r="FU12" s="8">
        <v>2401.0173300000001</v>
      </c>
      <c r="FV12" s="131">
        <v>991.58758999999998</v>
      </c>
    </row>
    <row r="13" spans="2:178" s="59" customFormat="1" ht="15.75" customHeight="1" x14ac:dyDescent="0.3">
      <c r="B13" s="49"/>
      <c r="C13" s="50"/>
      <c r="D13" s="50">
        <v>1</v>
      </c>
      <c r="E13" s="307">
        <v>4</v>
      </c>
      <c r="F13" s="49"/>
      <c r="G13" s="50"/>
      <c r="H13" s="50">
        <v>1</v>
      </c>
      <c r="I13" s="307"/>
      <c r="J13" s="10"/>
      <c r="K13" s="87"/>
      <c r="M13" s="307">
        <v>4</v>
      </c>
      <c r="N13" s="10" t="s">
        <v>338</v>
      </c>
      <c r="O13" s="312"/>
      <c r="P13" s="17">
        <f t="shared" si="42"/>
        <v>2270.6999999999998</v>
      </c>
      <c r="Q13" s="17"/>
      <c r="R13" s="33">
        <v>2173.5</v>
      </c>
      <c r="S13" s="17"/>
      <c r="T13" s="109">
        <f>67.2+30</f>
        <v>97.2</v>
      </c>
      <c r="U13" s="17">
        <v>223.86240000000004</v>
      </c>
      <c r="V13" s="312"/>
      <c r="W13" s="312"/>
      <c r="X13" s="17">
        <f t="shared" si="43"/>
        <v>2270.6999999999998</v>
      </c>
      <c r="Y13" s="17"/>
      <c r="Z13" s="33">
        <v>2173.5</v>
      </c>
      <c r="AA13" s="17"/>
      <c r="AB13" s="109">
        <f>67.2+30</f>
        <v>97.2</v>
      </c>
      <c r="AC13" s="17">
        <f t="shared" si="44"/>
        <v>1134.87753</v>
      </c>
      <c r="AD13" s="17"/>
      <c r="AE13" s="274">
        <v>674.13824999999997</v>
      </c>
      <c r="AF13" s="17"/>
      <c r="AG13" s="274">
        <v>460.73928000000001</v>
      </c>
      <c r="AH13" s="312"/>
      <c r="AI13" s="17">
        <f t="shared" si="45"/>
        <v>223.86240000000004</v>
      </c>
      <c r="AJ13" s="17"/>
      <c r="AK13" s="324">
        <f t="shared" si="11"/>
        <v>217.35000000000002</v>
      </c>
      <c r="AL13" s="324">
        <f t="shared" si="12"/>
        <v>0</v>
      </c>
      <c r="AM13" s="324">
        <f t="shared" si="13"/>
        <v>6.5124000000000004</v>
      </c>
      <c r="AN13" s="17">
        <f t="shared" si="46"/>
        <v>2270.6999999999998</v>
      </c>
      <c r="AO13" s="17"/>
      <c r="AP13" s="33">
        <v>2173.5</v>
      </c>
      <c r="AQ13" s="17"/>
      <c r="AR13" s="109">
        <f>67.2+30</f>
        <v>97.2</v>
      </c>
      <c r="AS13" s="17">
        <f t="shared" si="47"/>
        <v>2270.6999999999998</v>
      </c>
      <c r="AT13" s="17"/>
      <c r="AU13" s="33">
        <v>2173.5</v>
      </c>
      <c r="AV13" s="18"/>
      <c r="AW13" s="17"/>
      <c r="AX13" s="109">
        <f>67.2+30</f>
        <v>97.2</v>
      </c>
      <c r="AY13" s="17">
        <f t="shared" si="48"/>
        <v>2270.6999999999998</v>
      </c>
      <c r="AZ13" s="17"/>
      <c r="BA13" s="33">
        <v>2173.5</v>
      </c>
      <c r="BB13" s="17"/>
      <c r="BC13" s="109">
        <f>67.2+30</f>
        <v>97.2</v>
      </c>
      <c r="BD13" s="17">
        <f t="shared" si="49"/>
        <v>2270.6999999999998</v>
      </c>
      <c r="BE13" s="17"/>
      <c r="BF13" s="33">
        <v>2173.5</v>
      </c>
      <c r="BG13" s="17"/>
      <c r="BH13" s="109">
        <f>67.2+30</f>
        <v>97.2</v>
      </c>
      <c r="BI13" s="17">
        <f t="shared" si="50"/>
        <v>2270.6999999999998</v>
      </c>
      <c r="BJ13" s="17"/>
      <c r="BK13" s="33">
        <v>2173.5</v>
      </c>
      <c r="BL13" s="17"/>
      <c r="BM13" s="109">
        <f>67.2+30</f>
        <v>97.2</v>
      </c>
      <c r="BN13" s="17">
        <f t="shared" si="51"/>
        <v>2173.5</v>
      </c>
      <c r="BO13" s="17"/>
      <c r="BP13" s="33">
        <v>2173.5</v>
      </c>
      <c r="BQ13" s="17"/>
      <c r="BR13" s="17"/>
      <c r="BS13" s="17"/>
      <c r="BT13" s="17"/>
      <c r="BU13" s="17">
        <f t="shared" si="52"/>
        <v>2270.6999999999998</v>
      </c>
      <c r="BV13" s="17"/>
      <c r="BW13" s="33">
        <v>2173.5</v>
      </c>
      <c r="BX13" s="17"/>
      <c r="BY13" s="109">
        <f>67.2+30</f>
        <v>97.2</v>
      </c>
      <c r="BZ13" s="17">
        <f t="shared" si="53"/>
        <v>0</v>
      </c>
      <c r="CA13" s="17">
        <f t="shared" si="54"/>
        <v>0</v>
      </c>
      <c r="CB13" s="17">
        <f t="shared" si="55"/>
        <v>0</v>
      </c>
      <c r="CC13" s="17">
        <f t="shared" si="56"/>
        <v>0</v>
      </c>
      <c r="CD13" s="17">
        <f t="shared" si="57"/>
        <v>0</v>
      </c>
      <c r="CE13" s="17">
        <f t="shared" si="14"/>
        <v>2270.6999999999998</v>
      </c>
      <c r="CF13" s="17"/>
      <c r="CG13" s="33">
        <v>2173.5</v>
      </c>
      <c r="CH13" s="17"/>
      <c r="CI13" s="109">
        <f>67.2+30</f>
        <v>97.2</v>
      </c>
      <c r="CJ13" s="17">
        <f t="shared" si="58"/>
        <v>0</v>
      </c>
      <c r="CK13" s="17"/>
      <c r="CL13" s="17"/>
      <c r="CM13" s="17"/>
      <c r="CN13" s="17"/>
      <c r="CO13" s="17">
        <f t="shared" si="15"/>
        <v>2270.6999999999998</v>
      </c>
      <c r="CP13" s="17"/>
      <c r="CQ13" s="33">
        <v>2173.5</v>
      </c>
      <c r="CR13" s="17"/>
      <c r="CS13" s="109">
        <f>67.2+30</f>
        <v>97.2</v>
      </c>
      <c r="CT13" s="17">
        <f t="shared" si="82"/>
        <v>2270.6999999999998</v>
      </c>
      <c r="CU13" s="17"/>
      <c r="CV13" s="33">
        <v>2173.5</v>
      </c>
      <c r="CW13" s="17"/>
      <c r="CX13" s="109">
        <f>67.2+30</f>
        <v>97.2</v>
      </c>
      <c r="CY13" s="17">
        <f t="shared" si="60"/>
        <v>1134.87753</v>
      </c>
      <c r="CZ13" s="17"/>
      <c r="DA13" s="274">
        <v>674.13824999999997</v>
      </c>
      <c r="DB13" s="17"/>
      <c r="DC13" s="274">
        <v>460.73928000000001</v>
      </c>
      <c r="DD13" s="15">
        <f t="shared" si="61"/>
        <v>3405.57753</v>
      </c>
      <c r="DE13" s="17">
        <f t="shared" si="62"/>
        <v>3405.57753</v>
      </c>
      <c r="DF13" s="17">
        <f t="shared" si="63"/>
        <v>0</v>
      </c>
      <c r="DG13" s="17">
        <f t="shared" si="64"/>
        <v>2847.63825</v>
      </c>
      <c r="DH13" s="17">
        <f t="shared" si="65"/>
        <v>0</v>
      </c>
      <c r="DI13" s="17">
        <f t="shared" si="66"/>
        <v>557.93928000000005</v>
      </c>
      <c r="DJ13" s="17">
        <f t="shared" si="67"/>
        <v>0</v>
      </c>
      <c r="DK13" s="17">
        <f t="shared" si="68"/>
        <v>0</v>
      </c>
      <c r="DL13" s="17">
        <f t="shared" si="69"/>
        <v>0</v>
      </c>
      <c r="DM13" s="17">
        <f t="shared" si="70"/>
        <v>0</v>
      </c>
      <c r="DN13" s="17">
        <f t="shared" si="71"/>
        <v>0</v>
      </c>
      <c r="DO13" s="31"/>
      <c r="DP13" s="209">
        <f>CE13+CE14+CE16+CE17+CE19+CE20</f>
        <v>15357.583999999999</v>
      </c>
      <c r="DQ13" s="209">
        <f>DP13-CJ16</f>
        <v>15234.460219999999</v>
      </c>
      <c r="DR13" s="17">
        <f t="shared" si="72"/>
        <v>0</v>
      </c>
      <c r="DS13" s="17"/>
      <c r="DT13" s="17"/>
      <c r="DU13" s="17"/>
      <c r="DV13" s="40"/>
      <c r="DW13" s="15">
        <f t="shared" si="73"/>
        <v>0</v>
      </c>
      <c r="DX13" s="17"/>
      <c r="DY13" s="17"/>
      <c r="DZ13" s="17"/>
      <c r="EA13" s="17"/>
      <c r="EB13" s="17">
        <f t="shared" si="74"/>
        <v>0</v>
      </c>
      <c r="EC13" s="17"/>
      <c r="ED13" s="17"/>
      <c r="EE13" s="17"/>
      <c r="EF13" s="17"/>
      <c r="EG13" s="17"/>
      <c r="EH13" s="17"/>
      <c r="EI13" s="17"/>
      <c r="EJ13" s="8">
        <f t="shared" si="75"/>
        <v>0</v>
      </c>
      <c r="EL13" s="8">
        <f t="shared" si="76"/>
        <v>2270.6999999999998</v>
      </c>
      <c r="EM13" s="8">
        <f t="shared" si="77"/>
        <v>2270.6999999999998</v>
      </c>
      <c r="EO13" s="8">
        <f>EM13+EM14+EM16+EM17+EM19+EM20</f>
        <v>15234.460220000001</v>
      </c>
      <c r="EP13" s="8">
        <f>EJ13+EJ14+EJ16+EJ17+EJ19+EJ20</f>
        <v>0</v>
      </c>
      <c r="ER13" s="8">
        <f>DQ13-EO13</f>
        <v>0</v>
      </c>
      <c r="ET13" s="148">
        <v>6057.7</v>
      </c>
      <c r="EU13" s="148">
        <v>4041.7</v>
      </c>
      <c r="EV13" s="148">
        <v>1.3260000000000001</v>
      </c>
      <c r="EW13" s="148"/>
      <c r="EX13" s="148"/>
      <c r="EY13" s="175">
        <v>1</v>
      </c>
      <c r="EZ13" s="148">
        <v>550</v>
      </c>
      <c r="FC13" s="8">
        <f t="shared" si="78"/>
        <v>2270.6999999999998</v>
      </c>
      <c r="FD13" s="8"/>
      <c r="FE13" s="131">
        <v>2173.5</v>
      </c>
      <c r="FF13" s="8"/>
      <c r="FG13" s="131">
        <v>97.2</v>
      </c>
      <c r="FH13" s="8">
        <f t="shared" si="79"/>
        <v>1134.87753</v>
      </c>
      <c r="FI13" s="8"/>
      <c r="FJ13" s="131">
        <v>674.13824999999997</v>
      </c>
      <c r="FK13" s="8"/>
      <c r="FL13" s="131">
        <v>460.73928000000001</v>
      </c>
      <c r="FM13" s="8">
        <f t="shared" si="80"/>
        <v>2270.6999999999998</v>
      </c>
      <c r="FN13" s="8"/>
      <c r="FO13" s="131">
        <v>2173.5</v>
      </c>
      <c r="FP13" s="8"/>
      <c r="FQ13" s="131">
        <v>97.2</v>
      </c>
      <c r="FR13" s="8">
        <f t="shared" si="81"/>
        <v>1134.87753</v>
      </c>
      <c r="FS13" s="8"/>
      <c r="FT13" s="131">
        <v>674.13824999999997</v>
      </c>
      <c r="FU13" s="8"/>
      <c r="FV13" s="131">
        <v>460.73928000000001</v>
      </c>
    </row>
    <row r="14" spans="2:178" s="59" customFormat="1" ht="15.75" customHeight="1" x14ac:dyDescent="0.3">
      <c r="B14" s="49"/>
      <c r="C14" s="50"/>
      <c r="D14" s="50">
        <v>1</v>
      </c>
      <c r="E14" s="307">
        <v>5</v>
      </c>
      <c r="F14" s="49"/>
      <c r="G14" s="50"/>
      <c r="H14" s="50">
        <v>1</v>
      </c>
      <c r="I14" s="307"/>
      <c r="J14" s="10"/>
      <c r="K14" s="87"/>
      <c r="M14" s="307">
        <v>5</v>
      </c>
      <c r="N14" s="10" t="s">
        <v>72</v>
      </c>
      <c r="O14" s="312"/>
      <c r="P14" s="17">
        <f t="shared" si="42"/>
        <v>1005.384</v>
      </c>
      <c r="Q14" s="17"/>
      <c r="R14" s="33">
        <v>875.88400000000001</v>
      </c>
      <c r="S14" s="17"/>
      <c r="T14" s="109">
        <v>129.5</v>
      </c>
      <c r="U14" s="17">
        <v>96.264900000000011</v>
      </c>
      <c r="V14" s="312"/>
      <c r="W14" s="312"/>
      <c r="X14" s="17">
        <f t="shared" si="43"/>
        <v>1005.384</v>
      </c>
      <c r="Y14" s="17"/>
      <c r="Z14" s="33">
        <v>875.88400000000001</v>
      </c>
      <c r="AA14" s="17"/>
      <c r="AB14" s="109">
        <v>129.5</v>
      </c>
      <c r="AC14" s="17">
        <f t="shared" si="44"/>
        <v>398.72352999999998</v>
      </c>
      <c r="AD14" s="17"/>
      <c r="AE14" s="274">
        <v>315.22352999999998</v>
      </c>
      <c r="AF14" s="17"/>
      <c r="AG14" s="274">
        <v>83.5</v>
      </c>
      <c r="AH14" s="312"/>
      <c r="AI14" s="17">
        <f t="shared" si="45"/>
        <v>96.264900000000011</v>
      </c>
      <c r="AJ14" s="17"/>
      <c r="AK14" s="324">
        <f t="shared" si="11"/>
        <v>87.588400000000007</v>
      </c>
      <c r="AL14" s="324">
        <f t="shared" si="12"/>
        <v>0</v>
      </c>
      <c r="AM14" s="324">
        <f t="shared" si="13"/>
        <v>8.6765000000000008</v>
      </c>
      <c r="AN14" s="17">
        <f t="shared" si="46"/>
        <v>1005.384</v>
      </c>
      <c r="AO14" s="17"/>
      <c r="AP14" s="33">
        <v>875.88400000000001</v>
      </c>
      <c r="AQ14" s="17"/>
      <c r="AR14" s="109">
        <v>129.5</v>
      </c>
      <c r="AS14" s="17">
        <f t="shared" si="47"/>
        <v>1005.384</v>
      </c>
      <c r="AT14" s="17"/>
      <c r="AU14" s="33">
        <v>875.88400000000001</v>
      </c>
      <c r="AV14" s="18"/>
      <c r="AW14" s="17"/>
      <c r="AX14" s="109">
        <v>129.5</v>
      </c>
      <c r="AY14" s="17">
        <f t="shared" si="48"/>
        <v>1005.384</v>
      </c>
      <c r="AZ14" s="17"/>
      <c r="BA14" s="33">
        <v>875.88400000000001</v>
      </c>
      <c r="BB14" s="17"/>
      <c r="BC14" s="109">
        <v>129.5</v>
      </c>
      <c r="BD14" s="17">
        <f t="shared" si="49"/>
        <v>1005.384</v>
      </c>
      <c r="BE14" s="17"/>
      <c r="BF14" s="33">
        <v>875.88400000000001</v>
      </c>
      <c r="BG14" s="17"/>
      <c r="BH14" s="109">
        <v>129.5</v>
      </c>
      <c r="BI14" s="17">
        <f t="shared" si="50"/>
        <v>1005.384</v>
      </c>
      <c r="BJ14" s="17"/>
      <c r="BK14" s="33">
        <v>875.88400000000001</v>
      </c>
      <c r="BL14" s="17"/>
      <c r="BM14" s="109">
        <v>129.5</v>
      </c>
      <c r="BN14" s="17">
        <f t="shared" si="51"/>
        <v>875.88400000000001</v>
      </c>
      <c r="BO14" s="17"/>
      <c r="BP14" s="33">
        <v>875.88400000000001</v>
      </c>
      <c r="BQ14" s="17"/>
      <c r="BR14" s="17"/>
      <c r="BS14" s="17"/>
      <c r="BT14" s="17"/>
      <c r="BU14" s="17">
        <f t="shared" si="52"/>
        <v>1005.384</v>
      </c>
      <c r="BV14" s="17"/>
      <c r="BW14" s="33">
        <v>875.88400000000001</v>
      </c>
      <c r="BX14" s="17"/>
      <c r="BY14" s="109">
        <v>129.5</v>
      </c>
      <c r="BZ14" s="17">
        <f t="shared" si="53"/>
        <v>0</v>
      </c>
      <c r="CA14" s="17">
        <f t="shared" si="54"/>
        <v>0</v>
      </c>
      <c r="CB14" s="17">
        <f t="shared" si="55"/>
        <v>0</v>
      </c>
      <c r="CC14" s="17">
        <f t="shared" si="56"/>
        <v>0</v>
      </c>
      <c r="CD14" s="17">
        <f t="shared" si="57"/>
        <v>0</v>
      </c>
      <c r="CE14" s="17">
        <f t="shared" si="14"/>
        <v>1005.384</v>
      </c>
      <c r="CF14" s="17"/>
      <c r="CG14" s="33">
        <v>875.88400000000001</v>
      </c>
      <c r="CH14" s="17"/>
      <c r="CI14" s="109">
        <v>129.5</v>
      </c>
      <c r="CJ14" s="17">
        <f t="shared" si="58"/>
        <v>0</v>
      </c>
      <c r="CK14" s="17"/>
      <c r="CL14" s="17"/>
      <c r="CM14" s="17"/>
      <c r="CN14" s="17"/>
      <c r="CO14" s="17">
        <f t="shared" si="15"/>
        <v>1005.384</v>
      </c>
      <c r="CP14" s="17"/>
      <c r="CQ14" s="33">
        <v>875.88400000000001</v>
      </c>
      <c r="CR14" s="17"/>
      <c r="CS14" s="109">
        <v>129.5</v>
      </c>
      <c r="CT14" s="17">
        <f t="shared" si="82"/>
        <v>1005.384</v>
      </c>
      <c r="CU14" s="17"/>
      <c r="CV14" s="33">
        <v>875.88400000000001</v>
      </c>
      <c r="CW14" s="17"/>
      <c r="CX14" s="109">
        <v>129.5</v>
      </c>
      <c r="CY14" s="17">
        <f t="shared" si="60"/>
        <v>398.72352999999998</v>
      </c>
      <c r="CZ14" s="17"/>
      <c r="DA14" s="274">
        <v>315.22352999999998</v>
      </c>
      <c r="DB14" s="17"/>
      <c r="DC14" s="274">
        <v>83.5</v>
      </c>
      <c r="DD14" s="15">
        <f t="shared" si="61"/>
        <v>1404.10753</v>
      </c>
      <c r="DE14" s="17">
        <f t="shared" si="62"/>
        <v>1404.10753</v>
      </c>
      <c r="DF14" s="17">
        <f t="shared" si="63"/>
        <v>0</v>
      </c>
      <c r="DG14" s="17">
        <f t="shared" si="64"/>
        <v>1191.10753</v>
      </c>
      <c r="DH14" s="17">
        <f t="shared" si="65"/>
        <v>0</v>
      </c>
      <c r="DI14" s="17">
        <f t="shared" si="66"/>
        <v>213</v>
      </c>
      <c r="DJ14" s="17">
        <f t="shared" si="67"/>
        <v>0</v>
      </c>
      <c r="DK14" s="17">
        <f t="shared" si="68"/>
        <v>0</v>
      </c>
      <c r="DL14" s="17">
        <f t="shared" si="69"/>
        <v>0</v>
      </c>
      <c r="DM14" s="17">
        <f t="shared" si="70"/>
        <v>0</v>
      </c>
      <c r="DN14" s="17">
        <f t="shared" si="71"/>
        <v>0</v>
      </c>
      <c r="DO14" s="208"/>
      <c r="DP14" s="209"/>
      <c r="DQ14" s="209"/>
      <c r="DR14" s="17">
        <f t="shared" si="72"/>
        <v>0</v>
      </c>
      <c r="DS14" s="17"/>
      <c r="DT14" s="17"/>
      <c r="DU14" s="17"/>
      <c r="DV14" s="40"/>
      <c r="DW14" s="15">
        <f t="shared" si="73"/>
        <v>0</v>
      </c>
      <c r="DX14" s="17"/>
      <c r="DY14" s="17"/>
      <c r="DZ14" s="17"/>
      <c r="EA14" s="17"/>
      <c r="EB14" s="17">
        <f t="shared" si="74"/>
        <v>0</v>
      </c>
      <c r="EC14" s="17"/>
      <c r="ED14" s="17"/>
      <c r="EE14" s="17"/>
      <c r="EF14" s="17"/>
      <c r="EG14" s="17"/>
      <c r="EH14" s="17"/>
      <c r="EI14" s="17"/>
      <c r="EJ14" s="8">
        <f t="shared" si="75"/>
        <v>0</v>
      </c>
      <c r="EL14" s="8">
        <f t="shared" si="76"/>
        <v>1005.384</v>
      </c>
      <c r="EM14" s="8">
        <f t="shared" si="77"/>
        <v>1005.384</v>
      </c>
      <c r="EO14" s="8"/>
      <c r="EP14" s="8"/>
      <c r="ER14" s="8"/>
      <c r="ET14" s="148">
        <v>953</v>
      </c>
      <c r="EU14" s="148"/>
      <c r="EV14" s="148">
        <v>0.23</v>
      </c>
      <c r="EW14" s="148"/>
      <c r="EX14" s="148"/>
      <c r="EY14" s="175">
        <v>1</v>
      </c>
      <c r="EZ14" s="148">
        <v>237</v>
      </c>
      <c r="FC14" s="8">
        <f t="shared" si="78"/>
        <v>1005.384</v>
      </c>
      <c r="FD14" s="8"/>
      <c r="FE14" s="131">
        <v>875.88400000000001</v>
      </c>
      <c r="FF14" s="8"/>
      <c r="FG14" s="131">
        <v>129.5</v>
      </c>
      <c r="FH14" s="8">
        <f t="shared" si="79"/>
        <v>398.72352999999998</v>
      </c>
      <c r="FI14" s="8"/>
      <c r="FJ14" s="131">
        <v>315.22352999999998</v>
      </c>
      <c r="FK14" s="8"/>
      <c r="FL14" s="131">
        <v>83.5</v>
      </c>
      <c r="FM14" s="8">
        <f t="shared" si="80"/>
        <v>1005.384</v>
      </c>
      <c r="FN14" s="8"/>
      <c r="FO14" s="131">
        <v>875.88400000000001</v>
      </c>
      <c r="FP14" s="8"/>
      <c r="FQ14" s="131">
        <v>129.5</v>
      </c>
      <c r="FR14" s="8">
        <f t="shared" si="81"/>
        <v>398.72352999999998</v>
      </c>
      <c r="FS14" s="8"/>
      <c r="FT14" s="131">
        <v>315.22352999999998</v>
      </c>
      <c r="FU14" s="8"/>
      <c r="FV14" s="131">
        <v>83.5</v>
      </c>
    </row>
    <row r="15" spans="2:178" s="59" customFormat="1" ht="15.75" customHeight="1" x14ac:dyDescent="0.3">
      <c r="B15" s="49"/>
      <c r="C15" s="50">
        <v>1</v>
      </c>
      <c r="D15" s="50"/>
      <c r="E15" s="307">
        <v>6</v>
      </c>
      <c r="F15" s="49"/>
      <c r="G15" s="50">
        <v>1</v>
      </c>
      <c r="H15" s="50">
        <v>1</v>
      </c>
      <c r="I15" s="307"/>
      <c r="J15" s="10"/>
      <c r="K15" s="87"/>
      <c r="M15" s="307">
        <v>6</v>
      </c>
      <c r="N15" s="10" t="s">
        <v>339</v>
      </c>
      <c r="O15" s="312"/>
      <c r="P15" s="17">
        <f t="shared" si="42"/>
        <v>3795.6</v>
      </c>
      <c r="Q15" s="17"/>
      <c r="R15" s="33">
        <v>3636</v>
      </c>
      <c r="S15" s="17"/>
      <c r="T15" s="109">
        <v>159.6</v>
      </c>
      <c r="U15" s="17">
        <v>374.29320000000001</v>
      </c>
      <c r="V15" s="312"/>
      <c r="W15" s="312"/>
      <c r="X15" s="17">
        <f t="shared" si="43"/>
        <v>3795.6</v>
      </c>
      <c r="Y15" s="17"/>
      <c r="Z15" s="33">
        <v>3636</v>
      </c>
      <c r="AA15" s="17"/>
      <c r="AB15" s="109">
        <v>159.6</v>
      </c>
      <c r="AC15" s="17">
        <f t="shared" si="44"/>
        <v>456.4</v>
      </c>
      <c r="AD15" s="17"/>
      <c r="AE15" s="274">
        <v>404</v>
      </c>
      <c r="AF15" s="17"/>
      <c r="AG15" s="274">
        <v>52.4</v>
      </c>
      <c r="AH15" s="312"/>
      <c r="AI15" s="17">
        <f t="shared" si="45"/>
        <v>374.29320000000001</v>
      </c>
      <c r="AJ15" s="17"/>
      <c r="AK15" s="324">
        <f t="shared" si="11"/>
        <v>363.6</v>
      </c>
      <c r="AL15" s="324">
        <f t="shared" si="12"/>
        <v>0</v>
      </c>
      <c r="AM15" s="324">
        <f t="shared" si="13"/>
        <v>10.693200000000001</v>
      </c>
      <c r="AN15" s="17">
        <f t="shared" si="46"/>
        <v>3795.6</v>
      </c>
      <c r="AO15" s="17"/>
      <c r="AP15" s="33">
        <v>3636</v>
      </c>
      <c r="AQ15" s="17"/>
      <c r="AR15" s="109">
        <v>159.6</v>
      </c>
      <c r="AS15" s="17">
        <f t="shared" si="47"/>
        <v>3795.6</v>
      </c>
      <c r="AT15" s="17"/>
      <c r="AU15" s="33">
        <v>3636</v>
      </c>
      <c r="AV15" s="18"/>
      <c r="AW15" s="17"/>
      <c r="AX15" s="109">
        <v>159.6</v>
      </c>
      <c r="AY15" s="17">
        <f t="shared" si="48"/>
        <v>3795.6</v>
      </c>
      <c r="AZ15" s="17"/>
      <c r="BA15" s="33">
        <v>3636</v>
      </c>
      <c r="BB15" s="17"/>
      <c r="BC15" s="109">
        <v>159.6</v>
      </c>
      <c r="BD15" s="17">
        <f t="shared" si="49"/>
        <v>3795.6</v>
      </c>
      <c r="BE15" s="17"/>
      <c r="BF15" s="33">
        <v>3636</v>
      </c>
      <c r="BG15" s="17"/>
      <c r="BH15" s="109">
        <v>159.6</v>
      </c>
      <c r="BI15" s="17">
        <f t="shared" si="50"/>
        <v>3795.6</v>
      </c>
      <c r="BJ15" s="17"/>
      <c r="BK15" s="33">
        <v>3636</v>
      </c>
      <c r="BL15" s="17"/>
      <c r="BM15" s="109">
        <v>159.6</v>
      </c>
      <c r="BN15" s="17">
        <f t="shared" si="51"/>
        <v>3636</v>
      </c>
      <c r="BO15" s="17"/>
      <c r="BP15" s="33">
        <v>3636</v>
      </c>
      <c r="BQ15" s="17"/>
      <c r="BR15" s="17"/>
      <c r="BS15" s="17"/>
      <c r="BT15" s="17"/>
      <c r="BU15" s="17">
        <f t="shared" si="52"/>
        <v>3795.6</v>
      </c>
      <c r="BV15" s="17"/>
      <c r="BW15" s="33">
        <v>3636</v>
      </c>
      <c r="BX15" s="17"/>
      <c r="BY15" s="109">
        <v>159.6</v>
      </c>
      <c r="BZ15" s="17">
        <f t="shared" si="53"/>
        <v>0</v>
      </c>
      <c r="CA15" s="17">
        <f t="shared" si="54"/>
        <v>0</v>
      </c>
      <c r="CB15" s="17">
        <f t="shared" si="55"/>
        <v>0</v>
      </c>
      <c r="CC15" s="17">
        <f t="shared" si="56"/>
        <v>0</v>
      </c>
      <c r="CD15" s="17">
        <f t="shared" si="57"/>
        <v>0</v>
      </c>
      <c r="CE15" s="17">
        <f t="shared" si="14"/>
        <v>3795.6</v>
      </c>
      <c r="CF15" s="17"/>
      <c r="CG15" s="33">
        <v>3636</v>
      </c>
      <c r="CH15" s="17"/>
      <c r="CI15" s="109">
        <v>159.6</v>
      </c>
      <c r="CJ15" s="17">
        <f t="shared" si="58"/>
        <v>0</v>
      </c>
      <c r="CK15" s="17"/>
      <c r="CL15" s="17"/>
      <c r="CM15" s="17"/>
      <c r="CN15" s="17"/>
      <c r="CO15" s="17">
        <f t="shared" si="15"/>
        <v>3795.6</v>
      </c>
      <c r="CP15" s="17"/>
      <c r="CQ15" s="33">
        <v>3636</v>
      </c>
      <c r="CR15" s="17"/>
      <c r="CS15" s="109">
        <v>159.6</v>
      </c>
      <c r="CT15" s="15">
        <f t="shared" si="82"/>
        <v>3792.97</v>
      </c>
      <c r="CU15" s="15"/>
      <c r="CV15" s="33">
        <v>3633.37</v>
      </c>
      <c r="CW15" s="17"/>
      <c r="CX15" s="109">
        <v>159.6</v>
      </c>
      <c r="CY15" s="17">
        <f t="shared" si="60"/>
        <v>456.4</v>
      </c>
      <c r="CZ15" s="17"/>
      <c r="DA15" s="274">
        <v>404</v>
      </c>
      <c r="DB15" s="17"/>
      <c r="DC15" s="274">
        <v>52.4</v>
      </c>
      <c r="DD15" s="15">
        <f t="shared" si="61"/>
        <v>4249.37</v>
      </c>
      <c r="DE15" s="17">
        <f t="shared" si="62"/>
        <v>4249.37</v>
      </c>
      <c r="DF15" s="17">
        <f t="shared" si="63"/>
        <v>0</v>
      </c>
      <c r="DG15" s="17">
        <f t="shared" si="64"/>
        <v>4037.37</v>
      </c>
      <c r="DH15" s="17">
        <f t="shared" si="65"/>
        <v>0</v>
      </c>
      <c r="DI15" s="17">
        <f t="shared" si="66"/>
        <v>212</v>
      </c>
      <c r="DJ15" s="17">
        <f t="shared" si="67"/>
        <v>2.6300000000001091</v>
      </c>
      <c r="DK15" s="17">
        <f t="shared" si="68"/>
        <v>0</v>
      </c>
      <c r="DL15" s="17">
        <f t="shared" si="69"/>
        <v>2.6300000000001091</v>
      </c>
      <c r="DM15" s="17">
        <f t="shared" si="70"/>
        <v>0</v>
      </c>
      <c r="DN15" s="17">
        <f t="shared" si="71"/>
        <v>0</v>
      </c>
      <c r="DO15" s="208"/>
      <c r="DP15" s="209"/>
      <c r="DQ15" s="209"/>
      <c r="DR15" s="17">
        <f t="shared" si="72"/>
        <v>0</v>
      </c>
      <c r="DS15" s="17"/>
      <c r="DT15" s="17"/>
      <c r="DU15" s="17"/>
      <c r="DV15" s="40"/>
      <c r="DW15" s="15">
        <f t="shared" si="73"/>
        <v>0</v>
      </c>
      <c r="DX15" s="17"/>
      <c r="DY15" s="17"/>
      <c r="DZ15" s="17"/>
      <c r="EA15" s="17"/>
      <c r="EB15" s="17">
        <f t="shared" si="74"/>
        <v>0</v>
      </c>
      <c r="EC15" s="17"/>
      <c r="ED15" s="17"/>
      <c r="EE15" s="17"/>
      <c r="EF15" s="17"/>
      <c r="EG15" s="17"/>
      <c r="EH15" s="17"/>
      <c r="EI15" s="17"/>
      <c r="EJ15" s="8">
        <f t="shared" si="75"/>
        <v>2.6300000000001091</v>
      </c>
      <c r="EL15" s="8">
        <f t="shared" si="76"/>
        <v>3795.6</v>
      </c>
      <c r="EM15" s="8">
        <f t="shared" si="77"/>
        <v>3792.97</v>
      </c>
      <c r="EO15" s="8"/>
      <c r="EP15" s="8"/>
      <c r="ER15" s="8"/>
      <c r="ET15" s="148">
        <v>3420</v>
      </c>
      <c r="EU15" s="148"/>
      <c r="EV15" s="148">
        <v>0.56999999999999995</v>
      </c>
      <c r="EW15" s="148"/>
      <c r="EX15" s="148"/>
      <c r="EY15" s="175">
        <v>1</v>
      </c>
      <c r="EZ15" s="148">
        <v>296</v>
      </c>
      <c r="FC15" s="8">
        <f t="shared" si="78"/>
        <v>3792.97</v>
      </c>
      <c r="FD15" s="8"/>
      <c r="FE15" s="131">
        <v>3633.37</v>
      </c>
      <c r="FF15" s="8"/>
      <c r="FG15" s="131">
        <v>159.6</v>
      </c>
      <c r="FH15" s="8">
        <f t="shared" si="79"/>
        <v>456.4</v>
      </c>
      <c r="FI15" s="8"/>
      <c r="FJ15" s="131">
        <v>404</v>
      </c>
      <c r="FK15" s="8"/>
      <c r="FL15" s="131">
        <v>52.4</v>
      </c>
      <c r="FM15" s="8">
        <f t="shared" si="80"/>
        <v>3792.97</v>
      </c>
      <c r="FN15" s="8"/>
      <c r="FO15" s="131">
        <v>3633.37</v>
      </c>
      <c r="FP15" s="8"/>
      <c r="FQ15" s="131">
        <v>159.6</v>
      </c>
      <c r="FR15" s="8">
        <f t="shared" si="81"/>
        <v>456.4</v>
      </c>
      <c r="FS15" s="8"/>
      <c r="FT15" s="131">
        <v>404</v>
      </c>
      <c r="FU15" s="8"/>
      <c r="FV15" s="131">
        <v>52.4</v>
      </c>
    </row>
    <row r="16" spans="2:178" s="59" customFormat="1" ht="15.75" customHeight="1" x14ac:dyDescent="0.3">
      <c r="B16" s="49"/>
      <c r="C16" s="50"/>
      <c r="D16" s="50">
        <v>1</v>
      </c>
      <c r="E16" s="307">
        <v>7</v>
      </c>
      <c r="F16" s="49"/>
      <c r="G16" s="50"/>
      <c r="H16" s="50">
        <v>1</v>
      </c>
      <c r="M16" s="307">
        <v>7</v>
      </c>
      <c r="N16" s="10" t="s">
        <v>340</v>
      </c>
      <c r="O16" s="312"/>
      <c r="P16" s="17">
        <f t="shared" si="42"/>
        <v>3215.877</v>
      </c>
      <c r="Q16" s="17"/>
      <c r="R16" s="33">
        <v>3215.877</v>
      </c>
      <c r="S16" s="17"/>
      <c r="T16" s="110"/>
      <c r="U16" s="17">
        <v>321.58770000000004</v>
      </c>
      <c r="V16" s="312"/>
      <c r="W16" s="312"/>
      <c r="X16" s="17">
        <f t="shared" si="43"/>
        <v>3215.8762200000001</v>
      </c>
      <c r="Y16" s="17"/>
      <c r="Z16" s="33">
        <f>3339-122.84868-0.2751</f>
        <v>3215.8762200000001</v>
      </c>
      <c r="AA16" s="17"/>
      <c r="AB16" s="17"/>
      <c r="AC16" s="17">
        <f t="shared" si="44"/>
        <v>1275.5709400000001</v>
      </c>
      <c r="AD16" s="17"/>
      <c r="AE16" s="274">
        <v>1275.5709400000001</v>
      </c>
      <c r="AF16" s="17"/>
      <c r="AG16" s="274"/>
      <c r="AH16" s="312"/>
      <c r="AI16" s="17">
        <f t="shared" si="45"/>
        <v>321.58770000000004</v>
      </c>
      <c r="AJ16" s="17"/>
      <c r="AK16" s="324">
        <f t="shared" si="11"/>
        <v>321.58770000000004</v>
      </c>
      <c r="AL16" s="324">
        <f t="shared" si="12"/>
        <v>0</v>
      </c>
      <c r="AM16" s="324">
        <f t="shared" si="13"/>
        <v>0</v>
      </c>
      <c r="AN16" s="17">
        <f t="shared" si="46"/>
        <v>3215.877</v>
      </c>
      <c r="AO16" s="17"/>
      <c r="AP16" s="33">
        <v>3215.877</v>
      </c>
      <c r="AQ16" s="17"/>
      <c r="AR16" s="110"/>
      <c r="AS16" s="17">
        <f t="shared" si="47"/>
        <v>3215.877</v>
      </c>
      <c r="AT16" s="17"/>
      <c r="AU16" s="33">
        <v>3215.877</v>
      </c>
      <c r="AV16" s="18"/>
      <c r="AW16" s="17"/>
      <c r="AX16" s="110"/>
      <c r="AY16" s="17">
        <f t="shared" si="48"/>
        <v>3339</v>
      </c>
      <c r="AZ16" s="17"/>
      <c r="BA16" s="33">
        <v>3339</v>
      </c>
      <c r="BB16" s="17"/>
      <c r="BC16" s="110"/>
      <c r="BD16" s="17">
        <f t="shared" si="49"/>
        <v>3339</v>
      </c>
      <c r="BE16" s="17"/>
      <c r="BF16" s="33">
        <v>3339</v>
      </c>
      <c r="BG16" s="17"/>
      <c r="BH16" s="110"/>
      <c r="BI16" s="17">
        <f t="shared" si="50"/>
        <v>3339</v>
      </c>
      <c r="BJ16" s="17"/>
      <c r="BK16" s="33">
        <v>3339</v>
      </c>
      <c r="BL16" s="17"/>
      <c r="BM16" s="110"/>
      <c r="BN16" s="17">
        <f t="shared" si="51"/>
        <v>3339</v>
      </c>
      <c r="BO16" s="17"/>
      <c r="BP16" s="33">
        <v>3339</v>
      </c>
      <c r="BQ16" s="17"/>
      <c r="BR16" s="17"/>
      <c r="BS16" s="17"/>
      <c r="BT16" s="17"/>
      <c r="BU16" s="17">
        <f t="shared" si="52"/>
        <v>3215.8762200000001</v>
      </c>
      <c r="BV16" s="17"/>
      <c r="BW16" s="33">
        <f>3339-122.84868-0.2751</f>
        <v>3215.8762200000001</v>
      </c>
      <c r="BX16" s="17"/>
      <c r="BY16" s="17"/>
      <c r="BZ16" s="17">
        <f t="shared" si="53"/>
        <v>7.7999999984967872E-4</v>
      </c>
      <c r="CA16" s="17">
        <f t="shared" si="54"/>
        <v>0</v>
      </c>
      <c r="CB16" s="17">
        <f t="shared" si="55"/>
        <v>7.7999999984967872E-4</v>
      </c>
      <c r="CC16" s="17">
        <f t="shared" si="56"/>
        <v>0</v>
      </c>
      <c r="CD16" s="17">
        <f t="shared" si="57"/>
        <v>0</v>
      </c>
      <c r="CE16" s="17">
        <f t="shared" si="14"/>
        <v>3339</v>
      </c>
      <c r="CF16" s="17"/>
      <c r="CG16" s="33">
        <v>3339</v>
      </c>
      <c r="CH16" s="17"/>
      <c r="CI16" s="17"/>
      <c r="CJ16" s="17">
        <f t="shared" si="58"/>
        <v>123.12378</v>
      </c>
      <c r="CK16" s="17"/>
      <c r="CL16" s="33">
        <f>122.84868+0.2751</f>
        <v>123.12378</v>
      </c>
      <c r="CM16" s="17"/>
      <c r="CN16" s="17"/>
      <c r="CO16" s="17">
        <f t="shared" si="15"/>
        <v>3215.8762200000001</v>
      </c>
      <c r="CP16" s="17"/>
      <c r="CQ16" s="33">
        <f>3339-122.84868-0.2751</f>
        <v>3215.8762200000001</v>
      </c>
      <c r="CR16" s="17"/>
      <c r="CS16" s="17"/>
      <c r="CT16" s="15">
        <f t="shared" si="82"/>
        <v>3215.8762200000001</v>
      </c>
      <c r="CU16" s="15"/>
      <c r="CV16" s="33">
        <v>3215.8762200000001</v>
      </c>
      <c r="CW16" s="15"/>
      <c r="CX16" s="15"/>
      <c r="CY16" s="17">
        <f t="shared" si="60"/>
        <v>1275.5709400000001</v>
      </c>
      <c r="CZ16" s="17"/>
      <c r="DA16" s="274">
        <v>1275.5709400000001</v>
      </c>
      <c r="DB16" s="17"/>
      <c r="DC16" s="274"/>
      <c r="DD16" s="15">
        <f t="shared" si="61"/>
        <v>4491.4471599999997</v>
      </c>
      <c r="DE16" s="17">
        <f t="shared" si="62"/>
        <v>4491.4471599999997</v>
      </c>
      <c r="DF16" s="17">
        <f t="shared" si="63"/>
        <v>0</v>
      </c>
      <c r="DG16" s="17">
        <f t="shared" si="64"/>
        <v>4491.4471599999997</v>
      </c>
      <c r="DH16" s="17">
        <f t="shared" si="65"/>
        <v>0</v>
      </c>
      <c r="DI16" s="17">
        <f t="shared" si="66"/>
        <v>0</v>
      </c>
      <c r="DJ16" s="17">
        <f t="shared" si="67"/>
        <v>0</v>
      </c>
      <c r="DK16" s="17">
        <f t="shared" si="68"/>
        <v>0</v>
      </c>
      <c r="DL16" s="17">
        <f t="shared" si="69"/>
        <v>0</v>
      </c>
      <c r="DM16" s="17">
        <f t="shared" si="70"/>
        <v>0</v>
      </c>
      <c r="DN16" s="17">
        <f t="shared" si="71"/>
        <v>0</v>
      </c>
      <c r="DO16" s="208"/>
      <c r="DP16" s="209"/>
      <c r="DQ16" s="209"/>
      <c r="DR16" s="17">
        <f t="shared" si="72"/>
        <v>0</v>
      </c>
      <c r="DS16" s="17"/>
      <c r="DT16" s="17"/>
      <c r="DU16" s="17"/>
      <c r="DV16" s="40"/>
      <c r="DW16" s="15">
        <f t="shared" si="73"/>
        <v>0</v>
      </c>
      <c r="DX16" s="17"/>
      <c r="DY16" s="17"/>
      <c r="DZ16" s="17"/>
      <c r="EA16" s="17"/>
      <c r="EB16" s="17">
        <f t="shared" si="74"/>
        <v>0</v>
      </c>
      <c r="EC16" s="17"/>
      <c r="ED16" s="17"/>
      <c r="EE16" s="17"/>
      <c r="EF16" s="17"/>
      <c r="EG16" s="17"/>
      <c r="EH16" s="17"/>
      <c r="EI16" s="17"/>
      <c r="EJ16" s="8">
        <f t="shared" si="75"/>
        <v>0</v>
      </c>
      <c r="EL16" s="8">
        <f t="shared" si="76"/>
        <v>3215.8762200000001</v>
      </c>
      <c r="EM16" s="8">
        <f t="shared" si="77"/>
        <v>3215.8762200000001</v>
      </c>
      <c r="EO16" s="8"/>
      <c r="EP16" s="8"/>
      <c r="ER16" s="8"/>
      <c r="ET16" s="148">
        <v>4240</v>
      </c>
      <c r="EU16" s="148"/>
      <c r="EV16" s="148">
        <v>0.70699999999999996</v>
      </c>
      <c r="EW16" s="148"/>
      <c r="EX16" s="148"/>
      <c r="EY16" s="175"/>
      <c r="EZ16" s="148"/>
      <c r="FC16" s="8">
        <f t="shared" si="78"/>
        <v>3215.8762200000001</v>
      </c>
      <c r="FD16" s="8"/>
      <c r="FE16" s="131">
        <v>3215.8762200000001</v>
      </c>
      <c r="FF16" s="8"/>
      <c r="FG16" s="131"/>
      <c r="FH16" s="8">
        <f t="shared" si="79"/>
        <v>1275.5709400000001</v>
      </c>
      <c r="FI16" s="8"/>
      <c r="FJ16" s="131">
        <v>1275.5709400000001</v>
      </c>
      <c r="FK16" s="8"/>
      <c r="FL16" s="131"/>
      <c r="FM16" s="8">
        <f t="shared" si="80"/>
        <v>3215.8762200000001</v>
      </c>
      <c r="FN16" s="8"/>
      <c r="FO16" s="131">
        <v>3215.8762200000001</v>
      </c>
      <c r="FP16" s="8"/>
      <c r="FQ16" s="131"/>
      <c r="FR16" s="8">
        <f t="shared" si="81"/>
        <v>1275.5709400000001</v>
      </c>
      <c r="FS16" s="8"/>
      <c r="FT16" s="131">
        <v>1275.5709400000001</v>
      </c>
      <c r="FU16" s="8"/>
      <c r="FV16" s="131"/>
    </row>
    <row r="17" spans="2:178" s="59" customFormat="1" ht="15.75" customHeight="1" x14ac:dyDescent="0.3">
      <c r="B17" s="49"/>
      <c r="C17" s="50"/>
      <c r="D17" s="50">
        <v>1</v>
      </c>
      <c r="E17" s="307">
        <v>8</v>
      </c>
      <c r="F17" s="49"/>
      <c r="G17" s="50"/>
      <c r="H17" s="50">
        <v>1</v>
      </c>
      <c r="I17" s="307"/>
      <c r="J17" s="10"/>
      <c r="K17" s="87"/>
      <c r="M17" s="307">
        <v>8</v>
      </c>
      <c r="N17" s="10" t="s">
        <v>341</v>
      </c>
      <c r="O17" s="312"/>
      <c r="P17" s="17">
        <f t="shared" si="42"/>
        <v>715.5</v>
      </c>
      <c r="Q17" s="17"/>
      <c r="R17" s="33">
        <v>715.5</v>
      </c>
      <c r="S17" s="17"/>
      <c r="T17" s="109"/>
      <c r="U17" s="17">
        <v>71.55</v>
      </c>
      <c r="V17" s="312"/>
      <c r="W17" s="312"/>
      <c r="X17" s="17">
        <f t="shared" si="43"/>
        <v>715.5</v>
      </c>
      <c r="Y17" s="17"/>
      <c r="Z17" s="33">
        <v>715.5</v>
      </c>
      <c r="AA17" s="17"/>
      <c r="AB17" s="17"/>
      <c r="AC17" s="17">
        <f t="shared" si="44"/>
        <v>275.88600000000002</v>
      </c>
      <c r="AD17" s="17"/>
      <c r="AE17" s="274">
        <v>275.88600000000002</v>
      </c>
      <c r="AF17" s="17"/>
      <c r="AG17" s="274"/>
      <c r="AH17" s="312"/>
      <c r="AI17" s="17">
        <f t="shared" si="45"/>
        <v>71.55</v>
      </c>
      <c r="AJ17" s="17"/>
      <c r="AK17" s="324">
        <f t="shared" si="11"/>
        <v>71.55</v>
      </c>
      <c r="AL17" s="324">
        <f t="shared" si="12"/>
        <v>0</v>
      </c>
      <c r="AM17" s="324">
        <f t="shared" si="13"/>
        <v>0</v>
      </c>
      <c r="AN17" s="17">
        <f t="shared" si="46"/>
        <v>715.5</v>
      </c>
      <c r="AO17" s="17"/>
      <c r="AP17" s="33">
        <v>715.5</v>
      </c>
      <c r="AQ17" s="17"/>
      <c r="AR17" s="109"/>
      <c r="AS17" s="17">
        <f t="shared" si="47"/>
        <v>715.5</v>
      </c>
      <c r="AT17" s="17"/>
      <c r="AU17" s="33">
        <v>715.5</v>
      </c>
      <c r="AV17" s="18"/>
      <c r="AW17" s="17"/>
      <c r="AX17" s="109"/>
      <c r="AY17" s="17">
        <f t="shared" si="48"/>
        <v>715.5</v>
      </c>
      <c r="AZ17" s="17"/>
      <c r="BA17" s="33">
        <v>715.5</v>
      </c>
      <c r="BB17" s="17"/>
      <c r="BC17" s="109"/>
      <c r="BD17" s="17">
        <f t="shared" si="49"/>
        <v>715.5</v>
      </c>
      <c r="BE17" s="17"/>
      <c r="BF17" s="33">
        <v>715.5</v>
      </c>
      <c r="BG17" s="17"/>
      <c r="BH17" s="109"/>
      <c r="BI17" s="17">
        <f t="shared" si="50"/>
        <v>776.1</v>
      </c>
      <c r="BJ17" s="17"/>
      <c r="BK17" s="33">
        <v>715.5</v>
      </c>
      <c r="BL17" s="17"/>
      <c r="BM17" s="109">
        <f>40.6+20</f>
        <v>60.6</v>
      </c>
      <c r="BN17" s="17">
        <f t="shared" si="51"/>
        <v>715.5</v>
      </c>
      <c r="BO17" s="17"/>
      <c r="BP17" s="33">
        <v>715.5</v>
      </c>
      <c r="BQ17" s="17"/>
      <c r="BR17" s="17"/>
      <c r="BS17" s="17"/>
      <c r="BT17" s="17"/>
      <c r="BU17" s="17">
        <f t="shared" si="52"/>
        <v>715.5</v>
      </c>
      <c r="BV17" s="17"/>
      <c r="BW17" s="33">
        <v>715.5</v>
      </c>
      <c r="BX17" s="17"/>
      <c r="BY17" s="17"/>
      <c r="BZ17" s="17">
        <f t="shared" si="53"/>
        <v>0</v>
      </c>
      <c r="CA17" s="17">
        <f t="shared" si="54"/>
        <v>0</v>
      </c>
      <c r="CB17" s="17">
        <f t="shared" si="55"/>
        <v>0</v>
      </c>
      <c r="CC17" s="17">
        <f t="shared" si="56"/>
        <v>0</v>
      </c>
      <c r="CD17" s="17">
        <f t="shared" si="57"/>
        <v>0</v>
      </c>
      <c r="CE17" s="17">
        <f t="shared" si="14"/>
        <v>715.5</v>
      </c>
      <c r="CF17" s="17"/>
      <c r="CG17" s="33">
        <v>715.5</v>
      </c>
      <c r="CH17" s="17"/>
      <c r="CI17" s="17"/>
      <c r="CJ17" s="17">
        <f t="shared" si="58"/>
        <v>0</v>
      </c>
      <c r="CK17" s="17"/>
      <c r="CL17" s="17"/>
      <c r="CM17" s="17"/>
      <c r="CN17" s="17"/>
      <c r="CO17" s="17">
        <f t="shared" si="15"/>
        <v>715.5</v>
      </c>
      <c r="CP17" s="17"/>
      <c r="CQ17" s="33">
        <v>715.5</v>
      </c>
      <c r="CR17" s="17"/>
      <c r="CS17" s="17"/>
      <c r="CT17" s="15">
        <f t="shared" si="82"/>
        <v>715.5</v>
      </c>
      <c r="CU17" s="15"/>
      <c r="CV17" s="33">
        <v>715.5</v>
      </c>
      <c r="CW17" s="15"/>
      <c r="CX17" s="15"/>
      <c r="CY17" s="17">
        <f t="shared" si="60"/>
        <v>275.88600000000002</v>
      </c>
      <c r="CZ17" s="17"/>
      <c r="DA17" s="274">
        <v>275.88600000000002</v>
      </c>
      <c r="DB17" s="17"/>
      <c r="DC17" s="274"/>
      <c r="DD17" s="15">
        <f t="shared" si="61"/>
        <v>991.38599999999997</v>
      </c>
      <c r="DE17" s="17">
        <f t="shared" si="62"/>
        <v>991.38599999999997</v>
      </c>
      <c r="DF17" s="17">
        <f t="shared" si="63"/>
        <v>0</v>
      </c>
      <c r="DG17" s="17">
        <f t="shared" si="64"/>
        <v>991.38599999999997</v>
      </c>
      <c r="DH17" s="17">
        <f t="shared" si="65"/>
        <v>0</v>
      </c>
      <c r="DI17" s="17">
        <f t="shared" si="66"/>
        <v>0</v>
      </c>
      <c r="DJ17" s="17">
        <f t="shared" si="67"/>
        <v>0</v>
      </c>
      <c r="DK17" s="17">
        <f t="shared" si="68"/>
        <v>0</v>
      </c>
      <c r="DL17" s="17">
        <f t="shared" si="69"/>
        <v>0</v>
      </c>
      <c r="DM17" s="17">
        <f t="shared" si="70"/>
        <v>0</v>
      </c>
      <c r="DN17" s="17">
        <f t="shared" si="71"/>
        <v>0</v>
      </c>
      <c r="DO17" s="208"/>
      <c r="DP17" s="209"/>
      <c r="DQ17" s="209"/>
      <c r="DR17" s="17">
        <f t="shared" si="72"/>
        <v>0</v>
      </c>
      <c r="DS17" s="17"/>
      <c r="DT17" s="17"/>
      <c r="DU17" s="17"/>
      <c r="DV17" s="40"/>
      <c r="DW17" s="15">
        <f t="shared" si="73"/>
        <v>0</v>
      </c>
      <c r="DX17" s="17"/>
      <c r="DY17" s="17"/>
      <c r="DZ17" s="17"/>
      <c r="EA17" s="17"/>
      <c r="EB17" s="17">
        <f t="shared" si="74"/>
        <v>0</v>
      </c>
      <c r="EC17" s="17"/>
      <c r="ED17" s="17"/>
      <c r="EE17" s="17"/>
      <c r="EF17" s="17"/>
      <c r="EG17" s="17"/>
      <c r="EH17" s="17"/>
      <c r="EI17" s="17"/>
      <c r="EJ17" s="8">
        <f t="shared" si="75"/>
        <v>0</v>
      </c>
      <c r="EL17" s="8">
        <f t="shared" si="76"/>
        <v>715.5</v>
      </c>
      <c r="EM17" s="8">
        <f t="shared" si="77"/>
        <v>715.5</v>
      </c>
      <c r="EO17" s="8"/>
      <c r="EP17" s="8"/>
      <c r="ER17" s="8"/>
      <c r="ET17" s="148">
        <v>10546.15</v>
      </c>
      <c r="EU17" s="148">
        <v>10546.15</v>
      </c>
      <c r="EV17" s="148">
        <v>2.8210000000000002</v>
      </c>
      <c r="EW17" s="148"/>
      <c r="EX17" s="148"/>
      <c r="EY17" s="175"/>
      <c r="EZ17" s="148"/>
      <c r="FC17" s="8">
        <f t="shared" si="78"/>
        <v>715.5</v>
      </c>
      <c r="FD17" s="8"/>
      <c r="FE17" s="131">
        <v>715.5</v>
      </c>
      <c r="FF17" s="8"/>
      <c r="FG17" s="131"/>
      <c r="FH17" s="8">
        <f t="shared" si="79"/>
        <v>275.88600000000002</v>
      </c>
      <c r="FI17" s="8"/>
      <c r="FJ17" s="131">
        <v>275.88600000000002</v>
      </c>
      <c r="FK17" s="8"/>
      <c r="FL17" s="131"/>
      <c r="FM17" s="8">
        <f t="shared" si="80"/>
        <v>715.5</v>
      </c>
      <c r="FN17" s="8"/>
      <c r="FO17" s="131">
        <v>715.5</v>
      </c>
      <c r="FP17" s="8"/>
      <c r="FQ17" s="131"/>
      <c r="FR17" s="8">
        <f t="shared" si="81"/>
        <v>275.88600000000002</v>
      </c>
      <c r="FS17" s="8"/>
      <c r="FT17" s="131">
        <v>275.88600000000002</v>
      </c>
      <c r="FU17" s="8"/>
      <c r="FV17" s="131"/>
    </row>
    <row r="18" spans="2:178" s="59" customFormat="1" ht="15.75" customHeight="1" x14ac:dyDescent="0.3">
      <c r="B18" s="49"/>
      <c r="C18" s="50">
        <v>1</v>
      </c>
      <c r="D18" s="50"/>
      <c r="E18" s="307">
        <v>9</v>
      </c>
      <c r="F18" s="49"/>
      <c r="G18" s="50">
        <v>1</v>
      </c>
      <c r="H18" s="50">
        <v>1</v>
      </c>
      <c r="I18" s="307"/>
      <c r="J18" s="10"/>
      <c r="K18" s="87"/>
      <c r="M18" s="307">
        <v>9</v>
      </c>
      <c r="N18" s="10" t="s">
        <v>27</v>
      </c>
      <c r="O18" s="312"/>
      <c r="P18" s="17">
        <f t="shared" si="42"/>
        <v>2099.5369999999998</v>
      </c>
      <c r="Q18" s="17"/>
      <c r="R18" s="33">
        <v>1271.4369999999999</v>
      </c>
      <c r="S18" s="17"/>
      <c r="T18" s="109">
        <v>828.1</v>
      </c>
      <c r="U18" s="17">
        <v>182.62639999999999</v>
      </c>
      <c r="V18" s="312"/>
      <c r="W18" s="312"/>
      <c r="X18" s="17">
        <f t="shared" si="43"/>
        <v>2099.5363200000002</v>
      </c>
      <c r="Y18" s="17"/>
      <c r="Z18" s="33">
        <f>1696.5-425.06368</f>
        <v>1271.43632</v>
      </c>
      <c r="AA18" s="17"/>
      <c r="AB18" s="109">
        <v>828.1</v>
      </c>
      <c r="AC18" s="17">
        <f t="shared" si="44"/>
        <v>414.34380999999996</v>
      </c>
      <c r="AD18" s="17"/>
      <c r="AE18" s="274">
        <v>157.14381</v>
      </c>
      <c r="AF18" s="17"/>
      <c r="AG18" s="274">
        <v>257.2</v>
      </c>
      <c r="AH18" s="312"/>
      <c r="AI18" s="17">
        <f t="shared" si="45"/>
        <v>182.62639999999999</v>
      </c>
      <c r="AJ18" s="17"/>
      <c r="AK18" s="324">
        <f t="shared" si="11"/>
        <v>127.1437</v>
      </c>
      <c r="AL18" s="324">
        <f t="shared" si="12"/>
        <v>0</v>
      </c>
      <c r="AM18" s="324">
        <f t="shared" si="13"/>
        <v>55.482700000000008</v>
      </c>
      <c r="AN18" s="17">
        <f t="shared" si="46"/>
        <v>2099.5369999999998</v>
      </c>
      <c r="AO18" s="17"/>
      <c r="AP18" s="33">
        <v>1271.4369999999999</v>
      </c>
      <c r="AQ18" s="17"/>
      <c r="AR18" s="109">
        <v>828.1</v>
      </c>
      <c r="AS18" s="17">
        <f t="shared" si="47"/>
        <v>2099.5369999999998</v>
      </c>
      <c r="AT18" s="17"/>
      <c r="AU18" s="33">
        <v>1271.4369999999999</v>
      </c>
      <c r="AV18" s="18"/>
      <c r="AW18" s="17"/>
      <c r="AX18" s="109">
        <v>828.1</v>
      </c>
      <c r="AY18" s="17">
        <f t="shared" si="48"/>
        <v>2524.6</v>
      </c>
      <c r="AZ18" s="17"/>
      <c r="BA18" s="33">
        <v>1696.5</v>
      </c>
      <c r="BB18" s="17"/>
      <c r="BC18" s="109">
        <v>828.1</v>
      </c>
      <c r="BD18" s="17">
        <f t="shared" si="49"/>
        <v>2524.6</v>
      </c>
      <c r="BE18" s="17"/>
      <c r="BF18" s="33">
        <v>1696.5</v>
      </c>
      <c r="BG18" s="17"/>
      <c r="BH18" s="109">
        <v>828.1</v>
      </c>
      <c r="BI18" s="17">
        <f t="shared" si="50"/>
        <v>2524.6</v>
      </c>
      <c r="BJ18" s="17"/>
      <c r="BK18" s="33">
        <v>1696.5</v>
      </c>
      <c r="BL18" s="17"/>
      <c r="BM18" s="109">
        <v>828.1</v>
      </c>
      <c r="BN18" s="17">
        <f t="shared" si="51"/>
        <v>1696.5</v>
      </c>
      <c r="BO18" s="17"/>
      <c r="BP18" s="33">
        <v>1696.5</v>
      </c>
      <c r="BQ18" s="17"/>
      <c r="BR18" s="17"/>
      <c r="BS18" s="17"/>
      <c r="BT18" s="17"/>
      <c r="BU18" s="17">
        <f t="shared" si="52"/>
        <v>2099.5363200000002</v>
      </c>
      <c r="BV18" s="17"/>
      <c r="BW18" s="33">
        <f>1696.5-425.06368</f>
        <v>1271.43632</v>
      </c>
      <c r="BX18" s="17"/>
      <c r="BY18" s="109">
        <v>828.1</v>
      </c>
      <c r="BZ18" s="17">
        <f t="shared" si="53"/>
        <v>6.7999999987478077E-4</v>
      </c>
      <c r="CA18" s="17">
        <f t="shared" si="54"/>
        <v>0</v>
      </c>
      <c r="CB18" s="17">
        <f t="shared" si="55"/>
        <v>6.7999999987478077E-4</v>
      </c>
      <c r="CC18" s="17">
        <f t="shared" si="56"/>
        <v>0</v>
      </c>
      <c r="CD18" s="17">
        <f t="shared" si="57"/>
        <v>0</v>
      </c>
      <c r="CE18" s="17">
        <f t="shared" si="14"/>
        <v>2524.6</v>
      </c>
      <c r="CF18" s="17"/>
      <c r="CG18" s="33">
        <v>1696.5</v>
      </c>
      <c r="CH18" s="17"/>
      <c r="CI18" s="109">
        <v>828.1</v>
      </c>
      <c r="CJ18" s="17">
        <f t="shared" si="58"/>
        <v>425.06367999999998</v>
      </c>
      <c r="CK18" s="17"/>
      <c r="CL18" s="33">
        <v>425.06367999999998</v>
      </c>
      <c r="CM18" s="17"/>
      <c r="CN18" s="17"/>
      <c r="CO18" s="17">
        <f t="shared" si="15"/>
        <v>2099.5363200000002</v>
      </c>
      <c r="CP18" s="17"/>
      <c r="CQ18" s="33">
        <f>1696.5-425.06368</f>
        <v>1271.43632</v>
      </c>
      <c r="CR18" s="17"/>
      <c r="CS18" s="109">
        <v>828.1</v>
      </c>
      <c r="CT18" s="17">
        <f t="shared" si="82"/>
        <v>2099.5363200000002</v>
      </c>
      <c r="CU18" s="17"/>
      <c r="CV18" s="33">
        <f>1696.5-425.06368</f>
        <v>1271.43632</v>
      </c>
      <c r="CW18" s="17"/>
      <c r="CX18" s="109">
        <v>828.1</v>
      </c>
      <c r="CY18" s="17">
        <f t="shared" si="60"/>
        <v>414.34380999999996</v>
      </c>
      <c r="CZ18" s="17"/>
      <c r="DA18" s="274">
        <v>157.14381</v>
      </c>
      <c r="DB18" s="17"/>
      <c r="DC18" s="274">
        <v>257.2</v>
      </c>
      <c r="DD18" s="15">
        <f t="shared" si="61"/>
        <v>2513.88013</v>
      </c>
      <c r="DE18" s="17">
        <f t="shared" si="62"/>
        <v>2513.88013</v>
      </c>
      <c r="DF18" s="17">
        <f t="shared" si="63"/>
        <v>0</v>
      </c>
      <c r="DG18" s="17">
        <f t="shared" si="64"/>
        <v>1428.5801300000001</v>
      </c>
      <c r="DH18" s="17">
        <f t="shared" si="65"/>
        <v>0</v>
      </c>
      <c r="DI18" s="17">
        <f t="shared" si="66"/>
        <v>1085.3</v>
      </c>
      <c r="DJ18" s="17">
        <f t="shared" si="67"/>
        <v>0</v>
      </c>
      <c r="DK18" s="17">
        <f t="shared" si="68"/>
        <v>0</v>
      </c>
      <c r="DL18" s="17">
        <f t="shared" si="69"/>
        <v>0</v>
      </c>
      <c r="DM18" s="17">
        <f t="shared" si="70"/>
        <v>0</v>
      </c>
      <c r="DN18" s="17">
        <f t="shared" si="71"/>
        <v>0</v>
      </c>
      <c r="DO18" s="208"/>
      <c r="DP18" s="209"/>
      <c r="DQ18" s="209"/>
      <c r="DR18" s="17">
        <f t="shared" si="72"/>
        <v>39632.133390000003</v>
      </c>
      <c r="DS18" s="17">
        <v>30538.674029999998</v>
      </c>
      <c r="DT18" s="17">
        <v>93.459360000000004</v>
      </c>
      <c r="DU18" s="17">
        <v>9000</v>
      </c>
      <c r="DV18" s="40"/>
      <c r="DW18" s="15">
        <f t="shared" si="73"/>
        <v>21757.913509999998</v>
      </c>
      <c r="DX18" s="17">
        <v>12664.45415</v>
      </c>
      <c r="DY18" s="17">
        <v>93.459360000000004</v>
      </c>
      <c r="DZ18" s="17">
        <v>9000</v>
      </c>
      <c r="EA18" s="17"/>
      <c r="EB18" s="17">
        <f t="shared" si="74"/>
        <v>17874.219879999997</v>
      </c>
      <c r="EC18" s="17">
        <f>DS18-DX18</f>
        <v>17874.219879999997</v>
      </c>
      <c r="ED18" s="17">
        <f t="shared" ref="ED18:EE18" si="83">DT18-DY18</f>
        <v>0</v>
      </c>
      <c r="EE18" s="17">
        <f t="shared" si="83"/>
        <v>0</v>
      </c>
      <c r="EF18" s="17"/>
      <c r="EG18" s="17"/>
      <c r="EH18" s="17"/>
      <c r="EI18" s="17"/>
      <c r="EJ18" s="8">
        <f t="shared" si="75"/>
        <v>17874.219879999997</v>
      </c>
      <c r="EL18" s="8">
        <f t="shared" si="76"/>
        <v>41731.669710000002</v>
      </c>
      <c r="EM18" s="8">
        <f t="shared" si="77"/>
        <v>23857.449829999998</v>
      </c>
      <c r="EO18" s="8"/>
      <c r="EP18" s="8"/>
      <c r="ER18" s="8"/>
      <c r="ET18" s="148">
        <v>2505</v>
      </c>
      <c r="EU18" s="148"/>
      <c r="EV18" s="148">
        <v>0.34799999999999998</v>
      </c>
      <c r="EW18" s="148"/>
      <c r="EX18" s="148"/>
      <c r="EY18" s="175">
        <v>4</v>
      </c>
      <c r="EZ18" s="148">
        <v>1544</v>
      </c>
      <c r="FC18" s="8">
        <f t="shared" si="78"/>
        <v>2099.5363200000002</v>
      </c>
      <c r="FD18" s="8"/>
      <c r="FE18" s="131">
        <v>1271.43632</v>
      </c>
      <c r="FF18" s="8"/>
      <c r="FG18" s="131">
        <v>828.1</v>
      </c>
      <c r="FH18" s="8">
        <f t="shared" si="79"/>
        <v>414.34380999999996</v>
      </c>
      <c r="FI18" s="8"/>
      <c r="FJ18" s="131">
        <v>157.14381</v>
      </c>
      <c r="FK18" s="8"/>
      <c r="FL18" s="131">
        <v>257.2</v>
      </c>
      <c r="FM18" s="8">
        <f t="shared" si="80"/>
        <v>2099.5363200000002</v>
      </c>
      <c r="FN18" s="8"/>
      <c r="FO18" s="131">
        <v>1271.43632</v>
      </c>
      <c r="FP18" s="8"/>
      <c r="FQ18" s="131">
        <v>828.1</v>
      </c>
      <c r="FR18" s="8">
        <f t="shared" si="81"/>
        <v>414.34380999999996</v>
      </c>
      <c r="FS18" s="8"/>
      <c r="FT18" s="131">
        <v>157.14381</v>
      </c>
      <c r="FU18" s="8"/>
      <c r="FV18" s="131">
        <v>257.2</v>
      </c>
    </row>
    <row r="19" spans="2:178" s="59" customFormat="1" ht="15.75" customHeight="1" x14ac:dyDescent="0.3">
      <c r="B19" s="49"/>
      <c r="C19" s="50"/>
      <c r="D19" s="50">
        <v>1</v>
      </c>
      <c r="E19" s="307">
        <v>10</v>
      </c>
      <c r="F19" s="49"/>
      <c r="G19" s="50"/>
      <c r="H19" s="50">
        <v>1</v>
      </c>
      <c r="I19" s="307"/>
      <c r="J19" s="10"/>
      <c r="K19" s="87"/>
      <c r="M19" s="307">
        <v>10</v>
      </c>
      <c r="N19" s="10" t="s">
        <v>342</v>
      </c>
      <c r="O19" s="312"/>
      <c r="P19" s="17">
        <f t="shared" si="42"/>
        <v>882</v>
      </c>
      <c r="Q19" s="17"/>
      <c r="R19" s="33">
        <v>882</v>
      </c>
      <c r="S19" s="17"/>
      <c r="T19" s="109"/>
      <c r="U19" s="17">
        <v>88.2</v>
      </c>
      <c r="V19" s="312"/>
      <c r="W19" s="312"/>
      <c r="X19" s="17">
        <f t="shared" si="43"/>
        <v>882</v>
      </c>
      <c r="Y19" s="17"/>
      <c r="Z19" s="33">
        <v>882</v>
      </c>
      <c r="AA19" s="17"/>
      <c r="AB19" s="17"/>
      <c r="AC19" s="17">
        <f t="shared" si="44"/>
        <v>513.66999999999996</v>
      </c>
      <c r="AD19" s="17"/>
      <c r="AE19" s="274">
        <v>513.66999999999996</v>
      </c>
      <c r="AF19" s="17"/>
      <c r="AG19" s="274"/>
      <c r="AH19" s="312"/>
      <c r="AI19" s="17">
        <f t="shared" si="45"/>
        <v>88.2</v>
      </c>
      <c r="AJ19" s="17"/>
      <c r="AK19" s="324">
        <f t="shared" si="11"/>
        <v>88.2</v>
      </c>
      <c r="AL19" s="324">
        <f t="shared" si="12"/>
        <v>0</v>
      </c>
      <c r="AM19" s="324">
        <f t="shared" si="13"/>
        <v>0</v>
      </c>
      <c r="AN19" s="17">
        <f t="shared" si="46"/>
        <v>882</v>
      </c>
      <c r="AO19" s="17"/>
      <c r="AP19" s="33">
        <v>882</v>
      </c>
      <c r="AQ19" s="17"/>
      <c r="AR19" s="109"/>
      <c r="AS19" s="17">
        <f t="shared" si="47"/>
        <v>882</v>
      </c>
      <c r="AT19" s="17"/>
      <c r="AU19" s="33">
        <v>882</v>
      </c>
      <c r="AV19" s="18"/>
      <c r="AW19" s="17"/>
      <c r="AX19" s="109"/>
      <c r="AY19" s="17">
        <f t="shared" si="48"/>
        <v>882</v>
      </c>
      <c r="AZ19" s="17"/>
      <c r="BA19" s="33">
        <v>882</v>
      </c>
      <c r="BB19" s="17"/>
      <c r="BC19" s="109"/>
      <c r="BD19" s="17">
        <f t="shared" si="49"/>
        <v>882</v>
      </c>
      <c r="BE19" s="17"/>
      <c r="BF19" s="33">
        <v>882</v>
      </c>
      <c r="BG19" s="17"/>
      <c r="BH19" s="109"/>
      <c r="BI19" s="17">
        <f t="shared" si="50"/>
        <v>950.3</v>
      </c>
      <c r="BJ19" s="17"/>
      <c r="BK19" s="33">
        <v>882</v>
      </c>
      <c r="BL19" s="17"/>
      <c r="BM19" s="109">
        <f>18.9+49.4</f>
        <v>68.3</v>
      </c>
      <c r="BN19" s="17">
        <f t="shared" si="51"/>
        <v>882</v>
      </c>
      <c r="BO19" s="17"/>
      <c r="BP19" s="33">
        <v>882</v>
      </c>
      <c r="BQ19" s="17"/>
      <c r="BR19" s="17"/>
      <c r="BS19" s="17"/>
      <c r="BT19" s="17"/>
      <c r="BU19" s="17">
        <f t="shared" si="52"/>
        <v>882</v>
      </c>
      <c r="BV19" s="17"/>
      <c r="BW19" s="33">
        <v>882</v>
      </c>
      <c r="BX19" s="17"/>
      <c r="BY19" s="17"/>
      <c r="BZ19" s="17">
        <f t="shared" si="53"/>
        <v>0</v>
      </c>
      <c r="CA19" s="17">
        <f t="shared" si="54"/>
        <v>0</v>
      </c>
      <c r="CB19" s="17">
        <f t="shared" si="55"/>
        <v>0</v>
      </c>
      <c r="CC19" s="17">
        <f t="shared" si="56"/>
        <v>0</v>
      </c>
      <c r="CD19" s="17">
        <f t="shared" si="57"/>
        <v>0</v>
      </c>
      <c r="CE19" s="17">
        <f t="shared" si="14"/>
        <v>882</v>
      </c>
      <c r="CF19" s="17"/>
      <c r="CG19" s="33">
        <v>882</v>
      </c>
      <c r="CH19" s="17"/>
      <c r="CI19" s="17"/>
      <c r="CJ19" s="17">
        <f t="shared" si="58"/>
        <v>0</v>
      </c>
      <c r="CK19" s="17"/>
      <c r="CL19" s="17"/>
      <c r="CM19" s="17"/>
      <c r="CN19" s="17"/>
      <c r="CO19" s="17">
        <f t="shared" si="15"/>
        <v>882</v>
      </c>
      <c r="CP19" s="17"/>
      <c r="CQ19" s="33">
        <v>882</v>
      </c>
      <c r="CR19" s="17"/>
      <c r="CS19" s="17"/>
      <c r="CT19" s="17">
        <f t="shared" si="82"/>
        <v>882</v>
      </c>
      <c r="CU19" s="17"/>
      <c r="CV19" s="33">
        <v>882</v>
      </c>
      <c r="CW19" s="15"/>
      <c r="CX19" s="15"/>
      <c r="CY19" s="17">
        <f t="shared" si="60"/>
        <v>513.66999999999996</v>
      </c>
      <c r="CZ19" s="17"/>
      <c r="DA19" s="274">
        <v>513.66999999999996</v>
      </c>
      <c r="DB19" s="17"/>
      <c r="DC19" s="274"/>
      <c r="DD19" s="15">
        <f t="shared" si="61"/>
        <v>1395.67</v>
      </c>
      <c r="DE19" s="17">
        <f t="shared" si="62"/>
        <v>1395.67</v>
      </c>
      <c r="DF19" s="17">
        <f t="shared" si="63"/>
        <v>0</v>
      </c>
      <c r="DG19" s="17">
        <f t="shared" si="64"/>
        <v>1395.67</v>
      </c>
      <c r="DH19" s="17">
        <f t="shared" si="65"/>
        <v>0</v>
      </c>
      <c r="DI19" s="17">
        <f t="shared" si="66"/>
        <v>0</v>
      </c>
      <c r="DJ19" s="17">
        <f t="shared" si="67"/>
        <v>0</v>
      </c>
      <c r="DK19" s="17">
        <f t="shared" si="68"/>
        <v>0</v>
      </c>
      <c r="DL19" s="17">
        <f t="shared" si="69"/>
        <v>0</v>
      </c>
      <c r="DM19" s="17">
        <f t="shared" si="70"/>
        <v>0</v>
      </c>
      <c r="DN19" s="17">
        <f t="shared" si="71"/>
        <v>0</v>
      </c>
      <c r="DO19" s="208"/>
      <c r="DP19" s="209"/>
      <c r="DQ19" s="209"/>
      <c r="DR19" s="17">
        <f t="shared" si="72"/>
        <v>0</v>
      </c>
      <c r="DS19" s="17"/>
      <c r="DT19" s="17"/>
      <c r="DU19" s="17"/>
      <c r="DV19" s="40"/>
      <c r="DW19" s="15">
        <f t="shared" si="73"/>
        <v>0</v>
      </c>
      <c r="DX19" s="17"/>
      <c r="DY19" s="17"/>
      <c r="DZ19" s="17"/>
      <c r="EA19" s="17"/>
      <c r="EB19" s="17">
        <f t="shared" si="74"/>
        <v>0</v>
      </c>
      <c r="EC19" s="17"/>
      <c r="ED19" s="17"/>
      <c r="EE19" s="17"/>
      <c r="EF19" s="17"/>
      <c r="EG19" s="17"/>
      <c r="EH19" s="17"/>
      <c r="EI19" s="17"/>
      <c r="EJ19" s="8">
        <f t="shared" si="75"/>
        <v>0</v>
      </c>
      <c r="EL19" s="8">
        <f t="shared" si="76"/>
        <v>882</v>
      </c>
      <c r="EM19" s="8">
        <f t="shared" si="77"/>
        <v>882</v>
      </c>
      <c r="EO19" s="8"/>
      <c r="EP19" s="8"/>
      <c r="ER19" s="8"/>
      <c r="ET19" s="148">
        <v>1638</v>
      </c>
      <c r="EU19" s="148"/>
      <c r="EV19" s="148">
        <v>0.40949999999999998</v>
      </c>
      <c r="EW19" s="148"/>
      <c r="EX19" s="148"/>
      <c r="EY19" s="175"/>
      <c r="EZ19" s="148"/>
      <c r="FC19" s="8">
        <f t="shared" si="78"/>
        <v>882</v>
      </c>
      <c r="FD19" s="8"/>
      <c r="FE19" s="131">
        <v>882</v>
      </c>
      <c r="FF19" s="8"/>
      <c r="FG19" s="131"/>
      <c r="FH19" s="8">
        <f t="shared" si="79"/>
        <v>513.66999999999996</v>
      </c>
      <c r="FI19" s="8"/>
      <c r="FJ19" s="131">
        <v>513.66999999999996</v>
      </c>
      <c r="FK19" s="8"/>
      <c r="FL19" s="131"/>
      <c r="FM19" s="8">
        <f t="shared" si="80"/>
        <v>882</v>
      </c>
      <c r="FN19" s="8"/>
      <c r="FO19" s="131">
        <v>882</v>
      </c>
      <c r="FP19" s="8"/>
      <c r="FQ19" s="131"/>
      <c r="FR19" s="8">
        <f t="shared" si="81"/>
        <v>513.66999999999996</v>
      </c>
      <c r="FS19" s="8"/>
      <c r="FT19" s="131">
        <v>513.66999999999996</v>
      </c>
      <c r="FU19" s="8"/>
      <c r="FV19" s="131"/>
    </row>
    <row r="20" spans="2:178" s="59" customFormat="1" ht="15.75" customHeight="1" x14ac:dyDescent="0.3">
      <c r="B20" s="49"/>
      <c r="C20" s="50"/>
      <c r="D20" s="50">
        <v>1</v>
      </c>
      <c r="E20" s="307">
        <v>11</v>
      </c>
      <c r="F20" s="49"/>
      <c r="G20" s="50"/>
      <c r="H20" s="50">
        <v>1</v>
      </c>
      <c r="I20" s="298"/>
      <c r="J20" s="294"/>
      <c r="K20" s="88"/>
      <c r="L20" s="82"/>
      <c r="M20" s="307">
        <v>11</v>
      </c>
      <c r="N20" s="10" t="s">
        <v>343</v>
      </c>
      <c r="O20" s="312"/>
      <c r="P20" s="17">
        <f t="shared" si="42"/>
        <v>7145</v>
      </c>
      <c r="Q20" s="17"/>
      <c r="R20" s="33">
        <v>2583</v>
      </c>
      <c r="S20" s="111">
        <v>4562</v>
      </c>
      <c r="T20" s="109"/>
      <c r="U20" s="17">
        <v>623.26</v>
      </c>
      <c r="V20" s="312"/>
      <c r="W20" s="312"/>
      <c r="X20" s="17">
        <f t="shared" si="43"/>
        <v>7145</v>
      </c>
      <c r="Y20" s="17"/>
      <c r="Z20" s="33">
        <v>2583</v>
      </c>
      <c r="AA20" s="111">
        <v>4562</v>
      </c>
      <c r="AB20" s="17"/>
      <c r="AC20" s="17">
        <f t="shared" si="44"/>
        <v>2172.8417799999997</v>
      </c>
      <c r="AD20" s="17"/>
      <c r="AE20" s="274">
        <v>682.92143999999996</v>
      </c>
      <c r="AF20" s="17">
        <v>1489.9203399999999</v>
      </c>
      <c r="AG20" s="274"/>
      <c r="AH20" s="312"/>
      <c r="AI20" s="17">
        <f t="shared" si="45"/>
        <v>623.26</v>
      </c>
      <c r="AJ20" s="17"/>
      <c r="AK20" s="324">
        <f t="shared" si="11"/>
        <v>258.3</v>
      </c>
      <c r="AL20" s="324">
        <f t="shared" si="12"/>
        <v>364.96</v>
      </c>
      <c r="AM20" s="324">
        <f t="shared" si="13"/>
        <v>0</v>
      </c>
      <c r="AN20" s="17">
        <f t="shared" si="46"/>
        <v>7145</v>
      </c>
      <c r="AO20" s="17"/>
      <c r="AP20" s="33">
        <v>2583</v>
      </c>
      <c r="AQ20" s="111">
        <v>4562</v>
      </c>
      <c r="AR20" s="109"/>
      <c r="AS20" s="17">
        <f t="shared" si="47"/>
        <v>7145</v>
      </c>
      <c r="AT20" s="17"/>
      <c r="AU20" s="33">
        <v>2583</v>
      </c>
      <c r="AV20" s="33"/>
      <c r="AW20" s="111">
        <v>4562</v>
      </c>
      <c r="AX20" s="109"/>
      <c r="AY20" s="17">
        <f t="shared" si="48"/>
        <v>7145</v>
      </c>
      <c r="AZ20" s="17"/>
      <c r="BA20" s="33">
        <v>2583</v>
      </c>
      <c r="BB20" s="111">
        <v>4562</v>
      </c>
      <c r="BC20" s="109"/>
      <c r="BD20" s="17">
        <f t="shared" si="49"/>
        <v>7145</v>
      </c>
      <c r="BE20" s="17"/>
      <c r="BF20" s="33">
        <v>2583</v>
      </c>
      <c r="BG20" s="111">
        <v>4562</v>
      </c>
      <c r="BH20" s="109"/>
      <c r="BI20" s="17">
        <f t="shared" si="50"/>
        <v>7224.1</v>
      </c>
      <c r="BJ20" s="17"/>
      <c r="BK20" s="33">
        <v>2583</v>
      </c>
      <c r="BL20" s="111">
        <v>4562</v>
      </c>
      <c r="BM20" s="109">
        <v>79.099999999999994</v>
      </c>
      <c r="BN20" s="17">
        <f t="shared" si="51"/>
        <v>2583</v>
      </c>
      <c r="BO20" s="17"/>
      <c r="BP20" s="33">
        <v>2583</v>
      </c>
      <c r="BQ20" s="17"/>
      <c r="BR20" s="17"/>
      <c r="BS20" s="17"/>
      <c r="BT20" s="17"/>
      <c r="BU20" s="17">
        <f t="shared" si="52"/>
        <v>7145</v>
      </c>
      <c r="BV20" s="17"/>
      <c r="BW20" s="33">
        <v>2583</v>
      </c>
      <c r="BX20" s="111">
        <v>4562</v>
      </c>
      <c r="BY20" s="17"/>
      <c r="BZ20" s="17">
        <f t="shared" si="53"/>
        <v>0</v>
      </c>
      <c r="CA20" s="17">
        <f t="shared" si="54"/>
        <v>0</v>
      </c>
      <c r="CB20" s="17">
        <f t="shared" si="55"/>
        <v>0</v>
      </c>
      <c r="CC20" s="17">
        <f t="shared" si="56"/>
        <v>0</v>
      </c>
      <c r="CD20" s="17">
        <f t="shared" si="57"/>
        <v>0</v>
      </c>
      <c r="CE20" s="17">
        <f t="shared" si="14"/>
        <v>7145</v>
      </c>
      <c r="CF20" s="17"/>
      <c r="CG20" s="33">
        <v>2583</v>
      </c>
      <c r="CH20" s="111">
        <v>4562</v>
      </c>
      <c r="CI20" s="17"/>
      <c r="CJ20" s="17">
        <f t="shared" si="58"/>
        <v>0</v>
      </c>
      <c r="CK20" s="17"/>
      <c r="CL20" s="17"/>
      <c r="CM20" s="17"/>
      <c r="CN20" s="17"/>
      <c r="CO20" s="17">
        <f t="shared" si="15"/>
        <v>7145</v>
      </c>
      <c r="CP20" s="17"/>
      <c r="CQ20" s="33">
        <v>2583</v>
      </c>
      <c r="CR20" s="111">
        <v>4562</v>
      </c>
      <c r="CS20" s="17"/>
      <c r="CT20" s="15">
        <f t="shared" si="82"/>
        <v>7145</v>
      </c>
      <c r="CU20" s="15"/>
      <c r="CV20" s="33">
        <v>2583</v>
      </c>
      <c r="CW20" s="111">
        <v>4562</v>
      </c>
      <c r="CX20" s="15"/>
      <c r="CY20" s="17">
        <f t="shared" si="60"/>
        <v>2172.8417799999997</v>
      </c>
      <c r="CZ20" s="17"/>
      <c r="DA20" s="274">
        <v>682.92143999999996</v>
      </c>
      <c r="DB20" s="17">
        <v>1489.9203399999999</v>
      </c>
      <c r="DC20" s="274"/>
      <c r="DD20" s="15">
        <f t="shared" si="61"/>
        <v>9317.8417799999988</v>
      </c>
      <c r="DE20" s="17">
        <f t="shared" si="62"/>
        <v>9317.8417799999988</v>
      </c>
      <c r="DF20" s="17">
        <f t="shared" si="63"/>
        <v>0</v>
      </c>
      <c r="DG20" s="17">
        <f t="shared" si="64"/>
        <v>3265.9214400000001</v>
      </c>
      <c r="DH20" s="17">
        <f t="shared" si="65"/>
        <v>6051.9203399999997</v>
      </c>
      <c r="DI20" s="17">
        <f t="shared" si="66"/>
        <v>0</v>
      </c>
      <c r="DJ20" s="17">
        <f t="shared" si="67"/>
        <v>0</v>
      </c>
      <c r="DK20" s="17">
        <f t="shared" si="68"/>
        <v>0</v>
      </c>
      <c r="DL20" s="17">
        <f t="shared" si="69"/>
        <v>0</v>
      </c>
      <c r="DM20" s="17">
        <f t="shared" si="70"/>
        <v>0</v>
      </c>
      <c r="DN20" s="17">
        <f t="shared" si="71"/>
        <v>0</v>
      </c>
      <c r="DO20" s="208"/>
      <c r="DP20" s="209"/>
      <c r="DQ20" s="209"/>
      <c r="DR20" s="17">
        <f t="shared" si="72"/>
        <v>0</v>
      </c>
      <c r="DS20" s="17"/>
      <c r="DT20" s="17"/>
      <c r="DU20" s="17"/>
      <c r="DV20" s="40"/>
      <c r="DW20" s="15">
        <f t="shared" si="73"/>
        <v>0</v>
      </c>
      <c r="DX20" s="17"/>
      <c r="DY20" s="17"/>
      <c r="DZ20" s="17"/>
      <c r="EA20" s="17"/>
      <c r="EB20" s="17">
        <f t="shared" si="74"/>
        <v>0</v>
      </c>
      <c r="EC20" s="17"/>
      <c r="ED20" s="17"/>
      <c r="EE20" s="17"/>
      <c r="EF20" s="17"/>
      <c r="EG20" s="17"/>
      <c r="EH20" s="17"/>
      <c r="EI20" s="17"/>
      <c r="EJ20" s="8">
        <f t="shared" si="75"/>
        <v>0</v>
      </c>
      <c r="EL20" s="8">
        <f t="shared" si="76"/>
        <v>7145</v>
      </c>
      <c r="EM20" s="8">
        <f t="shared" si="77"/>
        <v>7145</v>
      </c>
      <c r="EO20" s="8"/>
      <c r="EP20" s="8"/>
      <c r="ER20" s="8"/>
      <c r="ET20" s="148">
        <v>3118</v>
      </c>
      <c r="EU20" s="148"/>
      <c r="EV20" s="148">
        <v>0.38</v>
      </c>
      <c r="EW20" s="148">
        <v>4036</v>
      </c>
      <c r="EX20" s="148">
        <v>0.79</v>
      </c>
      <c r="EY20" s="175"/>
      <c r="EZ20" s="148"/>
      <c r="FC20" s="8">
        <f t="shared" si="78"/>
        <v>7145</v>
      </c>
      <c r="FD20" s="8"/>
      <c r="FE20" s="131">
        <v>2583</v>
      </c>
      <c r="FF20" s="8">
        <v>4562</v>
      </c>
      <c r="FG20" s="131"/>
      <c r="FH20" s="8">
        <f t="shared" si="79"/>
        <v>2172.8417799999997</v>
      </c>
      <c r="FI20" s="8"/>
      <c r="FJ20" s="131">
        <v>682.92143999999996</v>
      </c>
      <c r="FK20" s="8">
        <v>1489.9203399999999</v>
      </c>
      <c r="FL20" s="131"/>
      <c r="FM20" s="8">
        <f t="shared" si="80"/>
        <v>7145</v>
      </c>
      <c r="FN20" s="8"/>
      <c r="FO20" s="131">
        <v>2583</v>
      </c>
      <c r="FP20" s="8">
        <v>4562</v>
      </c>
      <c r="FQ20" s="131"/>
      <c r="FR20" s="8">
        <f t="shared" si="81"/>
        <v>2172.8417799999997</v>
      </c>
      <c r="FS20" s="8"/>
      <c r="FT20" s="131">
        <v>682.92143999999996</v>
      </c>
      <c r="FU20" s="8">
        <v>1489.9203399999999</v>
      </c>
      <c r="FV20" s="131"/>
    </row>
    <row r="21" spans="2:178" ht="15.6" customHeight="1" x14ac:dyDescent="0.3">
      <c r="B21" s="49"/>
      <c r="C21" s="50"/>
      <c r="D21" s="50"/>
      <c r="E21" s="4"/>
      <c r="F21" s="49"/>
      <c r="G21" s="50"/>
      <c r="H21" s="50"/>
      <c r="I21" s="383"/>
      <c r="J21" s="384"/>
      <c r="K21" s="384"/>
      <c r="L21" s="89"/>
      <c r="M21" s="4"/>
      <c r="N21" s="2" t="s">
        <v>10</v>
      </c>
      <c r="O21" s="2"/>
      <c r="P21" s="21">
        <f t="shared" ref="P21:T21" si="84">SUM(P22:P39)-P23</f>
        <v>79429.054999999993</v>
      </c>
      <c r="Q21" s="21">
        <f t="shared" si="84"/>
        <v>21098.674999999999</v>
      </c>
      <c r="R21" s="21">
        <f t="shared" si="84"/>
        <v>17605.258999999998</v>
      </c>
      <c r="S21" s="21">
        <f t="shared" si="84"/>
        <v>38891.856</v>
      </c>
      <c r="T21" s="21">
        <f t="shared" si="84"/>
        <v>1833.2650000000001</v>
      </c>
      <c r="U21" s="21">
        <v>4994.7031349999988</v>
      </c>
      <c r="V21" s="2"/>
      <c r="W21" s="2"/>
      <c r="X21" s="21">
        <f t="shared" ref="X21:AD21" si="85">SUM(X22:X39)-X23</f>
        <v>58327.731999999996</v>
      </c>
      <c r="Y21" s="21">
        <f t="shared" si="85"/>
        <v>0</v>
      </c>
      <c r="Z21" s="21">
        <f t="shared" si="85"/>
        <v>17602.611000000001</v>
      </c>
      <c r="AA21" s="21">
        <f t="shared" si="85"/>
        <v>38891.856</v>
      </c>
      <c r="AB21" s="21">
        <f t="shared" si="85"/>
        <v>1833.2650000000001</v>
      </c>
      <c r="AC21" s="97">
        <f t="shared" si="85"/>
        <v>5950.2659899999999</v>
      </c>
      <c r="AD21" s="97">
        <f t="shared" si="85"/>
        <v>0</v>
      </c>
      <c r="AE21" s="275">
        <f t="shared" ref="AE21" si="86">SUM(AE22:AE39)-AE23</f>
        <v>4384.3914300000006</v>
      </c>
      <c r="AF21" s="97">
        <f>SUM(AF22:AF39)-AF23</f>
        <v>530.35757000000001</v>
      </c>
      <c r="AG21" s="275">
        <f t="shared" ref="AG21" si="87">SUM(AG22:AG39)-AG23</f>
        <v>1035.5169900000001</v>
      </c>
      <c r="AH21" s="2"/>
      <c r="AI21" s="97">
        <f>SUM(AI22:AI39)-AI23</f>
        <v>4994.7031349999988</v>
      </c>
      <c r="AJ21" s="97">
        <f>SUM(AJ22:AJ39)-AJ23</f>
        <v>0</v>
      </c>
      <c r="AK21" s="324">
        <f t="shared" si="11"/>
        <v>1760.5258999999999</v>
      </c>
      <c r="AL21" s="324">
        <f t="shared" si="12"/>
        <v>3111.3484800000001</v>
      </c>
      <c r="AM21" s="324">
        <f t="shared" si="13"/>
        <v>122.82875500000002</v>
      </c>
      <c r="AN21" s="21">
        <f t="shared" ref="AN21:BC21" si="88">SUM(AN22:AN39)-AN23</f>
        <v>79429.054999999993</v>
      </c>
      <c r="AO21" s="21">
        <f t="shared" si="88"/>
        <v>21098.674999999999</v>
      </c>
      <c r="AP21" s="21">
        <f t="shared" si="88"/>
        <v>17605.258999999998</v>
      </c>
      <c r="AQ21" s="21">
        <f t="shared" si="88"/>
        <v>38891.856</v>
      </c>
      <c r="AR21" s="21">
        <f t="shared" si="88"/>
        <v>1833.2650000000001</v>
      </c>
      <c r="AS21" s="21">
        <f t="shared" si="88"/>
        <v>79429.054999999993</v>
      </c>
      <c r="AT21" s="21">
        <f t="shared" si="88"/>
        <v>21098.674999999999</v>
      </c>
      <c r="AU21" s="21">
        <f t="shared" si="88"/>
        <v>17605.258999999998</v>
      </c>
      <c r="AV21" s="21"/>
      <c r="AW21" s="21">
        <f t="shared" si="88"/>
        <v>38891.856</v>
      </c>
      <c r="AX21" s="21">
        <f t="shared" si="88"/>
        <v>1833.2650000000001</v>
      </c>
      <c r="AY21" s="21">
        <f t="shared" si="88"/>
        <v>69386.625</v>
      </c>
      <c r="AZ21" s="21">
        <f t="shared" si="88"/>
        <v>21098.674999999999</v>
      </c>
      <c r="BA21" s="21">
        <f t="shared" si="88"/>
        <v>17966</v>
      </c>
      <c r="BB21" s="21">
        <f t="shared" si="88"/>
        <v>28452.25</v>
      </c>
      <c r="BC21" s="21">
        <f t="shared" si="88"/>
        <v>1869.7</v>
      </c>
      <c r="BD21" s="21">
        <f t="shared" ref="BD21:BR21" si="89">SUM(BD22:BD39)-BD23</f>
        <v>69386.625</v>
      </c>
      <c r="BE21" s="21">
        <f t="shared" si="89"/>
        <v>21098.674999999999</v>
      </c>
      <c r="BF21" s="21">
        <f t="shared" si="89"/>
        <v>17966</v>
      </c>
      <c r="BG21" s="21">
        <f t="shared" si="89"/>
        <v>28452.25</v>
      </c>
      <c r="BH21" s="21">
        <f t="shared" si="89"/>
        <v>1869.7</v>
      </c>
      <c r="BI21" s="21">
        <f>SUM(BI22:BI39)-BI23</f>
        <v>64088.774999999994</v>
      </c>
      <c r="BJ21" s="21">
        <f>SUM(BJ22:BJ39)-BJ23</f>
        <v>21098.674999999999</v>
      </c>
      <c r="BK21" s="21">
        <f>SUM(BK22:BK39)-BK23</f>
        <v>15966</v>
      </c>
      <c r="BL21" s="21">
        <f>SUM(BL22:BL39)-BL23</f>
        <v>24985</v>
      </c>
      <c r="BM21" s="21">
        <f>SUM(BM22:BM39)-BM23</f>
        <v>2039.1000000000001</v>
      </c>
      <c r="BN21" s="21">
        <f t="shared" si="89"/>
        <v>15966</v>
      </c>
      <c r="BO21" s="21">
        <f t="shared" si="89"/>
        <v>0</v>
      </c>
      <c r="BP21" s="21">
        <f t="shared" si="89"/>
        <v>15966</v>
      </c>
      <c r="BQ21" s="21">
        <f t="shared" si="89"/>
        <v>0</v>
      </c>
      <c r="BR21" s="21">
        <f t="shared" si="89"/>
        <v>0</v>
      </c>
      <c r="BS21" s="16"/>
      <c r="BT21" s="16"/>
      <c r="BU21" s="21">
        <f>SUM(BU22:BU39)-BU23</f>
        <v>58327.731999999996</v>
      </c>
      <c r="BV21" s="21">
        <f>SUM(BV22:BV39)-BV23</f>
        <v>0</v>
      </c>
      <c r="BW21" s="21">
        <f>SUM(BW22:BW39)-BW23</f>
        <v>17602.611000000001</v>
      </c>
      <c r="BX21" s="21">
        <f>SUM(BX22:BX39)-BX23</f>
        <v>38891.856</v>
      </c>
      <c r="BY21" s="21">
        <f>SUM(BY22:BY39)-BY23</f>
        <v>1833.2650000000001</v>
      </c>
      <c r="BZ21" s="21">
        <f t="shared" ref="BZ21:DD21" si="90">SUM(BZ22:BZ39)-BZ23</f>
        <v>21101.323</v>
      </c>
      <c r="CA21" s="21">
        <f t="shared" si="90"/>
        <v>21098.674999999999</v>
      </c>
      <c r="CB21" s="21">
        <f t="shared" si="90"/>
        <v>2.6479999999999109</v>
      </c>
      <c r="CC21" s="21">
        <f t="shared" si="90"/>
        <v>0</v>
      </c>
      <c r="CD21" s="21">
        <f t="shared" si="90"/>
        <v>0</v>
      </c>
      <c r="CE21" s="21">
        <f t="shared" si="90"/>
        <v>58724.908000000003</v>
      </c>
      <c r="CF21" s="21">
        <f>SUM(CF22:CF39)-CF23</f>
        <v>0</v>
      </c>
      <c r="CG21" s="21">
        <f>SUM(CG22:CG39)-CG23</f>
        <v>17963.351999999999</v>
      </c>
      <c r="CH21" s="21">
        <f>SUM(CH22:CH39)-CH23</f>
        <v>38891.856</v>
      </c>
      <c r="CI21" s="21">
        <f>SUM(CI22:CI39)-CI23</f>
        <v>1869.7</v>
      </c>
      <c r="CJ21" s="21">
        <f t="shared" si="90"/>
        <v>397.17599999999999</v>
      </c>
      <c r="CK21" s="21">
        <f t="shared" si="90"/>
        <v>0</v>
      </c>
      <c r="CL21" s="21">
        <f t="shared" si="90"/>
        <v>360.74099999999999</v>
      </c>
      <c r="CM21" s="21">
        <f t="shared" si="90"/>
        <v>0</v>
      </c>
      <c r="CN21" s="21">
        <f t="shared" si="90"/>
        <v>36.435000000000002</v>
      </c>
      <c r="CO21" s="21">
        <f>SUM(CO22:CO39)-CO23</f>
        <v>58327.731999999996</v>
      </c>
      <c r="CP21" s="21">
        <f>SUM(CP22:CP39)-CP23</f>
        <v>0</v>
      </c>
      <c r="CQ21" s="21">
        <f>SUM(CQ22:CQ39)-CQ23</f>
        <v>17602.611000000001</v>
      </c>
      <c r="CR21" s="21">
        <f>SUM(CR22:CR39)-CR23</f>
        <v>38891.856</v>
      </c>
      <c r="CS21" s="21">
        <f>SUM(CS22:CS39)-CS23</f>
        <v>1833.2650000000001</v>
      </c>
      <c r="CT21" s="21">
        <f t="shared" si="90"/>
        <v>21543.226879999995</v>
      </c>
      <c r="CU21" s="21">
        <f t="shared" si="90"/>
        <v>0</v>
      </c>
      <c r="CV21" s="21">
        <f t="shared" si="90"/>
        <v>16768.931520000002</v>
      </c>
      <c r="CW21" s="21">
        <f t="shared" si="90"/>
        <v>2985</v>
      </c>
      <c r="CX21" s="21">
        <f t="shared" si="90"/>
        <v>1789.2953600000001</v>
      </c>
      <c r="CY21" s="97">
        <f>SUM(CY22:CY39)-CY23</f>
        <v>5950.2659899999999</v>
      </c>
      <c r="CZ21" s="97">
        <f>SUM(CZ22:CZ39)-CZ23</f>
        <v>0</v>
      </c>
      <c r="DA21" s="275">
        <f t="shared" ref="DA21" si="91">SUM(DA22:DA39)-DA23</f>
        <v>4384.3914300000006</v>
      </c>
      <c r="DB21" s="97">
        <f>SUM(DB22:DB39)-DB23</f>
        <v>530.35757000000001</v>
      </c>
      <c r="DC21" s="275">
        <f t="shared" ref="DC21" si="92">SUM(DC22:DC39)-DC23</f>
        <v>1035.5169900000001</v>
      </c>
      <c r="DD21" s="21">
        <f t="shared" si="90"/>
        <v>27493.492870000002</v>
      </c>
      <c r="DE21" s="21">
        <f t="shared" ref="DE21:DN21" si="93">SUM(DE22:DE39)-DE23</f>
        <v>27493.492870000002</v>
      </c>
      <c r="DF21" s="21">
        <f t="shared" si="93"/>
        <v>0</v>
      </c>
      <c r="DG21" s="21">
        <f t="shared" si="93"/>
        <v>21153.322950000002</v>
      </c>
      <c r="DH21" s="21">
        <f t="shared" si="93"/>
        <v>3515.3575700000001</v>
      </c>
      <c r="DI21" s="21">
        <f t="shared" si="93"/>
        <v>2824.8123500000002</v>
      </c>
      <c r="DJ21" s="21">
        <f t="shared" si="93"/>
        <v>36784.505120000002</v>
      </c>
      <c r="DK21" s="21">
        <f t="shared" si="93"/>
        <v>0</v>
      </c>
      <c r="DL21" s="21">
        <f t="shared" si="93"/>
        <v>833.67948000000024</v>
      </c>
      <c r="DM21" s="21">
        <f t="shared" si="93"/>
        <v>35906.856</v>
      </c>
      <c r="DN21" s="21">
        <f t="shared" si="93"/>
        <v>43.969640000000027</v>
      </c>
      <c r="DO21" s="31">
        <f>DP21+DR21-CJ21</f>
        <v>63302.732000000004</v>
      </c>
      <c r="DP21" s="206">
        <f t="shared" ref="DP21:EJ21" si="94">SUM(DP22:DP39)-DP23</f>
        <v>58724.908000000003</v>
      </c>
      <c r="DQ21" s="206">
        <f t="shared" ref="DQ21" si="95">SUM(DQ22:DQ39)-DQ23</f>
        <v>63302.732000000004</v>
      </c>
      <c r="DR21" s="207">
        <f t="shared" si="94"/>
        <v>4975</v>
      </c>
      <c r="DS21" s="21">
        <f t="shared" si="94"/>
        <v>0</v>
      </c>
      <c r="DT21" s="21">
        <f t="shared" si="94"/>
        <v>0</v>
      </c>
      <c r="DU21" s="21">
        <f t="shared" si="94"/>
        <v>4975</v>
      </c>
      <c r="DV21" s="42">
        <f t="shared" si="94"/>
        <v>0</v>
      </c>
      <c r="DW21" s="21">
        <f t="shared" si="94"/>
        <v>4975</v>
      </c>
      <c r="DX21" s="207">
        <f t="shared" si="94"/>
        <v>0</v>
      </c>
      <c r="DY21" s="21">
        <f t="shared" si="94"/>
        <v>0</v>
      </c>
      <c r="DZ21" s="21">
        <f t="shared" si="94"/>
        <v>4975</v>
      </c>
      <c r="EA21" s="21">
        <f t="shared" si="94"/>
        <v>0</v>
      </c>
      <c r="EB21" s="21">
        <f t="shared" si="94"/>
        <v>0</v>
      </c>
      <c r="EC21" s="21">
        <f t="shared" si="94"/>
        <v>0</v>
      </c>
      <c r="ED21" s="21">
        <f t="shared" si="94"/>
        <v>0</v>
      </c>
      <c r="EE21" s="21">
        <f t="shared" si="94"/>
        <v>0</v>
      </c>
      <c r="EF21" s="21">
        <f t="shared" si="94"/>
        <v>0</v>
      </c>
      <c r="EG21" s="21">
        <f t="shared" si="94"/>
        <v>0</v>
      </c>
      <c r="EH21" s="21">
        <f t="shared" si="94"/>
        <v>0</v>
      </c>
      <c r="EI21" s="21">
        <f t="shared" si="94"/>
        <v>0</v>
      </c>
      <c r="EJ21" s="3">
        <f t="shared" si="94"/>
        <v>36784.505120000002</v>
      </c>
      <c r="EL21" s="3">
        <f>SUM(EL22:EL39)-EL23</f>
        <v>63302.731999999996</v>
      </c>
      <c r="EM21" s="3">
        <f>SUM(EM22:EM39)-EM23</f>
        <v>26518.226879999998</v>
      </c>
      <c r="EO21" s="3">
        <f>SUM(EO22:EO39)-EO23</f>
        <v>26518.226880000002</v>
      </c>
      <c r="EP21" s="3">
        <f>SUM(EP22:EP39)-EP23</f>
        <v>36784.505120000002</v>
      </c>
      <c r="ER21" s="3">
        <f>SUM(ER22:ER39)-ER23</f>
        <v>36784.505120000002</v>
      </c>
      <c r="ES21" s="24">
        <f>EJ21-ER21</f>
        <v>0</v>
      </c>
      <c r="ET21" s="149">
        <f t="shared" ref="ET21:EV21" si="96">SUM(ET22:ET39)-ET23</f>
        <v>45794.53</v>
      </c>
      <c r="EU21" s="149">
        <f t="shared" si="96"/>
        <v>16069.63</v>
      </c>
      <c r="EV21" s="149">
        <f t="shared" si="96"/>
        <v>11.571999999999999</v>
      </c>
      <c r="EW21" s="149">
        <f t="shared" ref="EW21:EX21" si="97">SUM(EW22:EW39)-EW23</f>
        <v>1225</v>
      </c>
      <c r="EX21" s="149">
        <f t="shared" si="97"/>
        <v>0.35</v>
      </c>
      <c r="EY21" s="176">
        <f t="shared" ref="EY21:EZ21" si="98">SUM(EY22:EY39)-EY23</f>
        <v>10</v>
      </c>
      <c r="EZ21" s="177">
        <f t="shared" si="98"/>
        <v>4320.33</v>
      </c>
      <c r="FA21" s="24"/>
      <c r="FB21" s="24"/>
      <c r="FC21" s="94">
        <f>SUM(FC22:FC39)-FC23</f>
        <v>21543.226879999995</v>
      </c>
      <c r="FD21" s="94">
        <f>SUM(FD22:FD39)-FD23</f>
        <v>0</v>
      </c>
      <c r="FE21" s="142">
        <f t="shared" ref="FE21" si="99">SUM(FE22:FE39)-FE23</f>
        <v>16768.931520000002</v>
      </c>
      <c r="FF21" s="94">
        <f>SUM(FF22:FF39)-FF23</f>
        <v>2985</v>
      </c>
      <c r="FG21" s="142">
        <f t="shared" ref="FG21" si="100">SUM(FG22:FG39)-FG23</f>
        <v>1789.2953600000001</v>
      </c>
      <c r="FH21" s="94">
        <f>SUM(FH22:FH39)-FH23</f>
        <v>5950.2659899999999</v>
      </c>
      <c r="FI21" s="94">
        <f>SUM(FI22:FI39)-FI23</f>
        <v>0</v>
      </c>
      <c r="FJ21" s="142">
        <f t="shared" ref="FJ21" si="101">SUM(FJ22:FJ39)-FJ23</f>
        <v>4384.3914300000006</v>
      </c>
      <c r="FK21" s="94">
        <f>SUM(FK22:FK39)-FK23</f>
        <v>530.35757000000001</v>
      </c>
      <c r="FL21" s="142">
        <f t="shared" ref="FL21" si="102">SUM(FL22:FL39)-FL23</f>
        <v>1035.5169900000001</v>
      </c>
      <c r="FM21" s="94">
        <f>SUM(FM22:FM39)-FM23</f>
        <v>21543.226879999995</v>
      </c>
      <c r="FN21" s="94">
        <f>SUM(FN22:FN39)-FN23</f>
        <v>0</v>
      </c>
      <c r="FO21" s="142">
        <f t="shared" ref="FO21" si="103">SUM(FO22:FO39)-FO23</f>
        <v>16768.931520000002</v>
      </c>
      <c r="FP21" s="94">
        <f>SUM(FP22:FP39)-FP23</f>
        <v>2985</v>
      </c>
      <c r="FQ21" s="142">
        <f t="shared" ref="FQ21" si="104">SUM(FQ22:FQ39)-FQ23</f>
        <v>1789.2953600000001</v>
      </c>
      <c r="FR21" s="94">
        <f>SUM(FR22:FR39)-FR23</f>
        <v>5950.2659899999999</v>
      </c>
      <c r="FS21" s="94">
        <f>SUM(FS22:FS39)-FS23</f>
        <v>0</v>
      </c>
      <c r="FT21" s="142">
        <f t="shared" ref="FT21" si="105">SUM(FT22:FT39)-FT23</f>
        <v>4384.3914300000006</v>
      </c>
      <c r="FU21" s="94">
        <f>SUM(FU22:FU39)-FU23</f>
        <v>530.35757000000001</v>
      </c>
      <c r="FV21" s="142">
        <f t="shared" ref="FV21" si="106">SUM(FV22:FV39)-FV23</f>
        <v>1035.5169900000001</v>
      </c>
    </row>
    <row r="22" spans="2:178" s="59" customFormat="1" ht="15.6" hidden="1" customHeight="1" x14ac:dyDescent="0.3">
      <c r="B22" s="49">
        <v>1</v>
      </c>
      <c r="C22" s="50"/>
      <c r="D22" s="50"/>
      <c r="E22" s="307">
        <v>12</v>
      </c>
      <c r="F22" s="49"/>
      <c r="G22" s="50"/>
      <c r="H22" s="50"/>
      <c r="I22" s="358"/>
      <c r="J22" s="359"/>
      <c r="K22" s="359"/>
      <c r="L22" s="359"/>
      <c r="M22" s="307"/>
      <c r="N22" s="26" t="s">
        <v>10</v>
      </c>
      <c r="O22" s="314"/>
      <c r="P22" s="18">
        <f t="shared" ref="P22:P39" si="107">Q22+R22+S22+T22</f>
        <v>0</v>
      </c>
      <c r="Q22" s="18"/>
      <c r="R22" s="33"/>
      <c r="S22" s="19"/>
      <c r="T22" s="19"/>
      <c r="U22" s="44">
        <v>0</v>
      </c>
      <c r="V22" s="314"/>
      <c r="W22" s="314"/>
      <c r="X22" s="17">
        <f t="shared" ref="X22:X39" si="108">Y22+Z22+AA22+AB22</f>
        <v>0</v>
      </c>
      <c r="Y22" s="19"/>
      <c r="Z22" s="19"/>
      <c r="AA22" s="19"/>
      <c r="AB22" s="19"/>
      <c r="AC22" s="17">
        <f t="shared" ref="AC22:AC39" si="109">AD22+AE22+AF22+AG22</f>
        <v>0</v>
      </c>
      <c r="AD22" s="19"/>
      <c r="AE22" s="274"/>
      <c r="AF22" s="19"/>
      <c r="AG22" s="274"/>
      <c r="AH22" s="314"/>
      <c r="AI22" s="17">
        <f t="shared" ref="AI22:AI39" si="110">AJ22+AK22+AL22+AM22</f>
        <v>0</v>
      </c>
      <c r="AJ22" s="19"/>
      <c r="AK22" s="324">
        <f t="shared" si="11"/>
        <v>0</v>
      </c>
      <c r="AL22" s="324">
        <f t="shared" si="12"/>
        <v>0</v>
      </c>
      <c r="AM22" s="324">
        <f t="shared" si="13"/>
        <v>0</v>
      </c>
      <c r="AN22" s="18">
        <f t="shared" ref="AN22:AN39" si="111">AO22+AP22+AQ22+AR22</f>
        <v>0</v>
      </c>
      <c r="AO22" s="18"/>
      <c r="AP22" s="33"/>
      <c r="AQ22" s="19"/>
      <c r="AR22" s="19"/>
      <c r="AS22" s="18">
        <f t="shared" ref="AS22:AS39" si="112">AT22+AU22+AW22+AX22</f>
        <v>0</v>
      </c>
      <c r="AT22" s="18"/>
      <c r="AU22" s="33"/>
      <c r="AV22" s="18"/>
      <c r="AW22" s="19"/>
      <c r="AX22" s="19"/>
      <c r="AY22" s="18">
        <f t="shared" ref="AY22:AY39" si="113">AZ22+BA22+BB22+BC22</f>
        <v>0</v>
      </c>
      <c r="AZ22" s="18"/>
      <c r="BA22" s="33"/>
      <c r="BB22" s="19"/>
      <c r="BC22" s="19"/>
      <c r="BD22" s="18">
        <f t="shared" ref="BD22:BD39" si="114">BE22+BF22+BG22+BH22</f>
        <v>0</v>
      </c>
      <c r="BE22" s="18"/>
      <c r="BF22" s="33"/>
      <c r="BG22" s="19"/>
      <c r="BH22" s="19"/>
      <c r="BI22" s="18">
        <f t="shared" ref="BI22:BI39" si="115">BJ22+BK22+BL22+BM22</f>
        <v>0</v>
      </c>
      <c r="BJ22" s="18"/>
      <c r="BK22" s="33"/>
      <c r="BL22" s="19"/>
      <c r="BM22" s="19"/>
      <c r="BN22" s="18">
        <f t="shared" si="51"/>
        <v>0</v>
      </c>
      <c r="BO22" s="18"/>
      <c r="BP22" s="33"/>
      <c r="BQ22" s="19"/>
      <c r="BR22" s="19"/>
      <c r="BS22" s="19"/>
      <c r="BT22" s="19"/>
      <c r="BU22" s="17">
        <f t="shared" ref="BU22:BU85" si="116">BV22+BW22+BX22+BY22</f>
        <v>0</v>
      </c>
      <c r="BV22" s="19"/>
      <c r="BW22" s="19"/>
      <c r="BX22" s="19"/>
      <c r="BY22" s="19"/>
      <c r="BZ22" s="17">
        <f t="shared" ref="BZ22:BZ39" si="117">CA22+CB22+CC22+CD22</f>
        <v>0</v>
      </c>
      <c r="CA22" s="17">
        <f t="shared" ref="CA22:CA39" si="118">AO22-BV22</f>
        <v>0</v>
      </c>
      <c r="CB22" s="17">
        <f t="shared" ref="CB22:CB39" si="119">AP22-BW22</f>
        <v>0</v>
      </c>
      <c r="CC22" s="17">
        <f t="shared" ref="CC22:CC39" si="120">AQ22-BX22</f>
        <v>0</v>
      </c>
      <c r="CD22" s="17">
        <f t="shared" ref="CD22:CD39" si="121">AR22-BY22</f>
        <v>0</v>
      </c>
      <c r="CE22" s="17">
        <f t="shared" ref="CE22:CE39" si="122">CF22+CG22+CH22+CI22</f>
        <v>0</v>
      </c>
      <c r="CF22" s="19"/>
      <c r="CG22" s="19"/>
      <c r="CH22" s="19"/>
      <c r="CI22" s="19"/>
      <c r="CJ22" s="17">
        <f t="shared" ref="CJ22:CJ39" si="123">CK22+CL22+CM22+CN22</f>
        <v>0</v>
      </c>
      <c r="CK22" s="19"/>
      <c r="CL22" s="19"/>
      <c r="CM22" s="19"/>
      <c r="CN22" s="19"/>
      <c r="CO22" s="17">
        <f t="shared" ref="CO22:CO39" si="124">CP22+CQ22+CR22+CS22</f>
        <v>0</v>
      </c>
      <c r="CP22" s="19"/>
      <c r="CQ22" s="19"/>
      <c r="CR22" s="19"/>
      <c r="CS22" s="19"/>
      <c r="CT22" s="15">
        <f t="shared" ref="CT22:CT39" si="125">CU22+CV22+CW22+CX22</f>
        <v>0</v>
      </c>
      <c r="CU22" s="210"/>
      <c r="CV22" s="210"/>
      <c r="CW22" s="210"/>
      <c r="CX22" s="210"/>
      <c r="CY22" s="17">
        <f t="shared" ref="CY22:CY39" si="126">CZ22+DA22+DB22+DC22</f>
        <v>0</v>
      </c>
      <c r="CZ22" s="19"/>
      <c r="DA22" s="274"/>
      <c r="DB22" s="19"/>
      <c r="DC22" s="274"/>
      <c r="DD22" s="15">
        <f t="shared" ref="DD22:DD39" si="127">DE22</f>
        <v>0</v>
      </c>
      <c r="DE22" s="17">
        <f t="shared" ref="DE22:DE39" si="128">DF22+DG22+DH22+DI22</f>
        <v>0</v>
      </c>
      <c r="DF22" s="17">
        <f t="shared" ref="DF22:DF39" si="129">CU22+CZ22</f>
        <v>0</v>
      </c>
      <c r="DG22" s="17">
        <f t="shared" ref="DG22:DG39" si="130">CV22+DA22</f>
        <v>0</v>
      </c>
      <c r="DH22" s="17">
        <f t="shared" ref="DH22:DH39" si="131">CW22+DB22</f>
        <v>0</v>
      </c>
      <c r="DI22" s="17">
        <f t="shared" ref="DI22:DI39" si="132">CX22+DC22</f>
        <v>0</v>
      </c>
      <c r="DJ22" s="17">
        <f t="shared" ref="DJ22:DJ39" si="133">DK22+DL22+DM22+DN22</f>
        <v>0</v>
      </c>
      <c r="DK22" s="17">
        <f t="shared" ref="DK22:DK39" si="134">CP22-CU22</f>
        <v>0</v>
      </c>
      <c r="DL22" s="17">
        <f t="shared" ref="DL22:DL39" si="135">CQ22-CV22</f>
        <v>0</v>
      </c>
      <c r="DM22" s="17">
        <f t="shared" ref="DM22:DM39" si="136">CR22-CW22</f>
        <v>0</v>
      </c>
      <c r="DN22" s="17">
        <f t="shared" ref="DN22:DN39" si="137">CS22-CX22</f>
        <v>0</v>
      </c>
      <c r="DO22" s="208"/>
      <c r="DP22" s="211">
        <f>DO22</f>
        <v>0</v>
      </c>
      <c r="DQ22" s="211">
        <f>DP22</f>
        <v>0</v>
      </c>
      <c r="DR22" s="17">
        <f t="shared" ref="DR22:DR39" si="138">DS22+DT22+DU22+DV22</f>
        <v>0</v>
      </c>
      <c r="DS22" s="19"/>
      <c r="DT22" s="19"/>
      <c r="DU22" s="19"/>
      <c r="DV22" s="39"/>
      <c r="DW22" s="15">
        <f t="shared" ref="DW22:DW39" si="139">DX22+DY22+DZ22+EA22</f>
        <v>0</v>
      </c>
      <c r="DX22" s="19"/>
      <c r="DY22" s="19"/>
      <c r="DZ22" s="19"/>
      <c r="EA22" s="19"/>
      <c r="EB22" s="17">
        <f t="shared" ref="EB22:EB39" si="140">EC22+ED22+EE22+EF22</f>
        <v>0</v>
      </c>
      <c r="EC22" s="19"/>
      <c r="ED22" s="19"/>
      <c r="EE22" s="19"/>
      <c r="EF22" s="19"/>
      <c r="EG22" s="19"/>
      <c r="EH22" s="19"/>
      <c r="EI22" s="19"/>
      <c r="EJ22" s="8">
        <f t="shared" ref="EJ22:EJ39" si="141">DJ22+EB22+EI22</f>
        <v>0</v>
      </c>
      <c r="EL22" s="8">
        <f t="shared" ref="EL22:EL39" si="142">CO22+DR22+EG22</f>
        <v>0</v>
      </c>
      <c r="EM22" s="8">
        <f t="shared" ref="EM22:EM39" si="143">CT22+DW22+EH22</f>
        <v>0</v>
      </c>
      <c r="EO22" s="8">
        <f>EM22</f>
        <v>0</v>
      </c>
      <c r="EP22" s="8">
        <f>EJ22</f>
        <v>0</v>
      </c>
      <c r="ER22" s="8">
        <f>DQ22-EO22</f>
        <v>0</v>
      </c>
      <c r="ET22" s="148"/>
      <c r="EU22" s="148"/>
      <c r="EV22" s="148"/>
      <c r="EW22" s="148"/>
      <c r="EX22" s="148"/>
      <c r="EY22" s="175"/>
      <c r="EZ22" s="148"/>
      <c r="FC22" s="8">
        <f t="shared" ref="FC22:FC39" si="144">FD22+FE22+FF22+FG22</f>
        <v>0</v>
      </c>
      <c r="FD22" s="12"/>
      <c r="FE22" s="131"/>
      <c r="FF22" s="12"/>
      <c r="FG22" s="131"/>
      <c r="FH22" s="8">
        <f t="shared" ref="FH22:FH39" si="145">FI22+FJ22+FK22+FL22</f>
        <v>0</v>
      </c>
      <c r="FI22" s="12"/>
      <c r="FJ22" s="131"/>
      <c r="FK22" s="12"/>
      <c r="FL22" s="131"/>
      <c r="FM22" s="8">
        <f t="shared" ref="FM22:FM39" si="146">FN22+FO22+FP22+FQ22</f>
        <v>0</v>
      </c>
      <c r="FN22" s="12"/>
      <c r="FO22" s="131"/>
      <c r="FP22" s="12"/>
      <c r="FQ22" s="131"/>
      <c r="FR22" s="8">
        <f t="shared" ref="FR22:FR39" si="147">FS22+FT22+FU22+FV22</f>
        <v>0</v>
      </c>
      <c r="FS22" s="12"/>
      <c r="FT22" s="131"/>
      <c r="FU22" s="12"/>
      <c r="FV22" s="131"/>
    </row>
    <row r="23" spans="2:178" s="59" customFormat="1" ht="15.6" hidden="1" customHeight="1" x14ac:dyDescent="0.3">
      <c r="B23" s="49"/>
      <c r="C23" s="50"/>
      <c r="D23" s="50"/>
      <c r="E23" s="307"/>
      <c r="F23" s="49"/>
      <c r="G23" s="50"/>
      <c r="H23" s="50"/>
      <c r="I23" s="392"/>
      <c r="J23" s="394"/>
      <c r="K23" s="88"/>
      <c r="L23" s="82"/>
      <c r="M23" s="307"/>
      <c r="N23" s="28" t="s">
        <v>396</v>
      </c>
      <c r="O23" s="313"/>
      <c r="P23" s="18">
        <f t="shared" si="107"/>
        <v>0</v>
      </c>
      <c r="Q23" s="18"/>
      <c r="R23" s="33"/>
      <c r="S23" s="19"/>
      <c r="T23" s="19"/>
      <c r="U23" s="20">
        <v>0</v>
      </c>
      <c r="V23" s="313"/>
      <c r="W23" s="313"/>
      <c r="X23" s="17">
        <f t="shared" si="108"/>
        <v>0</v>
      </c>
      <c r="Y23" s="19"/>
      <c r="Z23" s="19"/>
      <c r="AA23" s="19"/>
      <c r="AB23" s="19"/>
      <c r="AC23" s="17">
        <f t="shared" si="109"/>
        <v>0</v>
      </c>
      <c r="AD23" s="19"/>
      <c r="AE23" s="274"/>
      <c r="AF23" s="19"/>
      <c r="AG23" s="274"/>
      <c r="AH23" s="313"/>
      <c r="AI23" s="17">
        <f t="shared" si="110"/>
        <v>0</v>
      </c>
      <c r="AJ23" s="19"/>
      <c r="AK23" s="324">
        <f t="shared" si="11"/>
        <v>0</v>
      </c>
      <c r="AL23" s="324">
        <f t="shared" si="12"/>
        <v>0</v>
      </c>
      <c r="AM23" s="324">
        <f t="shared" si="13"/>
        <v>0</v>
      </c>
      <c r="AN23" s="18">
        <f t="shared" si="111"/>
        <v>0</v>
      </c>
      <c r="AO23" s="18"/>
      <c r="AP23" s="33"/>
      <c r="AQ23" s="19"/>
      <c r="AR23" s="19"/>
      <c r="AS23" s="18">
        <f t="shared" si="112"/>
        <v>0</v>
      </c>
      <c r="AT23" s="18"/>
      <c r="AU23" s="33"/>
      <c r="AV23" s="18"/>
      <c r="AW23" s="19"/>
      <c r="AX23" s="19"/>
      <c r="AY23" s="18">
        <f t="shared" si="113"/>
        <v>0</v>
      </c>
      <c r="AZ23" s="18"/>
      <c r="BA23" s="33"/>
      <c r="BB23" s="19"/>
      <c r="BC23" s="19"/>
      <c r="BD23" s="18">
        <f t="shared" si="114"/>
        <v>0</v>
      </c>
      <c r="BE23" s="18"/>
      <c r="BF23" s="33"/>
      <c r="BG23" s="19"/>
      <c r="BH23" s="19"/>
      <c r="BI23" s="18">
        <f t="shared" si="115"/>
        <v>0</v>
      </c>
      <c r="BJ23" s="18"/>
      <c r="BK23" s="33"/>
      <c r="BL23" s="19"/>
      <c r="BM23" s="19"/>
      <c r="BN23" s="18">
        <f t="shared" si="51"/>
        <v>0</v>
      </c>
      <c r="BO23" s="18"/>
      <c r="BP23" s="33"/>
      <c r="BQ23" s="19"/>
      <c r="BR23" s="19"/>
      <c r="BS23" s="19"/>
      <c r="BT23" s="19"/>
      <c r="BU23" s="17">
        <f t="shared" si="116"/>
        <v>0</v>
      </c>
      <c r="BV23" s="19"/>
      <c r="BW23" s="19"/>
      <c r="BX23" s="19"/>
      <c r="BY23" s="19"/>
      <c r="BZ23" s="17">
        <f t="shared" si="117"/>
        <v>0</v>
      </c>
      <c r="CA23" s="17">
        <f t="shared" si="118"/>
        <v>0</v>
      </c>
      <c r="CB23" s="17">
        <f t="shared" si="119"/>
        <v>0</v>
      </c>
      <c r="CC23" s="17">
        <f t="shared" si="120"/>
        <v>0</v>
      </c>
      <c r="CD23" s="17">
        <f t="shared" si="121"/>
        <v>0</v>
      </c>
      <c r="CE23" s="17">
        <f t="shared" si="122"/>
        <v>0</v>
      </c>
      <c r="CF23" s="19"/>
      <c r="CG23" s="19"/>
      <c r="CH23" s="19"/>
      <c r="CI23" s="19"/>
      <c r="CJ23" s="17">
        <f t="shared" si="123"/>
        <v>0</v>
      </c>
      <c r="CK23" s="19"/>
      <c r="CL23" s="19"/>
      <c r="CM23" s="19"/>
      <c r="CN23" s="19"/>
      <c r="CO23" s="17">
        <f t="shared" si="124"/>
        <v>0</v>
      </c>
      <c r="CP23" s="19"/>
      <c r="CQ23" s="19"/>
      <c r="CR23" s="19"/>
      <c r="CS23" s="19"/>
      <c r="CT23" s="15">
        <f t="shared" si="125"/>
        <v>0</v>
      </c>
      <c r="CU23" s="210"/>
      <c r="CV23" s="210"/>
      <c r="CW23" s="210"/>
      <c r="CX23" s="210"/>
      <c r="CY23" s="17">
        <f t="shared" si="126"/>
        <v>0</v>
      </c>
      <c r="CZ23" s="19"/>
      <c r="DA23" s="274"/>
      <c r="DB23" s="19"/>
      <c r="DC23" s="274"/>
      <c r="DD23" s="15">
        <f t="shared" si="127"/>
        <v>0</v>
      </c>
      <c r="DE23" s="17">
        <f t="shared" si="128"/>
        <v>0</v>
      </c>
      <c r="DF23" s="17">
        <f t="shared" si="129"/>
        <v>0</v>
      </c>
      <c r="DG23" s="17">
        <f t="shared" si="130"/>
        <v>0</v>
      </c>
      <c r="DH23" s="17">
        <f t="shared" si="131"/>
        <v>0</v>
      </c>
      <c r="DI23" s="17">
        <f t="shared" si="132"/>
        <v>0</v>
      </c>
      <c r="DJ23" s="17">
        <f t="shared" si="133"/>
        <v>0</v>
      </c>
      <c r="DK23" s="17">
        <f t="shared" si="134"/>
        <v>0</v>
      </c>
      <c r="DL23" s="17">
        <f t="shared" si="135"/>
        <v>0</v>
      </c>
      <c r="DM23" s="17">
        <f t="shared" si="136"/>
        <v>0</v>
      </c>
      <c r="DN23" s="17">
        <f t="shared" si="137"/>
        <v>0</v>
      </c>
      <c r="DO23" s="208"/>
      <c r="DP23" s="211"/>
      <c r="DQ23" s="211"/>
      <c r="DR23" s="17">
        <f t="shared" si="138"/>
        <v>0</v>
      </c>
      <c r="DS23" s="19"/>
      <c r="DT23" s="19"/>
      <c r="DU23" s="19"/>
      <c r="DV23" s="39"/>
      <c r="DW23" s="15">
        <f t="shared" si="139"/>
        <v>0</v>
      </c>
      <c r="DX23" s="19"/>
      <c r="DY23" s="19"/>
      <c r="DZ23" s="19"/>
      <c r="EA23" s="19"/>
      <c r="EB23" s="17">
        <f t="shared" si="140"/>
        <v>0</v>
      </c>
      <c r="EC23" s="19"/>
      <c r="ED23" s="19"/>
      <c r="EE23" s="19"/>
      <c r="EF23" s="19"/>
      <c r="EG23" s="19"/>
      <c r="EH23" s="19"/>
      <c r="EI23" s="19"/>
      <c r="EJ23" s="8">
        <f t="shared" si="141"/>
        <v>0</v>
      </c>
      <c r="EL23" s="8">
        <f t="shared" si="142"/>
        <v>0</v>
      </c>
      <c r="EM23" s="8">
        <f t="shared" si="143"/>
        <v>0</v>
      </c>
      <c r="EO23" s="8">
        <f>EM23</f>
        <v>0</v>
      </c>
      <c r="EP23" s="8">
        <f>EJ23</f>
        <v>0</v>
      </c>
      <c r="ER23" s="12"/>
      <c r="ET23" s="148"/>
      <c r="EU23" s="148"/>
      <c r="EV23" s="148"/>
      <c r="EW23" s="148"/>
      <c r="EX23" s="148"/>
      <c r="EY23" s="175"/>
      <c r="EZ23" s="148"/>
      <c r="FC23" s="8">
        <f t="shared" si="144"/>
        <v>0</v>
      </c>
      <c r="FD23" s="12"/>
      <c r="FE23" s="131"/>
      <c r="FF23" s="12"/>
      <c r="FG23" s="131"/>
      <c r="FH23" s="8">
        <f t="shared" si="145"/>
        <v>0</v>
      </c>
      <c r="FI23" s="12"/>
      <c r="FJ23" s="131"/>
      <c r="FK23" s="12"/>
      <c r="FL23" s="131"/>
      <c r="FM23" s="8">
        <f t="shared" si="146"/>
        <v>0</v>
      </c>
      <c r="FN23" s="12"/>
      <c r="FO23" s="131"/>
      <c r="FP23" s="12"/>
      <c r="FQ23" s="131"/>
      <c r="FR23" s="8">
        <f t="shared" si="147"/>
        <v>0</v>
      </c>
      <c r="FS23" s="12"/>
      <c r="FT23" s="131"/>
      <c r="FU23" s="12"/>
      <c r="FV23" s="131"/>
    </row>
    <row r="24" spans="2:178" s="59" customFormat="1" ht="15.6" customHeight="1" x14ac:dyDescent="0.3">
      <c r="B24" s="49"/>
      <c r="C24" s="50"/>
      <c r="D24" s="50">
        <v>1</v>
      </c>
      <c r="E24" s="307">
        <v>13</v>
      </c>
      <c r="F24" s="49"/>
      <c r="G24" s="50"/>
      <c r="H24" s="50">
        <v>1</v>
      </c>
      <c r="I24" s="393"/>
      <c r="J24" s="395"/>
      <c r="K24" s="88"/>
      <c r="L24" s="82"/>
      <c r="M24" s="307">
        <v>12</v>
      </c>
      <c r="N24" s="10" t="s">
        <v>73</v>
      </c>
      <c r="O24" s="312"/>
      <c r="P24" s="17">
        <f t="shared" si="107"/>
        <v>1163.4290000000001</v>
      </c>
      <c r="Q24" s="17"/>
      <c r="R24" s="33">
        <v>877.92899999999997</v>
      </c>
      <c r="S24" s="17"/>
      <c r="T24" s="109">
        <v>285.5</v>
      </c>
      <c r="U24" s="17">
        <v>106.92140000000001</v>
      </c>
      <c r="V24" s="312"/>
      <c r="W24" s="312"/>
      <c r="X24" s="17">
        <f t="shared" si="108"/>
        <v>1163.4290000000001</v>
      </c>
      <c r="Y24" s="17"/>
      <c r="Z24" s="33">
        <f>918-40.071</f>
        <v>877.92899999999997</v>
      </c>
      <c r="AA24" s="18"/>
      <c r="AB24" s="109">
        <v>285.5</v>
      </c>
      <c r="AC24" s="17">
        <f t="shared" si="109"/>
        <v>234.71932000000001</v>
      </c>
      <c r="AD24" s="17"/>
      <c r="AE24" s="274">
        <v>99.976920000000007</v>
      </c>
      <c r="AF24" s="18"/>
      <c r="AG24" s="274">
        <v>134.7424</v>
      </c>
      <c r="AH24" s="312"/>
      <c r="AI24" s="17">
        <f t="shared" si="110"/>
        <v>106.92140000000001</v>
      </c>
      <c r="AJ24" s="17"/>
      <c r="AK24" s="324">
        <f t="shared" si="11"/>
        <v>87.792900000000003</v>
      </c>
      <c r="AL24" s="324">
        <f t="shared" si="12"/>
        <v>0</v>
      </c>
      <c r="AM24" s="324">
        <f t="shared" si="13"/>
        <v>19.128500000000003</v>
      </c>
      <c r="AN24" s="17">
        <f t="shared" si="111"/>
        <v>1163.4290000000001</v>
      </c>
      <c r="AO24" s="17"/>
      <c r="AP24" s="33">
        <v>877.92899999999997</v>
      </c>
      <c r="AQ24" s="17"/>
      <c r="AR24" s="109">
        <v>285.5</v>
      </c>
      <c r="AS24" s="17">
        <f t="shared" si="112"/>
        <v>1163.4290000000001</v>
      </c>
      <c r="AT24" s="17"/>
      <c r="AU24" s="33">
        <v>877.92899999999997</v>
      </c>
      <c r="AV24" s="18"/>
      <c r="AW24" s="17"/>
      <c r="AX24" s="109">
        <v>285.5</v>
      </c>
      <c r="AY24" s="17">
        <f t="shared" si="113"/>
        <v>1203.5</v>
      </c>
      <c r="AZ24" s="17"/>
      <c r="BA24" s="33">
        <v>918</v>
      </c>
      <c r="BB24" s="17"/>
      <c r="BC24" s="109">
        <v>285.5</v>
      </c>
      <c r="BD24" s="17">
        <f t="shared" si="114"/>
        <v>1203.5</v>
      </c>
      <c r="BE24" s="17"/>
      <c r="BF24" s="33">
        <v>918</v>
      </c>
      <c r="BG24" s="17"/>
      <c r="BH24" s="109">
        <v>285.5</v>
      </c>
      <c r="BI24" s="17">
        <f t="shared" si="115"/>
        <v>1203.5</v>
      </c>
      <c r="BJ24" s="17"/>
      <c r="BK24" s="33">
        <v>918</v>
      </c>
      <c r="BL24" s="17"/>
      <c r="BM24" s="109">
        <v>285.5</v>
      </c>
      <c r="BN24" s="17">
        <f t="shared" si="51"/>
        <v>918</v>
      </c>
      <c r="BO24" s="17"/>
      <c r="BP24" s="33">
        <v>918</v>
      </c>
      <c r="BQ24" s="17"/>
      <c r="BR24" s="17"/>
      <c r="BS24" s="17"/>
      <c r="BT24" s="17" t="s">
        <v>245</v>
      </c>
      <c r="BU24" s="17">
        <f t="shared" si="116"/>
        <v>1163.4290000000001</v>
      </c>
      <c r="BV24" s="17"/>
      <c r="BW24" s="33">
        <f>918-40.071</f>
        <v>877.92899999999997</v>
      </c>
      <c r="BX24" s="18"/>
      <c r="BY24" s="109">
        <v>285.5</v>
      </c>
      <c r="BZ24" s="17">
        <f t="shared" si="117"/>
        <v>0</v>
      </c>
      <c r="CA24" s="17">
        <f t="shared" si="118"/>
        <v>0</v>
      </c>
      <c r="CB24" s="17">
        <f t="shared" si="119"/>
        <v>0</v>
      </c>
      <c r="CC24" s="17">
        <f t="shared" si="120"/>
        <v>0</v>
      </c>
      <c r="CD24" s="17">
        <f t="shared" si="121"/>
        <v>0</v>
      </c>
      <c r="CE24" s="17">
        <f t="shared" si="122"/>
        <v>1203.5</v>
      </c>
      <c r="CF24" s="17"/>
      <c r="CG24" s="33">
        <v>918</v>
      </c>
      <c r="CH24" s="18"/>
      <c r="CI24" s="109">
        <v>285.5</v>
      </c>
      <c r="CJ24" s="17">
        <f t="shared" si="123"/>
        <v>40.070999999999998</v>
      </c>
      <c r="CK24" s="17"/>
      <c r="CL24" s="18">
        <v>40.070999999999998</v>
      </c>
      <c r="CM24" s="18"/>
      <c r="CN24" s="17"/>
      <c r="CO24" s="17">
        <f t="shared" si="124"/>
        <v>1163.4290000000001</v>
      </c>
      <c r="CP24" s="17"/>
      <c r="CQ24" s="33">
        <f>918-40.071</f>
        <v>877.92899999999997</v>
      </c>
      <c r="CR24" s="18"/>
      <c r="CS24" s="109">
        <v>285.5</v>
      </c>
      <c r="CT24" s="17">
        <f t="shared" si="125"/>
        <v>1163.4290000000001</v>
      </c>
      <c r="CU24" s="17"/>
      <c r="CV24" s="33">
        <f>918-40.071</f>
        <v>877.92899999999997</v>
      </c>
      <c r="CW24" s="18"/>
      <c r="CX24" s="109">
        <v>285.5</v>
      </c>
      <c r="CY24" s="17">
        <f t="shared" si="126"/>
        <v>234.71932000000001</v>
      </c>
      <c r="CZ24" s="17"/>
      <c r="DA24" s="274">
        <v>99.976920000000007</v>
      </c>
      <c r="DB24" s="18"/>
      <c r="DC24" s="274">
        <v>134.7424</v>
      </c>
      <c r="DD24" s="15">
        <f t="shared" si="127"/>
        <v>1398.1483199999998</v>
      </c>
      <c r="DE24" s="17">
        <f t="shared" si="128"/>
        <v>1398.1483199999998</v>
      </c>
      <c r="DF24" s="17">
        <f t="shared" si="129"/>
        <v>0</v>
      </c>
      <c r="DG24" s="17">
        <f t="shared" si="130"/>
        <v>977.90591999999992</v>
      </c>
      <c r="DH24" s="17">
        <f t="shared" si="131"/>
        <v>0</v>
      </c>
      <c r="DI24" s="17">
        <f t="shared" si="132"/>
        <v>420.24239999999998</v>
      </c>
      <c r="DJ24" s="17">
        <f t="shared" si="133"/>
        <v>0</v>
      </c>
      <c r="DK24" s="17">
        <f t="shared" si="134"/>
        <v>0</v>
      </c>
      <c r="DL24" s="17">
        <f t="shared" si="135"/>
        <v>0</v>
      </c>
      <c r="DM24" s="17">
        <f t="shared" si="136"/>
        <v>0</v>
      </c>
      <c r="DN24" s="17">
        <f t="shared" si="137"/>
        <v>0</v>
      </c>
      <c r="DO24" s="208"/>
      <c r="DP24" s="212"/>
      <c r="DQ24" s="212"/>
      <c r="DR24" s="17">
        <f t="shared" si="138"/>
        <v>0</v>
      </c>
      <c r="DS24" s="18"/>
      <c r="DT24" s="18"/>
      <c r="DU24" s="18"/>
      <c r="DV24" s="213"/>
      <c r="DW24" s="15">
        <f t="shared" si="139"/>
        <v>0</v>
      </c>
      <c r="DX24" s="18"/>
      <c r="DY24" s="18"/>
      <c r="DZ24" s="18"/>
      <c r="EA24" s="18"/>
      <c r="EB24" s="17">
        <f t="shared" si="140"/>
        <v>0</v>
      </c>
      <c r="EC24" s="18"/>
      <c r="ED24" s="18"/>
      <c r="EE24" s="18"/>
      <c r="EF24" s="18"/>
      <c r="EG24" s="18"/>
      <c r="EH24" s="18"/>
      <c r="EI24" s="18"/>
      <c r="EJ24" s="8">
        <f t="shared" si="141"/>
        <v>0</v>
      </c>
      <c r="EL24" s="8">
        <f t="shared" si="142"/>
        <v>1163.4290000000001</v>
      </c>
      <c r="EM24" s="8">
        <f t="shared" si="143"/>
        <v>1163.4290000000001</v>
      </c>
      <c r="EO24" s="8"/>
      <c r="EP24" s="8"/>
      <c r="ER24" s="8"/>
      <c r="ET24" s="148">
        <v>1100</v>
      </c>
      <c r="EU24" s="148"/>
      <c r="EV24" s="148">
        <v>0.27500000000000002</v>
      </c>
      <c r="EW24" s="148"/>
      <c r="EX24" s="148"/>
      <c r="EY24" s="175">
        <v>1</v>
      </c>
      <c r="EZ24" s="148">
        <v>432</v>
      </c>
      <c r="FC24" s="8">
        <f t="shared" si="144"/>
        <v>1163.4290000000001</v>
      </c>
      <c r="FD24" s="8"/>
      <c r="FE24" s="131">
        <v>877.92899999999997</v>
      </c>
      <c r="FF24" s="72"/>
      <c r="FG24" s="131">
        <v>285.5</v>
      </c>
      <c r="FH24" s="8">
        <f t="shared" si="145"/>
        <v>234.71932000000001</v>
      </c>
      <c r="FI24" s="8"/>
      <c r="FJ24" s="131">
        <v>99.976920000000007</v>
      </c>
      <c r="FK24" s="72"/>
      <c r="FL24" s="131">
        <v>134.7424</v>
      </c>
      <c r="FM24" s="8">
        <f t="shared" si="146"/>
        <v>1163.4290000000001</v>
      </c>
      <c r="FN24" s="8"/>
      <c r="FO24" s="131">
        <v>877.92899999999997</v>
      </c>
      <c r="FP24" s="72"/>
      <c r="FQ24" s="131">
        <v>285.5</v>
      </c>
      <c r="FR24" s="8">
        <f t="shared" si="147"/>
        <v>234.71932000000001</v>
      </c>
      <c r="FS24" s="8"/>
      <c r="FT24" s="131">
        <v>99.976920000000007</v>
      </c>
      <c r="FU24" s="72"/>
      <c r="FV24" s="131">
        <v>134.7424</v>
      </c>
    </row>
    <row r="25" spans="2:178" s="59" customFormat="1" ht="15.75" customHeight="1" x14ac:dyDescent="0.3">
      <c r="B25" s="49"/>
      <c r="C25" s="50"/>
      <c r="D25" s="50">
        <v>1</v>
      </c>
      <c r="E25" s="307">
        <v>14</v>
      </c>
      <c r="F25" s="49"/>
      <c r="G25" s="50"/>
      <c r="H25" s="50">
        <v>1</v>
      </c>
      <c r="I25" s="383"/>
      <c r="J25" s="384"/>
      <c r="K25" s="384"/>
      <c r="L25" s="89"/>
      <c r="M25" s="307">
        <v>13</v>
      </c>
      <c r="N25" s="10" t="s">
        <v>74</v>
      </c>
      <c r="O25" s="312"/>
      <c r="P25" s="17">
        <f t="shared" si="107"/>
        <v>475.5</v>
      </c>
      <c r="Q25" s="17"/>
      <c r="R25" s="33">
        <v>423</v>
      </c>
      <c r="S25" s="17"/>
      <c r="T25" s="109">
        <v>52.5</v>
      </c>
      <c r="U25" s="17">
        <v>45.817500000000003</v>
      </c>
      <c r="V25" s="312"/>
      <c r="W25" s="312"/>
      <c r="X25" s="17">
        <f t="shared" si="108"/>
        <v>475.5</v>
      </c>
      <c r="Y25" s="17"/>
      <c r="Z25" s="33">
        <v>423</v>
      </c>
      <c r="AA25" s="17"/>
      <c r="AB25" s="109">
        <v>52.5</v>
      </c>
      <c r="AC25" s="17">
        <f t="shared" si="109"/>
        <v>189.36700000000002</v>
      </c>
      <c r="AD25" s="17"/>
      <c r="AE25" s="274">
        <v>141.88800000000001</v>
      </c>
      <c r="AF25" s="17"/>
      <c r="AG25" s="274">
        <v>47.478999999999999</v>
      </c>
      <c r="AH25" s="312"/>
      <c r="AI25" s="17">
        <f t="shared" si="110"/>
        <v>45.817500000000003</v>
      </c>
      <c r="AJ25" s="17"/>
      <c r="AK25" s="324">
        <f t="shared" si="11"/>
        <v>42.300000000000004</v>
      </c>
      <c r="AL25" s="324">
        <f t="shared" si="12"/>
        <v>0</v>
      </c>
      <c r="AM25" s="324">
        <f t="shared" si="13"/>
        <v>3.5175000000000001</v>
      </c>
      <c r="AN25" s="17">
        <f t="shared" si="111"/>
        <v>475.5</v>
      </c>
      <c r="AO25" s="17"/>
      <c r="AP25" s="33">
        <v>423</v>
      </c>
      <c r="AQ25" s="17"/>
      <c r="AR25" s="109">
        <v>52.5</v>
      </c>
      <c r="AS25" s="17">
        <f t="shared" si="112"/>
        <v>475.5</v>
      </c>
      <c r="AT25" s="17"/>
      <c r="AU25" s="33">
        <v>423</v>
      </c>
      <c r="AV25" s="18"/>
      <c r="AW25" s="17"/>
      <c r="AX25" s="109">
        <v>52.5</v>
      </c>
      <c r="AY25" s="17">
        <f t="shared" si="113"/>
        <v>475.5</v>
      </c>
      <c r="AZ25" s="17"/>
      <c r="BA25" s="33">
        <v>423</v>
      </c>
      <c r="BB25" s="17"/>
      <c r="BC25" s="109">
        <v>52.5</v>
      </c>
      <c r="BD25" s="17">
        <f t="shared" si="114"/>
        <v>475.5</v>
      </c>
      <c r="BE25" s="17"/>
      <c r="BF25" s="33">
        <v>423</v>
      </c>
      <c r="BG25" s="17"/>
      <c r="BH25" s="109">
        <v>52.5</v>
      </c>
      <c r="BI25" s="17">
        <f t="shared" si="115"/>
        <v>475.5</v>
      </c>
      <c r="BJ25" s="17"/>
      <c r="BK25" s="33">
        <v>423</v>
      </c>
      <c r="BL25" s="17"/>
      <c r="BM25" s="109">
        <v>52.5</v>
      </c>
      <c r="BN25" s="17">
        <f t="shared" si="51"/>
        <v>423</v>
      </c>
      <c r="BO25" s="17"/>
      <c r="BP25" s="33">
        <v>423</v>
      </c>
      <c r="BQ25" s="17"/>
      <c r="BR25" s="17"/>
      <c r="BS25" s="17"/>
      <c r="BT25" s="17" t="s">
        <v>247</v>
      </c>
      <c r="BU25" s="17">
        <f t="shared" si="116"/>
        <v>475.5</v>
      </c>
      <c r="BV25" s="17"/>
      <c r="BW25" s="33">
        <v>423</v>
      </c>
      <c r="BX25" s="17"/>
      <c r="BY25" s="109">
        <v>52.5</v>
      </c>
      <c r="BZ25" s="17">
        <f t="shared" si="117"/>
        <v>0</v>
      </c>
      <c r="CA25" s="17">
        <f t="shared" si="118"/>
        <v>0</v>
      </c>
      <c r="CB25" s="17">
        <f t="shared" si="119"/>
        <v>0</v>
      </c>
      <c r="CC25" s="17">
        <f t="shared" si="120"/>
        <v>0</v>
      </c>
      <c r="CD25" s="17">
        <f t="shared" si="121"/>
        <v>0</v>
      </c>
      <c r="CE25" s="17">
        <f t="shared" si="122"/>
        <v>475.5</v>
      </c>
      <c r="CF25" s="17"/>
      <c r="CG25" s="33">
        <v>423</v>
      </c>
      <c r="CH25" s="17"/>
      <c r="CI25" s="109">
        <v>52.5</v>
      </c>
      <c r="CJ25" s="17">
        <f t="shared" si="123"/>
        <v>0</v>
      </c>
      <c r="CK25" s="17"/>
      <c r="CL25" s="17"/>
      <c r="CM25" s="17"/>
      <c r="CN25" s="17"/>
      <c r="CO25" s="17">
        <f t="shared" si="124"/>
        <v>475.5</v>
      </c>
      <c r="CP25" s="17"/>
      <c r="CQ25" s="33">
        <v>423</v>
      </c>
      <c r="CR25" s="17"/>
      <c r="CS25" s="109">
        <v>52.5</v>
      </c>
      <c r="CT25" s="17">
        <f t="shared" si="125"/>
        <v>475.5</v>
      </c>
      <c r="CU25" s="17"/>
      <c r="CV25" s="33">
        <v>423</v>
      </c>
      <c r="CW25" s="17"/>
      <c r="CX25" s="109">
        <v>52.5</v>
      </c>
      <c r="CY25" s="17">
        <f t="shared" si="126"/>
        <v>189.36700000000002</v>
      </c>
      <c r="CZ25" s="17"/>
      <c r="DA25" s="274">
        <v>141.88800000000001</v>
      </c>
      <c r="DB25" s="17"/>
      <c r="DC25" s="274">
        <v>47.478999999999999</v>
      </c>
      <c r="DD25" s="15">
        <f t="shared" si="127"/>
        <v>664.86700000000008</v>
      </c>
      <c r="DE25" s="17">
        <f t="shared" si="128"/>
        <v>664.86700000000008</v>
      </c>
      <c r="DF25" s="17">
        <f t="shared" si="129"/>
        <v>0</v>
      </c>
      <c r="DG25" s="17">
        <f t="shared" si="130"/>
        <v>564.88800000000003</v>
      </c>
      <c r="DH25" s="17">
        <f t="shared" si="131"/>
        <v>0</v>
      </c>
      <c r="DI25" s="17">
        <f t="shared" si="132"/>
        <v>99.978999999999999</v>
      </c>
      <c r="DJ25" s="17">
        <f t="shared" si="133"/>
        <v>0</v>
      </c>
      <c r="DK25" s="17">
        <f t="shared" si="134"/>
        <v>0</v>
      </c>
      <c r="DL25" s="17">
        <f t="shared" si="135"/>
        <v>0</v>
      </c>
      <c r="DM25" s="17">
        <f t="shared" si="136"/>
        <v>0</v>
      </c>
      <c r="DN25" s="17">
        <f t="shared" si="137"/>
        <v>0</v>
      </c>
      <c r="DO25" s="208"/>
      <c r="DP25" s="209"/>
      <c r="DQ25" s="209"/>
      <c r="DR25" s="17">
        <f t="shared" si="138"/>
        <v>0</v>
      </c>
      <c r="DS25" s="17"/>
      <c r="DT25" s="17"/>
      <c r="DU25" s="17"/>
      <c r="DV25" s="40"/>
      <c r="DW25" s="15">
        <f t="shared" si="139"/>
        <v>0</v>
      </c>
      <c r="DX25" s="17"/>
      <c r="DY25" s="17"/>
      <c r="DZ25" s="17"/>
      <c r="EA25" s="17"/>
      <c r="EB25" s="17">
        <f t="shared" si="140"/>
        <v>0</v>
      </c>
      <c r="EC25" s="17"/>
      <c r="ED25" s="17"/>
      <c r="EE25" s="17"/>
      <c r="EF25" s="17"/>
      <c r="EG25" s="17"/>
      <c r="EH25" s="17"/>
      <c r="EI25" s="17"/>
      <c r="EJ25" s="8">
        <f t="shared" si="141"/>
        <v>0</v>
      </c>
      <c r="EL25" s="8">
        <f t="shared" si="142"/>
        <v>475.5</v>
      </c>
      <c r="EM25" s="8">
        <f t="shared" si="143"/>
        <v>475.5</v>
      </c>
      <c r="EO25" s="8"/>
      <c r="EP25" s="8"/>
      <c r="ER25" s="8"/>
      <c r="ET25" s="148">
        <v>571</v>
      </c>
      <c r="EU25" s="148"/>
      <c r="EV25" s="148">
        <v>0.154</v>
      </c>
      <c r="EW25" s="148"/>
      <c r="EX25" s="148"/>
      <c r="EY25" s="175">
        <v>1</v>
      </c>
      <c r="EZ25" s="148">
        <v>162</v>
      </c>
      <c r="FC25" s="8">
        <f t="shared" si="144"/>
        <v>475.5</v>
      </c>
      <c r="FD25" s="8"/>
      <c r="FE25" s="131">
        <v>423</v>
      </c>
      <c r="FF25" s="8"/>
      <c r="FG25" s="131">
        <v>52.5</v>
      </c>
      <c r="FH25" s="8">
        <f t="shared" si="145"/>
        <v>189.36700000000002</v>
      </c>
      <c r="FI25" s="8"/>
      <c r="FJ25" s="131">
        <v>141.88800000000001</v>
      </c>
      <c r="FK25" s="8"/>
      <c r="FL25" s="131">
        <v>47.478999999999999</v>
      </c>
      <c r="FM25" s="8">
        <f t="shared" si="146"/>
        <v>475.5</v>
      </c>
      <c r="FN25" s="8"/>
      <c r="FO25" s="131">
        <v>423</v>
      </c>
      <c r="FP25" s="8"/>
      <c r="FQ25" s="131">
        <v>52.5</v>
      </c>
      <c r="FR25" s="8">
        <f t="shared" si="147"/>
        <v>189.36700000000002</v>
      </c>
      <c r="FS25" s="8"/>
      <c r="FT25" s="131">
        <v>141.88800000000001</v>
      </c>
      <c r="FU25" s="8"/>
      <c r="FV25" s="131">
        <v>47.478999999999999</v>
      </c>
    </row>
    <row r="26" spans="2:178" s="59" customFormat="1" ht="15.75" customHeight="1" x14ac:dyDescent="0.3">
      <c r="B26" s="49"/>
      <c r="C26" s="50"/>
      <c r="D26" s="50">
        <v>1</v>
      </c>
      <c r="E26" s="307">
        <v>15</v>
      </c>
      <c r="F26" s="49"/>
      <c r="G26" s="50"/>
      <c r="H26" s="50">
        <v>1</v>
      </c>
      <c r="I26" s="358"/>
      <c r="J26" s="359"/>
      <c r="K26" s="359"/>
      <c r="L26" s="359"/>
      <c r="M26" s="307">
        <v>14</v>
      </c>
      <c r="N26" s="10" t="s">
        <v>75</v>
      </c>
      <c r="O26" s="312"/>
      <c r="P26" s="17">
        <f t="shared" si="107"/>
        <v>1484.3</v>
      </c>
      <c r="Q26" s="17"/>
      <c r="R26" s="33">
        <v>1327.5</v>
      </c>
      <c r="S26" s="17"/>
      <c r="T26" s="109">
        <v>156.80000000000001</v>
      </c>
      <c r="U26" s="17">
        <v>143.25560000000002</v>
      </c>
      <c r="V26" s="312"/>
      <c r="W26" s="312"/>
      <c r="X26" s="17">
        <f t="shared" si="108"/>
        <v>1481.652</v>
      </c>
      <c r="Y26" s="17"/>
      <c r="Z26" s="17">
        <v>1324.8520000000001</v>
      </c>
      <c r="AA26" s="17"/>
      <c r="AB26" s="109">
        <v>156.80000000000001</v>
      </c>
      <c r="AC26" s="17">
        <f t="shared" si="109"/>
        <v>162.26922000000002</v>
      </c>
      <c r="AD26" s="17"/>
      <c r="AE26" s="274">
        <v>144.94522000000001</v>
      </c>
      <c r="AF26" s="17"/>
      <c r="AG26" s="274">
        <v>17.324000000000002</v>
      </c>
      <c r="AH26" s="312"/>
      <c r="AI26" s="17">
        <f t="shared" si="110"/>
        <v>143.25560000000002</v>
      </c>
      <c r="AJ26" s="17"/>
      <c r="AK26" s="324">
        <f t="shared" si="11"/>
        <v>132.75</v>
      </c>
      <c r="AL26" s="324">
        <f t="shared" si="12"/>
        <v>0</v>
      </c>
      <c r="AM26" s="324">
        <f t="shared" si="13"/>
        <v>10.505600000000001</v>
      </c>
      <c r="AN26" s="17">
        <f t="shared" si="111"/>
        <v>1484.3</v>
      </c>
      <c r="AO26" s="17"/>
      <c r="AP26" s="33">
        <v>1327.5</v>
      </c>
      <c r="AQ26" s="17"/>
      <c r="AR26" s="109">
        <v>156.80000000000001</v>
      </c>
      <c r="AS26" s="17">
        <f t="shared" si="112"/>
        <v>1484.3</v>
      </c>
      <c r="AT26" s="17"/>
      <c r="AU26" s="33">
        <v>1327.5</v>
      </c>
      <c r="AV26" s="18"/>
      <c r="AW26" s="17"/>
      <c r="AX26" s="109">
        <v>156.80000000000001</v>
      </c>
      <c r="AY26" s="17">
        <f t="shared" si="113"/>
        <v>1484.3</v>
      </c>
      <c r="AZ26" s="17"/>
      <c r="BA26" s="33">
        <v>1327.5</v>
      </c>
      <c r="BB26" s="17"/>
      <c r="BC26" s="109">
        <v>156.80000000000001</v>
      </c>
      <c r="BD26" s="17">
        <f t="shared" si="114"/>
        <v>1484.3</v>
      </c>
      <c r="BE26" s="17"/>
      <c r="BF26" s="33">
        <v>1327.5</v>
      </c>
      <c r="BG26" s="17"/>
      <c r="BH26" s="109">
        <v>156.80000000000001</v>
      </c>
      <c r="BI26" s="17">
        <f t="shared" si="115"/>
        <v>1484.3</v>
      </c>
      <c r="BJ26" s="17"/>
      <c r="BK26" s="33">
        <v>1327.5</v>
      </c>
      <c r="BL26" s="17"/>
      <c r="BM26" s="109">
        <v>156.80000000000001</v>
      </c>
      <c r="BN26" s="17">
        <f t="shared" si="51"/>
        <v>1327.5</v>
      </c>
      <c r="BO26" s="17"/>
      <c r="BP26" s="33">
        <v>1327.5</v>
      </c>
      <c r="BQ26" s="17"/>
      <c r="BR26" s="17"/>
      <c r="BS26" s="17"/>
      <c r="BT26" s="17" t="s">
        <v>251</v>
      </c>
      <c r="BU26" s="17">
        <f t="shared" si="116"/>
        <v>1481.652</v>
      </c>
      <c r="BV26" s="17"/>
      <c r="BW26" s="17">
        <v>1324.8520000000001</v>
      </c>
      <c r="BX26" s="17"/>
      <c r="BY26" s="109">
        <v>156.80000000000001</v>
      </c>
      <c r="BZ26" s="17">
        <f t="shared" si="117"/>
        <v>2.6479999999999109</v>
      </c>
      <c r="CA26" s="17">
        <f t="shared" si="118"/>
        <v>0</v>
      </c>
      <c r="CB26" s="17">
        <f t="shared" si="119"/>
        <v>2.6479999999999109</v>
      </c>
      <c r="CC26" s="17">
        <f t="shared" si="120"/>
        <v>0</v>
      </c>
      <c r="CD26" s="17">
        <f t="shared" si="121"/>
        <v>0</v>
      </c>
      <c r="CE26" s="17">
        <f t="shared" si="122"/>
        <v>1481.652</v>
      </c>
      <c r="CF26" s="17"/>
      <c r="CG26" s="17">
        <v>1324.8520000000001</v>
      </c>
      <c r="CH26" s="17"/>
      <c r="CI26" s="109">
        <v>156.80000000000001</v>
      </c>
      <c r="CJ26" s="17">
        <f t="shared" si="123"/>
        <v>0</v>
      </c>
      <c r="CK26" s="17"/>
      <c r="CL26" s="17"/>
      <c r="CM26" s="17"/>
      <c r="CN26" s="17"/>
      <c r="CO26" s="17">
        <f t="shared" si="124"/>
        <v>1481.652</v>
      </c>
      <c r="CP26" s="17"/>
      <c r="CQ26" s="17">
        <v>1324.8520000000001</v>
      </c>
      <c r="CR26" s="17"/>
      <c r="CS26" s="109">
        <v>156.80000000000001</v>
      </c>
      <c r="CT26" s="17">
        <f t="shared" si="125"/>
        <v>1460.4069999999999</v>
      </c>
      <c r="CU26" s="17"/>
      <c r="CV26" s="17">
        <v>1304.4929999999999</v>
      </c>
      <c r="CW26" s="17"/>
      <c r="CX26" s="109">
        <v>155.91399999999999</v>
      </c>
      <c r="CY26" s="17">
        <f t="shared" si="126"/>
        <v>162.26922000000002</v>
      </c>
      <c r="CZ26" s="17"/>
      <c r="DA26" s="274">
        <v>144.94522000000001</v>
      </c>
      <c r="DB26" s="17"/>
      <c r="DC26" s="274">
        <v>17.324000000000002</v>
      </c>
      <c r="DD26" s="15">
        <f t="shared" si="127"/>
        <v>1622.6762200000001</v>
      </c>
      <c r="DE26" s="17">
        <f t="shared" si="128"/>
        <v>1622.6762200000001</v>
      </c>
      <c r="DF26" s="17">
        <f t="shared" si="129"/>
        <v>0</v>
      </c>
      <c r="DG26" s="17">
        <f t="shared" si="130"/>
        <v>1449.43822</v>
      </c>
      <c r="DH26" s="17">
        <f t="shared" si="131"/>
        <v>0</v>
      </c>
      <c r="DI26" s="17">
        <f t="shared" si="132"/>
        <v>173.238</v>
      </c>
      <c r="DJ26" s="17">
        <f t="shared" si="133"/>
        <v>21.245000000000175</v>
      </c>
      <c r="DK26" s="17">
        <f t="shared" si="134"/>
        <v>0</v>
      </c>
      <c r="DL26" s="17">
        <f t="shared" si="135"/>
        <v>20.359000000000151</v>
      </c>
      <c r="DM26" s="17">
        <f t="shared" si="136"/>
        <v>0</v>
      </c>
      <c r="DN26" s="17">
        <f t="shared" si="137"/>
        <v>0.8860000000000241</v>
      </c>
      <c r="DO26" s="208"/>
      <c r="DP26" s="209"/>
      <c r="DQ26" s="209"/>
      <c r="DR26" s="17">
        <f t="shared" si="138"/>
        <v>0</v>
      </c>
      <c r="DS26" s="17"/>
      <c r="DT26" s="17"/>
      <c r="DU26" s="17"/>
      <c r="DV26" s="40"/>
      <c r="DW26" s="15">
        <f t="shared" si="139"/>
        <v>0</v>
      </c>
      <c r="DX26" s="17"/>
      <c r="DY26" s="17"/>
      <c r="DZ26" s="17"/>
      <c r="EA26" s="17"/>
      <c r="EB26" s="17">
        <f t="shared" si="140"/>
        <v>0</v>
      </c>
      <c r="EC26" s="17"/>
      <c r="ED26" s="17"/>
      <c r="EE26" s="17"/>
      <c r="EF26" s="17"/>
      <c r="EG26" s="17"/>
      <c r="EH26" s="17"/>
      <c r="EI26" s="17"/>
      <c r="EJ26" s="8">
        <f t="shared" si="141"/>
        <v>21.245000000000175</v>
      </c>
      <c r="EL26" s="8">
        <f t="shared" si="142"/>
        <v>1481.652</v>
      </c>
      <c r="EM26" s="8">
        <f t="shared" si="143"/>
        <v>1460.4069999999999</v>
      </c>
      <c r="EO26" s="8"/>
      <c r="EP26" s="8"/>
      <c r="ER26" s="8"/>
      <c r="ET26" s="148">
        <v>5665.4</v>
      </c>
      <c r="EU26" s="148"/>
      <c r="EV26" s="148">
        <v>1.73</v>
      </c>
      <c r="EW26" s="148"/>
      <c r="EX26" s="148"/>
      <c r="EY26" s="175">
        <v>1</v>
      </c>
      <c r="EZ26" s="148">
        <v>183.33</v>
      </c>
      <c r="FC26" s="8">
        <f t="shared" si="144"/>
        <v>1460.4069999999999</v>
      </c>
      <c r="FD26" s="8"/>
      <c r="FE26" s="131">
        <v>1304.4929999999999</v>
      </c>
      <c r="FF26" s="8"/>
      <c r="FG26" s="131">
        <v>155.91399999999999</v>
      </c>
      <c r="FH26" s="8">
        <f t="shared" si="145"/>
        <v>162.26922000000002</v>
      </c>
      <c r="FI26" s="8"/>
      <c r="FJ26" s="131">
        <v>144.94522000000001</v>
      </c>
      <c r="FK26" s="8"/>
      <c r="FL26" s="131">
        <v>17.324000000000002</v>
      </c>
      <c r="FM26" s="8">
        <f t="shared" si="146"/>
        <v>1460.4069999999999</v>
      </c>
      <c r="FN26" s="8"/>
      <c r="FO26" s="131">
        <v>1304.4929999999999</v>
      </c>
      <c r="FP26" s="8"/>
      <c r="FQ26" s="131">
        <v>155.91399999999999</v>
      </c>
      <c r="FR26" s="8">
        <f t="shared" si="147"/>
        <v>162.26922000000002</v>
      </c>
      <c r="FS26" s="8"/>
      <c r="FT26" s="131">
        <v>144.94522000000001</v>
      </c>
      <c r="FU26" s="8"/>
      <c r="FV26" s="131">
        <v>17.324000000000002</v>
      </c>
    </row>
    <row r="27" spans="2:178" s="59" customFormat="1" ht="15.75" customHeight="1" x14ac:dyDescent="0.3">
      <c r="B27" s="49"/>
      <c r="C27" s="50">
        <v>1</v>
      </c>
      <c r="D27" s="50"/>
      <c r="E27" s="307">
        <v>16</v>
      </c>
      <c r="F27" s="49"/>
      <c r="G27" s="50">
        <v>1</v>
      </c>
      <c r="H27" s="50">
        <v>1</v>
      </c>
      <c r="I27" s="298"/>
      <c r="J27" s="294"/>
      <c r="K27" s="88"/>
      <c r="L27" s="82"/>
      <c r="M27" s="307">
        <v>15</v>
      </c>
      <c r="N27" s="10" t="s">
        <v>35</v>
      </c>
      <c r="O27" s="312"/>
      <c r="P27" s="17">
        <f t="shared" si="107"/>
        <v>44666.156000000003</v>
      </c>
      <c r="Q27" s="17"/>
      <c r="R27" s="33">
        <v>5179.5</v>
      </c>
      <c r="S27" s="17">
        <v>38891.856</v>
      </c>
      <c r="T27" s="109">
        <v>594.79999999999995</v>
      </c>
      <c r="U27" s="17">
        <v>3669.1500800000003</v>
      </c>
      <c r="V27" s="312"/>
      <c r="W27" s="312"/>
      <c r="X27" s="17">
        <f t="shared" si="108"/>
        <v>44666.156000000003</v>
      </c>
      <c r="Y27" s="17"/>
      <c r="Z27" s="33">
        <v>5179.5</v>
      </c>
      <c r="AA27" s="17">
        <f>24985+3467.25+10439.606</f>
        <v>38891.856</v>
      </c>
      <c r="AB27" s="109">
        <v>594.79999999999995</v>
      </c>
      <c r="AC27" s="17">
        <f t="shared" si="109"/>
        <v>2750.5501099999997</v>
      </c>
      <c r="AD27" s="17"/>
      <c r="AE27" s="274">
        <v>1864.5024599999999</v>
      </c>
      <c r="AF27" s="17">
        <v>530.35757000000001</v>
      </c>
      <c r="AG27" s="274">
        <v>355.69008000000002</v>
      </c>
      <c r="AH27" s="312"/>
      <c r="AI27" s="17">
        <f t="shared" si="110"/>
        <v>3669.1500800000003</v>
      </c>
      <c r="AJ27" s="17"/>
      <c r="AK27" s="324">
        <f t="shared" si="11"/>
        <v>517.95000000000005</v>
      </c>
      <c r="AL27" s="324">
        <f t="shared" si="12"/>
        <v>3111.3484800000001</v>
      </c>
      <c r="AM27" s="324">
        <f t="shared" si="13"/>
        <v>39.851599999999998</v>
      </c>
      <c r="AN27" s="17">
        <f t="shared" si="111"/>
        <v>44666.156000000003</v>
      </c>
      <c r="AO27" s="17"/>
      <c r="AP27" s="33">
        <v>5179.5</v>
      </c>
      <c r="AQ27" s="17">
        <v>38891.856</v>
      </c>
      <c r="AR27" s="109">
        <v>594.79999999999995</v>
      </c>
      <c r="AS27" s="17">
        <f t="shared" si="112"/>
        <v>44666.156000000003</v>
      </c>
      <c r="AT27" s="17"/>
      <c r="AU27" s="33">
        <v>5179.5</v>
      </c>
      <c r="AV27" s="18"/>
      <c r="AW27" s="17">
        <v>38891.856</v>
      </c>
      <c r="AX27" s="109">
        <v>594.79999999999995</v>
      </c>
      <c r="AY27" s="17">
        <f t="shared" si="113"/>
        <v>34226.550000000003</v>
      </c>
      <c r="AZ27" s="17"/>
      <c r="BA27" s="33">
        <v>5179.5</v>
      </c>
      <c r="BB27" s="17">
        <v>28452.25</v>
      </c>
      <c r="BC27" s="109">
        <v>594.79999999999995</v>
      </c>
      <c r="BD27" s="17">
        <f t="shared" si="114"/>
        <v>34226.550000000003</v>
      </c>
      <c r="BE27" s="17"/>
      <c r="BF27" s="33">
        <v>5179.5</v>
      </c>
      <c r="BG27" s="17">
        <v>28452.25</v>
      </c>
      <c r="BH27" s="109">
        <v>594.79999999999995</v>
      </c>
      <c r="BI27" s="17">
        <f t="shared" si="115"/>
        <v>30759.3</v>
      </c>
      <c r="BJ27" s="17"/>
      <c r="BK27" s="33">
        <v>5179.5</v>
      </c>
      <c r="BL27" s="17">
        <v>24985</v>
      </c>
      <c r="BM27" s="109">
        <v>594.79999999999995</v>
      </c>
      <c r="BN27" s="17">
        <f t="shared" si="51"/>
        <v>5179.5</v>
      </c>
      <c r="BO27" s="17"/>
      <c r="BP27" s="33">
        <v>5179.5</v>
      </c>
      <c r="BQ27" s="17"/>
      <c r="BR27" s="17"/>
      <c r="BS27" s="17"/>
      <c r="BT27" s="17" t="s">
        <v>322</v>
      </c>
      <c r="BU27" s="17">
        <f t="shared" si="116"/>
        <v>44666.156000000003</v>
      </c>
      <c r="BV27" s="17"/>
      <c r="BW27" s="33">
        <v>5179.5</v>
      </c>
      <c r="BX27" s="17">
        <f>24985+3467.25+10439.606</f>
        <v>38891.856</v>
      </c>
      <c r="BY27" s="109">
        <v>594.79999999999995</v>
      </c>
      <c r="BZ27" s="17">
        <f t="shared" si="117"/>
        <v>0</v>
      </c>
      <c r="CA27" s="17">
        <f t="shared" si="118"/>
        <v>0</v>
      </c>
      <c r="CB27" s="17">
        <f t="shared" si="119"/>
        <v>0</v>
      </c>
      <c r="CC27" s="17">
        <f t="shared" si="120"/>
        <v>0</v>
      </c>
      <c r="CD27" s="17">
        <f t="shared" si="121"/>
        <v>0</v>
      </c>
      <c r="CE27" s="17">
        <f t="shared" si="122"/>
        <v>44666.156000000003</v>
      </c>
      <c r="CF27" s="17"/>
      <c r="CG27" s="33">
        <v>5179.5</v>
      </c>
      <c r="CH27" s="17">
        <f>24985+3467.25+10439.606</f>
        <v>38891.856</v>
      </c>
      <c r="CI27" s="109">
        <v>594.79999999999995</v>
      </c>
      <c r="CJ27" s="17">
        <f t="shared" si="123"/>
        <v>0</v>
      </c>
      <c r="CK27" s="17"/>
      <c r="CL27" s="17"/>
      <c r="CM27" s="17"/>
      <c r="CN27" s="17"/>
      <c r="CO27" s="17">
        <f t="shared" si="124"/>
        <v>44666.156000000003</v>
      </c>
      <c r="CP27" s="17"/>
      <c r="CQ27" s="33">
        <v>5179.5</v>
      </c>
      <c r="CR27" s="17">
        <f>24985+3467.25+10439.606</f>
        <v>38891.856</v>
      </c>
      <c r="CS27" s="109">
        <v>594.79999999999995</v>
      </c>
      <c r="CT27" s="15">
        <f t="shared" si="125"/>
        <v>8759.2999999999993</v>
      </c>
      <c r="CU27" s="15"/>
      <c r="CV27" s="15">
        <v>5179.5</v>
      </c>
      <c r="CW27" s="15">
        <v>2985</v>
      </c>
      <c r="CX27" s="15">
        <v>594.79999999999995</v>
      </c>
      <c r="CY27" s="17">
        <f t="shared" si="126"/>
        <v>2750.5501099999997</v>
      </c>
      <c r="CZ27" s="17"/>
      <c r="DA27" s="274">
        <v>1864.5024599999999</v>
      </c>
      <c r="DB27" s="17">
        <v>530.35757000000001</v>
      </c>
      <c r="DC27" s="274">
        <v>355.69008000000002</v>
      </c>
      <c r="DD27" s="15">
        <f t="shared" si="127"/>
        <v>11509.850109999999</v>
      </c>
      <c r="DE27" s="17">
        <f t="shared" si="128"/>
        <v>11509.850109999999</v>
      </c>
      <c r="DF27" s="17">
        <f t="shared" si="129"/>
        <v>0</v>
      </c>
      <c r="DG27" s="17">
        <f t="shared" si="130"/>
        <v>7044.0024599999997</v>
      </c>
      <c r="DH27" s="17">
        <f t="shared" si="131"/>
        <v>3515.3575700000001</v>
      </c>
      <c r="DI27" s="17">
        <f t="shared" si="132"/>
        <v>950.49008000000003</v>
      </c>
      <c r="DJ27" s="17">
        <f t="shared" si="133"/>
        <v>35906.856</v>
      </c>
      <c r="DK27" s="17">
        <f t="shared" si="134"/>
        <v>0</v>
      </c>
      <c r="DL27" s="17">
        <f t="shared" si="135"/>
        <v>0</v>
      </c>
      <c r="DM27" s="17">
        <f t="shared" si="136"/>
        <v>35906.856</v>
      </c>
      <c r="DN27" s="17">
        <f t="shared" si="137"/>
        <v>0</v>
      </c>
      <c r="DO27" s="208"/>
      <c r="DP27" s="339">
        <f>CE27</f>
        <v>44666.156000000003</v>
      </c>
      <c r="DQ27" s="339">
        <f>DP27+DR27</f>
        <v>49641.156000000003</v>
      </c>
      <c r="DR27" s="17">
        <f t="shared" si="138"/>
        <v>4975</v>
      </c>
      <c r="DS27" s="17"/>
      <c r="DT27" s="17"/>
      <c r="DU27" s="17">
        <v>4975</v>
      </c>
      <c r="DV27" s="40"/>
      <c r="DW27" s="15">
        <f t="shared" si="139"/>
        <v>4975</v>
      </c>
      <c r="DX27" s="17"/>
      <c r="DY27" s="17"/>
      <c r="DZ27" s="17">
        <v>4975</v>
      </c>
      <c r="EA27" s="17"/>
      <c r="EB27" s="17">
        <f t="shared" si="140"/>
        <v>0</v>
      </c>
      <c r="EC27" s="17"/>
      <c r="ED27" s="17"/>
      <c r="EE27" s="17">
        <f t="shared" ref="EE27" si="148">DU27-DZ27</f>
        <v>0</v>
      </c>
      <c r="EF27" s="17"/>
      <c r="EG27" s="17"/>
      <c r="EH27" s="17"/>
      <c r="EI27" s="17"/>
      <c r="EJ27" s="8">
        <f t="shared" si="141"/>
        <v>35906.856</v>
      </c>
      <c r="EL27" s="8">
        <f t="shared" si="142"/>
        <v>49641.156000000003</v>
      </c>
      <c r="EM27" s="8">
        <f t="shared" si="143"/>
        <v>13734.3</v>
      </c>
      <c r="EO27" s="45">
        <f>EM27</f>
        <v>13734.3</v>
      </c>
      <c r="EP27" s="45">
        <f>EJ27</f>
        <v>35906.856</v>
      </c>
      <c r="ER27" s="8">
        <f>DQ27-EO27</f>
        <v>35906.856</v>
      </c>
      <c r="ET27" s="148">
        <v>9796</v>
      </c>
      <c r="EU27" s="148">
        <v>3600</v>
      </c>
      <c r="EV27" s="148">
        <v>2.1259999999999999</v>
      </c>
      <c r="EW27" s="148">
        <v>1225</v>
      </c>
      <c r="EX27" s="148">
        <v>0.35</v>
      </c>
      <c r="EY27" s="175">
        <v>2</v>
      </c>
      <c r="EZ27" s="148">
        <v>1474</v>
      </c>
      <c r="FC27" s="8">
        <f t="shared" si="144"/>
        <v>8759.2999999999993</v>
      </c>
      <c r="FD27" s="8"/>
      <c r="FE27" s="131">
        <v>5179.5</v>
      </c>
      <c r="FF27" s="8">
        <v>2985</v>
      </c>
      <c r="FG27" s="131">
        <v>594.79999999999995</v>
      </c>
      <c r="FH27" s="8">
        <f t="shared" si="145"/>
        <v>2750.5501099999997</v>
      </c>
      <c r="FI27" s="8"/>
      <c r="FJ27" s="131">
        <v>1864.5024599999999</v>
      </c>
      <c r="FK27" s="8">
        <v>530.35757000000001</v>
      </c>
      <c r="FL27" s="131">
        <v>355.69008000000002</v>
      </c>
      <c r="FM27" s="8">
        <f t="shared" si="146"/>
        <v>8759.2999999999993</v>
      </c>
      <c r="FN27" s="8"/>
      <c r="FO27" s="131">
        <v>5179.5</v>
      </c>
      <c r="FP27" s="8">
        <v>2985</v>
      </c>
      <c r="FQ27" s="131">
        <v>594.79999999999995</v>
      </c>
      <c r="FR27" s="8">
        <f t="shared" si="147"/>
        <v>2750.5501099999997</v>
      </c>
      <c r="FS27" s="8"/>
      <c r="FT27" s="131">
        <v>1864.5024599999999</v>
      </c>
      <c r="FU27" s="8">
        <v>530.35757000000001</v>
      </c>
      <c r="FV27" s="131">
        <v>355.69008000000002</v>
      </c>
    </row>
    <row r="28" spans="2:178" s="59" customFormat="1" ht="15.75" customHeight="1" x14ac:dyDescent="0.3">
      <c r="B28" s="49"/>
      <c r="C28" s="50"/>
      <c r="D28" s="50">
        <v>1</v>
      </c>
      <c r="E28" s="307">
        <v>17</v>
      </c>
      <c r="F28" s="49"/>
      <c r="G28" s="50"/>
      <c r="H28" s="50">
        <v>1</v>
      </c>
      <c r="I28" s="383"/>
      <c r="J28" s="384"/>
      <c r="K28" s="384"/>
      <c r="L28" s="89"/>
      <c r="M28" s="307">
        <v>16</v>
      </c>
      <c r="N28" s="10" t="s">
        <v>76</v>
      </c>
      <c r="O28" s="312"/>
      <c r="P28" s="17">
        <f t="shared" si="107"/>
        <v>597.96</v>
      </c>
      <c r="Q28" s="17"/>
      <c r="R28" s="33">
        <v>597.96</v>
      </c>
      <c r="S28" s="17"/>
      <c r="T28" s="112"/>
      <c r="U28" s="17">
        <v>59.796000000000006</v>
      </c>
      <c r="V28" s="312"/>
      <c r="W28" s="312"/>
      <c r="X28" s="17">
        <f t="shared" si="108"/>
        <v>597.96</v>
      </c>
      <c r="Y28" s="17"/>
      <c r="Z28" s="33">
        <f>792-194.04</f>
        <v>597.96</v>
      </c>
      <c r="AA28" s="17"/>
      <c r="AB28" s="17"/>
      <c r="AC28" s="17">
        <f t="shared" si="109"/>
        <v>199.60237000000001</v>
      </c>
      <c r="AD28" s="17"/>
      <c r="AE28" s="274">
        <v>199.60237000000001</v>
      </c>
      <c r="AF28" s="17"/>
      <c r="AG28" s="274"/>
      <c r="AH28" s="312"/>
      <c r="AI28" s="17">
        <f t="shared" si="110"/>
        <v>59.796000000000006</v>
      </c>
      <c r="AJ28" s="17"/>
      <c r="AK28" s="324">
        <f t="shared" si="11"/>
        <v>59.796000000000006</v>
      </c>
      <c r="AL28" s="324">
        <f t="shared" si="12"/>
        <v>0</v>
      </c>
      <c r="AM28" s="324">
        <f t="shared" si="13"/>
        <v>0</v>
      </c>
      <c r="AN28" s="17">
        <f t="shared" si="111"/>
        <v>597.96</v>
      </c>
      <c r="AO28" s="17"/>
      <c r="AP28" s="33">
        <v>597.96</v>
      </c>
      <c r="AQ28" s="17"/>
      <c r="AR28" s="112"/>
      <c r="AS28" s="17">
        <f t="shared" si="112"/>
        <v>597.96</v>
      </c>
      <c r="AT28" s="17"/>
      <c r="AU28" s="33">
        <v>597.96</v>
      </c>
      <c r="AV28" s="18"/>
      <c r="AW28" s="17"/>
      <c r="AX28" s="112"/>
      <c r="AY28" s="17">
        <f t="shared" si="113"/>
        <v>792</v>
      </c>
      <c r="AZ28" s="17"/>
      <c r="BA28" s="33">
        <v>792</v>
      </c>
      <c r="BB28" s="17"/>
      <c r="BC28" s="112"/>
      <c r="BD28" s="17">
        <f t="shared" si="114"/>
        <v>792</v>
      </c>
      <c r="BE28" s="17"/>
      <c r="BF28" s="33">
        <v>792</v>
      </c>
      <c r="BG28" s="17"/>
      <c r="BH28" s="112"/>
      <c r="BI28" s="17">
        <f t="shared" si="115"/>
        <v>792</v>
      </c>
      <c r="BJ28" s="17"/>
      <c r="BK28" s="33">
        <v>792</v>
      </c>
      <c r="BL28" s="17"/>
      <c r="BM28" s="112"/>
      <c r="BN28" s="17">
        <f t="shared" si="51"/>
        <v>792</v>
      </c>
      <c r="BO28" s="17"/>
      <c r="BP28" s="33">
        <v>792</v>
      </c>
      <c r="BQ28" s="17"/>
      <c r="BR28" s="17"/>
      <c r="BS28" s="17"/>
      <c r="BT28" s="17" t="s">
        <v>266</v>
      </c>
      <c r="BU28" s="17">
        <f t="shared" si="116"/>
        <v>597.96</v>
      </c>
      <c r="BV28" s="17"/>
      <c r="BW28" s="33">
        <f>792-194.04</f>
        <v>597.96</v>
      </c>
      <c r="BX28" s="17"/>
      <c r="BY28" s="17"/>
      <c r="BZ28" s="17">
        <f t="shared" si="117"/>
        <v>0</v>
      </c>
      <c r="CA28" s="17">
        <f t="shared" si="118"/>
        <v>0</v>
      </c>
      <c r="CB28" s="17">
        <f t="shared" si="119"/>
        <v>0</v>
      </c>
      <c r="CC28" s="17">
        <f t="shared" si="120"/>
        <v>0</v>
      </c>
      <c r="CD28" s="17">
        <f t="shared" si="121"/>
        <v>0</v>
      </c>
      <c r="CE28" s="17">
        <f t="shared" si="122"/>
        <v>792</v>
      </c>
      <c r="CF28" s="17"/>
      <c r="CG28" s="33">
        <v>792</v>
      </c>
      <c r="CH28" s="17"/>
      <c r="CI28" s="17"/>
      <c r="CJ28" s="17">
        <f t="shared" si="123"/>
        <v>194.04</v>
      </c>
      <c r="CK28" s="17"/>
      <c r="CL28" s="33">
        <v>194.04</v>
      </c>
      <c r="CM28" s="17"/>
      <c r="CN28" s="17"/>
      <c r="CO28" s="17">
        <f t="shared" si="124"/>
        <v>597.96</v>
      </c>
      <c r="CP28" s="17"/>
      <c r="CQ28" s="33">
        <f>792-194.04</f>
        <v>597.96</v>
      </c>
      <c r="CR28" s="17"/>
      <c r="CS28" s="17"/>
      <c r="CT28" s="17">
        <f t="shared" si="125"/>
        <v>597.96</v>
      </c>
      <c r="CU28" s="17"/>
      <c r="CV28" s="33">
        <f>792-194.04</f>
        <v>597.96</v>
      </c>
      <c r="CW28" s="15"/>
      <c r="CX28" s="15"/>
      <c r="CY28" s="17">
        <f t="shared" si="126"/>
        <v>199.60237000000001</v>
      </c>
      <c r="CZ28" s="17"/>
      <c r="DA28" s="274">
        <v>199.60237000000001</v>
      </c>
      <c r="DB28" s="17"/>
      <c r="DC28" s="274"/>
      <c r="DD28" s="15">
        <f t="shared" si="127"/>
        <v>797.5623700000001</v>
      </c>
      <c r="DE28" s="17">
        <f t="shared" si="128"/>
        <v>797.5623700000001</v>
      </c>
      <c r="DF28" s="17">
        <f t="shared" si="129"/>
        <v>0</v>
      </c>
      <c r="DG28" s="17">
        <f t="shared" si="130"/>
        <v>797.5623700000001</v>
      </c>
      <c r="DH28" s="17">
        <f t="shared" si="131"/>
        <v>0</v>
      </c>
      <c r="DI28" s="17">
        <f t="shared" si="132"/>
        <v>0</v>
      </c>
      <c r="DJ28" s="17">
        <f t="shared" si="133"/>
        <v>0</v>
      </c>
      <c r="DK28" s="17">
        <f t="shared" si="134"/>
        <v>0</v>
      </c>
      <c r="DL28" s="17">
        <f t="shared" si="135"/>
        <v>0</v>
      </c>
      <c r="DM28" s="17">
        <f t="shared" si="136"/>
        <v>0</v>
      </c>
      <c r="DN28" s="17">
        <f t="shared" si="137"/>
        <v>0</v>
      </c>
      <c r="DO28" s="208"/>
      <c r="DP28" s="209">
        <f>CE21-DP22-DP27</f>
        <v>14058.752</v>
      </c>
      <c r="DQ28" s="209">
        <f>DP28-CJ21</f>
        <v>13661.576000000001</v>
      </c>
      <c r="DR28" s="17">
        <f t="shared" si="138"/>
        <v>0</v>
      </c>
      <c r="DS28" s="17"/>
      <c r="DT28" s="17"/>
      <c r="DU28" s="17"/>
      <c r="DV28" s="40"/>
      <c r="DW28" s="15">
        <f t="shared" si="139"/>
        <v>0</v>
      </c>
      <c r="DX28" s="17"/>
      <c r="DY28" s="17"/>
      <c r="DZ28" s="17"/>
      <c r="EA28" s="17"/>
      <c r="EB28" s="17">
        <f t="shared" si="140"/>
        <v>0</v>
      </c>
      <c r="EC28" s="17"/>
      <c r="ED28" s="17"/>
      <c r="EE28" s="17"/>
      <c r="EF28" s="17"/>
      <c r="EG28" s="17"/>
      <c r="EH28" s="17"/>
      <c r="EI28" s="17"/>
      <c r="EJ28" s="8">
        <f t="shared" si="141"/>
        <v>0</v>
      </c>
      <c r="EL28" s="8">
        <f t="shared" si="142"/>
        <v>597.96</v>
      </c>
      <c r="EM28" s="8">
        <f t="shared" si="143"/>
        <v>597.96</v>
      </c>
      <c r="EO28" s="8">
        <f>EM24+EM25+EM26+EM28+EM29+EM30+EM31+EM32+EM33+EM34+EM35+EM36+EM37+EM38+EM39</f>
        <v>12783.926880000001</v>
      </c>
      <c r="EP28" s="8">
        <f>EJ24+EJ25+EJ26+EJ28+EJ29+EJ30+EJ31+EJ32+EJ33+EJ34+EJ35+EJ36+EJ37+EJ38+EJ39</f>
        <v>877.64912000000027</v>
      </c>
      <c r="ER28" s="8">
        <f>DQ28-EO28</f>
        <v>877.64912000000004</v>
      </c>
      <c r="ET28" s="148">
        <v>1034</v>
      </c>
      <c r="EU28" s="148"/>
      <c r="EV28" s="148">
        <v>0.3</v>
      </c>
      <c r="EW28" s="148"/>
      <c r="EX28" s="148"/>
      <c r="EY28" s="175"/>
      <c r="EZ28" s="148"/>
      <c r="FC28" s="8">
        <f t="shared" si="144"/>
        <v>597.96</v>
      </c>
      <c r="FD28" s="8"/>
      <c r="FE28" s="131">
        <v>597.96</v>
      </c>
      <c r="FF28" s="8"/>
      <c r="FG28" s="131"/>
      <c r="FH28" s="8">
        <f t="shared" si="145"/>
        <v>199.60237000000001</v>
      </c>
      <c r="FI28" s="8"/>
      <c r="FJ28" s="131">
        <v>199.60237000000001</v>
      </c>
      <c r="FK28" s="8"/>
      <c r="FL28" s="131"/>
      <c r="FM28" s="8">
        <f t="shared" si="146"/>
        <v>597.96</v>
      </c>
      <c r="FN28" s="8"/>
      <c r="FO28" s="131">
        <v>597.96</v>
      </c>
      <c r="FP28" s="8"/>
      <c r="FQ28" s="131"/>
      <c r="FR28" s="8">
        <f t="shared" si="147"/>
        <v>199.60237000000001</v>
      </c>
      <c r="FS28" s="8"/>
      <c r="FT28" s="131">
        <v>199.60237000000001</v>
      </c>
      <c r="FU28" s="8"/>
      <c r="FV28" s="131"/>
    </row>
    <row r="29" spans="2:178" s="59" customFormat="1" ht="15.75" customHeight="1" x14ac:dyDescent="0.3">
      <c r="B29" s="49"/>
      <c r="C29" s="50"/>
      <c r="D29" s="50">
        <v>1</v>
      </c>
      <c r="E29" s="307">
        <v>18</v>
      </c>
      <c r="F29" s="49"/>
      <c r="G29" s="50"/>
      <c r="H29" s="50">
        <v>1</v>
      </c>
      <c r="M29" s="307">
        <v>17</v>
      </c>
      <c r="N29" s="10" t="s">
        <v>77</v>
      </c>
      <c r="O29" s="312"/>
      <c r="P29" s="17">
        <f t="shared" si="107"/>
        <v>469.4</v>
      </c>
      <c r="Q29" s="17"/>
      <c r="R29" s="33">
        <v>301.5</v>
      </c>
      <c r="S29" s="17"/>
      <c r="T29" s="109">
        <v>167.9</v>
      </c>
      <c r="U29" s="17">
        <v>41.399300000000004</v>
      </c>
      <c r="V29" s="312"/>
      <c r="W29" s="312"/>
      <c r="X29" s="17">
        <f t="shared" si="108"/>
        <v>469.4</v>
      </c>
      <c r="Y29" s="17"/>
      <c r="Z29" s="33">
        <v>301.5</v>
      </c>
      <c r="AA29" s="17"/>
      <c r="AB29" s="109">
        <v>167.9</v>
      </c>
      <c r="AC29" s="17">
        <f t="shared" si="109"/>
        <v>170.14582000000001</v>
      </c>
      <c r="AD29" s="17"/>
      <c r="AE29" s="274">
        <v>21.53763</v>
      </c>
      <c r="AF29" s="17"/>
      <c r="AG29" s="274">
        <v>148.60819000000001</v>
      </c>
      <c r="AH29" s="312"/>
      <c r="AI29" s="17">
        <f t="shared" si="110"/>
        <v>41.399300000000004</v>
      </c>
      <c r="AJ29" s="17"/>
      <c r="AK29" s="324">
        <f t="shared" si="11"/>
        <v>30.150000000000002</v>
      </c>
      <c r="AL29" s="324">
        <f t="shared" si="12"/>
        <v>0</v>
      </c>
      <c r="AM29" s="324">
        <f t="shared" si="13"/>
        <v>11.249300000000002</v>
      </c>
      <c r="AN29" s="17">
        <f t="shared" si="111"/>
        <v>469.4</v>
      </c>
      <c r="AO29" s="17"/>
      <c r="AP29" s="33">
        <v>301.5</v>
      </c>
      <c r="AQ29" s="17"/>
      <c r="AR29" s="109">
        <v>167.9</v>
      </c>
      <c r="AS29" s="17">
        <f t="shared" si="112"/>
        <v>469.4</v>
      </c>
      <c r="AT29" s="17"/>
      <c r="AU29" s="33">
        <v>301.5</v>
      </c>
      <c r="AV29" s="18"/>
      <c r="AW29" s="17"/>
      <c r="AX29" s="109">
        <v>167.9</v>
      </c>
      <c r="AY29" s="17">
        <f t="shared" si="113"/>
        <v>469.4</v>
      </c>
      <c r="AZ29" s="17"/>
      <c r="BA29" s="33">
        <v>301.5</v>
      </c>
      <c r="BB29" s="17"/>
      <c r="BC29" s="109">
        <v>167.9</v>
      </c>
      <c r="BD29" s="17">
        <f t="shared" si="114"/>
        <v>469.4</v>
      </c>
      <c r="BE29" s="17"/>
      <c r="BF29" s="33">
        <v>301.5</v>
      </c>
      <c r="BG29" s="17"/>
      <c r="BH29" s="109">
        <v>167.9</v>
      </c>
      <c r="BI29" s="17">
        <f t="shared" si="115"/>
        <v>469.4</v>
      </c>
      <c r="BJ29" s="17"/>
      <c r="BK29" s="33">
        <v>301.5</v>
      </c>
      <c r="BL29" s="17"/>
      <c r="BM29" s="109">
        <v>167.9</v>
      </c>
      <c r="BN29" s="17">
        <f t="shared" si="51"/>
        <v>301.5</v>
      </c>
      <c r="BO29" s="17"/>
      <c r="BP29" s="33">
        <v>301.5</v>
      </c>
      <c r="BQ29" s="17"/>
      <c r="BR29" s="17"/>
      <c r="BS29" s="17"/>
      <c r="BT29" s="17" t="s">
        <v>217</v>
      </c>
      <c r="BU29" s="17">
        <f t="shared" si="116"/>
        <v>469.4</v>
      </c>
      <c r="BV29" s="17"/>
      <c r="BW29" s="33">
        <v>301.5</v>
      </c>
      <c r="BX29" s="17"/>
      <c r="BY29" s="109">
        <v>167.9</v>
      </c>
      <c r="BZ29" s="17">
        <f t="shared" si="117"/>
        <v>0</v>
      </c>
      <c r="CA29" s="17">
        <f t="shared" si="118"/>
        <v>0</v>
      </c>
      <c r="CB29" s="17">
        <f t="shared" si="119"/>
        <v>0</v>
      </c>
      <c r="CC29" s="17">
        <f t="shared" si="120"/>
        <v>0</v>
      </c>
      <c r="CD29" s="17">
        <f t="shared" si="121"/>
        <v>0</v>
      </c>
      <c r="CE29" s="17">
        <f t="shared" si="122"/>
        <v>469.4</v>
      </c>
      <c r="CF29" s="17"/>
      <c r="CG29" s="33">
        <v>301.5</v>
      </c>
      <c r="CH29" s="17"/>
      <c r="CI29" s="109">
        <v>167.9</v>
      </c>
      <c r="CJ29" s="17">
        <f t="shared" si="123"/>
        <v>0</v>
      </c>
      <c r="CK29" s="17"/>
      <c r="CL29" s="17"/>
      <c r="CM29" s="17"/>
      <c r="CN29" s="17"/>
      <c r="CO29" s="17">
        <f t="shared" si="124"/>
        <v>469.4</v>
      </c>
      <c r="CP29" s="17"/>
      <c r="CQ29" s="33">
        <v>301.5</v>
      </c>
      <c r="CR29" s="17"/>
      <c r="CS29" s="109">
        <v>167.9</v>
      </c>
      <c r="CT29" s="15">
        <f t="shared" si="125"/>
        <v>361.73</v>
      </c>
      <c r="CU29" s="15"/>
      <c r="CV29" s="15">
        <v>193.83</v>
      </c>
      <c r="CW29" s="15"/>
      <c r="CX29" s="109">
        <v>167.9</v>
      </c>
      <c r="CY29" s="17">
        <f t="shared" si="126"/>
        <v>170.14582000000001</v>
      </c>
      <c r="CZ29" s="17"/>
      <c r="DA29" s="274">
        <v>21.53763</v>
      </c>
      <c r="DB29" s="17"/>
      <c r="DC29" s="274">
        <v>148.60819000000001</v>
      </c>
      <c r="DD29" s="15">
        <f t="shared" si="127"/>
        <v>531.87581999999998</v>
      </c>
      <c r="DE29" s="17">
        <f t="shared" si="128"/>
        <v>531.87581999999998</v>
      </c>
      <c r="DF29" s="17">
        <f t="shared" si="129"/>
        <v>0</v>
      </c>
      <c r="DG29" s="17">
        <f t="shared" si="130"/>
        <v>215.36763000000002</v>
      </c>
      <c r="DH29" s="17">
        <f t="shared" si="131"/>
        <v>0</v>
      </c>
      <c r="DI29" s="17">
        <f t="shared" si="132"/>
        <v>316.50819000000001</v>
      </c>
      <c r="DJ29" s="17">
        <f t="shared" si="133"/>
        <v>107.66999999999999</v>
      </c>
      <c r="DK29" s="17">
        <f t="shared" si="134"/>
        <v>0</v>
      </c>
      <c r="DL29" s="17">
        <f t="shared" si="135"/>
        <v>107.66999999999999</v>
      </c>
      <c r="DM29" s="17">
        <f t="shared" si="136"/>
        <v>0</v>
      </c>
      <c r="DN29" s="17">
        <f t="shared" si="137"/>
        <v>0</v>
      </c>
      <c r="DO29" s="208"/>
      <c r="DP29" s="209"/>
      <c r="DQ29" s="209"/>
      <c r="DR29" s="17">
        <f t="shared" si="138"/>
        <v>0</v>
      </c>
      <c r="DS29" s="17"/>
      <c r="DT29" s="17"/>
      <c r="DU29" s="17"/>
      <c r="DV29" s="40"/>
      <c r="DW29" s="15">
        <f t="shared" si="139"/>
        <v>0</v>
      </c>
      <c r="DX29" s="17"/>
      <c r="DY29" s="17"/>
      <c r="DZ29" s="17"/>
      <c r="EA29" s="17"/>
      <c r="EB29" s="17">
        <f t="shared" si="140"/>
        <v>0</v>
      </c>
      <c r="EC29" s="17"/>
      <c r="ED29" s="17"/>
      <c r="EE29" s="17"/>
      <c r="EF29" s="17"/>
      <c r="EG29" s="17"/>
      <c r="EH29" s="17"/>
      <c r="EI29" s="17"/>
      <c r="EJ29" s="8">
        <f t="shared" si="141"/>
        <v>107.66999999999999</v>
      </c>
      <c r="EL29" s="8">
        <f t="shared" si="142"/>
        <v>469.4</v>
      </c>
      <c r="EM29" s="8">
        <f t="shared" si="143"/>
        <v>361.73</v>
      </c>
      <c r="EO29" s="8"/>
      <c r="EP29" s="8"/>
      <c r="ER29" s="8"/>
      <c r="ET29" s="148">
        <v>276</v>
      </c>
      <c r="EU29" s="150"/>
      <c r="EV29" s="148">
        <v>9.1999999999999998E-2</v>
      </c>
      <c r="EW29" s="148"/>
      <c r="EX29" s="148"/>
      <c r="EY29" s="175">
        <v>1</v>
      </c>
      <c r="EZ29" s="148">
        <v>603</v>
      </c>
      <c r="FC29" s="8">
        <f t="shared" si="144"/>
        <v>361.73</v>
      </c>
      <c r="FD29" s="8"/>
      <c r="FE29" s="131">
        <v>193.83</v>
      </c>
      <c r="FF29" s="8"/>
      <c r="FG29" s="131">
        <v>167.9</v>
      </c>
      <c r="FH29" s="8">
        <f t="shared" si="145"/>
        <v>170.14582000000001</v>
      </c>
      <c r="FI29" s="8"/>
      <c r="FJ29" s="131">
        <v>21.53763</v>
      </c>
      <c r="FK29" s="8"/>
      <c r="FL29" s="131">
        <v>148.60819000000001</v>
      </c>
      <c r="FM29" s="8">
        <f t="shared" si="146"/>
        <v>361.73</v>
      </c>
      <c r="FN29" s="8"/>
      <c r="FO29" s="131">
        <v>193.83</v>
      </c>
      <c r="FP29" s="8"/>
      <c r="FQ29" s="131">
        <v>167.9</v>
      </c>
      <c r="FR29" s="8">
        <f t="shared" si="147"/>
        <v>170.14582000000001</v>
      </c>
      <c r="FS29" s="8"/>
      <c r="FT29" s="131">
        <v>21.53763</v>
      </c>
      <c r="FU29" s="8"/>
      <c r="FV29" s="131">
        <v>148.60819000000001</v>
      </c>
    </row>
    <row r="30" spans="2:178" s="59" customFormat="1" ht="15.75" customHeight="1" x14ac:dyDescent="0.3">
      <c r="B30" s="49"/>
      <c r="C30" s="50"/>
      <c r="D30" s="50">
        <v>1</v>
      </c>
      <c r="E30" s="307">
        <v>19</v>
      </c>
      <c r="F30" s="49"/>
      <c r="G30" s="50"/>
      <c r="H30" s="50">
        <v>1</v>
      </c>
      <c r="M30" s="307">
        <v>18</v>
      </c>
      <c r="N30" s="10" t="s">
        <v>78</v>
      </c>
      <c r="O30" s="312"/>
      <c r="P30" s="17">
        <f t="shared" si="107"/>
        <v>1102.5</v>
      </c>
      <c r="Q30" s="17"/>
      <c r="R30" s="33">
        <v>1102.5</v>
      </c>
      <c r="S30" s="17"/>
      <c r="T30" s="112"/>
      <c r="U30" s="17">
        <v>110.25</v>
      </c>
      <c r="V30" s="312"/>
      <c r="W30" s="312"/>
      <c r="X30" s="17">
        <f t="shared" si="108"/>
        <v>1102.5</v>
      </c>
      <c r="Y30" s="17"/>
      <c r="Z30" s="33">
        <v>1102.5</v>
      </c>
      <c r="AA30" s="17"/>
      <c r="AB30" s="17"/>
      <c r="AC30" s="17">
        <f t="shared" si="109"/>
        <v>316.44592</v>
      </c>
      <c r="AD30" s="17"/>
      <c r="AE30" s="274">
        <v>316.44592</v>
      </c>
      <c r="AF30" s="17"/>
      <c r="AG30" s="274"/>
      <c r="AH30" s="312"/>
      <c r="AI30" s="17">
        <f t="shared" si="110"/>
        <v>110.25</v>
      </c>
      <c r="AJ30" s="17"/>
      <c r="AK30" s="324">
        <f t="shared" si="11"/>
        <v>110.25</v>
      </c>
      <c r="AL30" s="324">
        <f t="shared" si="12"/>
        <v>0</v>
      </c>
      <c r="AM30" s="324">
        <f t="shared" si="13"/>
        <v>0</v>
      </c>
      <c r="AN30" s="17">
        <f t="shared" si="111"/>
        <v>1102.5</v>
      </c>
      <c r="AO30" s="17"/>
      <c r="AP30" s="33">
        <v>1102.5</v>
      </c>
      <c r="AQ30" s="17"/>
      <c r="AR30" s="112"/>
      <c r="AS30" s="17">
        <f t="shared" si="112"/>
        <v>1102.5</v>
      </c>
      <c r="AT30" s="17"/>
      <c r="AU30" s="33">
        <v>1102.5</v>
      </c>
      <c r="AV30" s="18"/>
      <c r="AW30" s="17"/>
      <c r="AX30" s="112"/>
      <c r="AY30" s="17">
        <f t="shared" si="113"/>
        <v>1102.5</v>
      </c>
      <c r="AZ30" s="17"/>
      <c r="BA30" s="33">
        <v>1102.5</v>
      </c>
      <c r="BB30" s="17"/>
      <c r="BC30" s="112"/>
      <c r="BD30" s="17">
        <f t="shared" si="114"/>
        <v>1102.5</v>
      </c>
      <c r="BE30" s="17"/>
      <c r="BF30" s="33">
        <v>1102.5</v>
      </c>
      <c r="BG30" s="17"/>
      <c r="BH30" s="112"/>
      <c r="BI30" s="17">
        <f t="shared" si="115"/>
        <v>1102.5</v>
      </c>
      <c r="BJ30" s="17"/>
      <c r="BK30" s="33">
        <v>1102.5</v>
      </c>
      <c r="BL30" s="17"/>
      <c r="BM30" s="112"/>
      <c r="BN30" s="17">
        <f t="shared" si="51"/>
        <v>1102.5</v>
      </c>
      <c r="BO30" s="17"/>
      <c r="BP30" s="33">
        <v>1102.5</v>
      </c>
      <c r="BQ30" s="17"/>
      <c r="BR30" s="17"/>
      <c r="BS30" s="17"/>
      <c r="BT30" s="17" t="s">
        <v>286</v>
      </c>
      <c r="BU30" s="17">
        <f t="shared" si="116"/>
        <v>1102.5</v>
      </c>
      <c r="BV30" s="17"/>
      <c r="BW30" s="33">
        <v>1102.5</v>
      </c>
      <c r="BX30" s="17"/>
      <c r="BY30" s="17"/>
      <c r="BZ30" s="17">
        <f t="shared" si="117"/>
        <v>0</v>
      </c>
      <c r="CA30" s="17">
        <f t="shared" si="118"/>
        <v>0</v>
      </c>
      <c r="CB30" s="17">
        <f t="shared" si="119"/>
        <v>0</v>
      </c>
      <c r="CC30" s="17">
        <f t="shared" si="120"/>
        <v>0</v>
      </c>
      <c r="CD30" s="17">
        <f t="shared" si="121"/>
        <v>0</v>
      </c>
      <c r="CE30" s="17">
        <f t="shared" si="122"/>
        <v>1102.5</v>
      </c>
      <c r="CF30" s="17"/>
      <c r="CG30" s="33">
        <v>1102.5</v>
      </c>
      <c r="CH30" s="17"/>
      <c r="CI30" s="17"/>
      <c r="CJ30" s="17">
        <f t="shared" si="123"/>
        <v>0</v>
      </c>
      <c r="CK30" s="17"/>
      <c r="CL30" s="17"/>
      <c r="CM30" s="17"/>
      <c r="CN30" s="17"/>
      <c r="CO30" s="17">
        <f t="shared" si="124"/>
        <v>1102.5</v>
      </c>
      <c r="CP30" s="17"/>
      <c r="CQ30" s="33">
        <v>1102.5</v>
      </c>
      <c r="CR30" s="17"/>
      <c r="CS30" s="17"/>
      <c r="CT30" s="15">
        <f t="shared" si="125"/>
        <v>1087.76017</v>
      </c>
      <c r="CU30" s="15"/>
      <c r="CV30" s="15">
        <v>1087.76017</v>
      </c>
      <c r="CW30" s="15"/>
      <c r="CX30" s="15"/>
      <c r="CY30" s="17">
        <f t="shared" si="126"/>
        <v>316.44592</v>
      </c>
      <c r="CZ30" s="17"/>
      <c r="DA30" s="274">
        <v>316.44592</v>
      </c>
      <c r="DB30" s="17"/>
      <c r="DC30" s="274"/>
      <c r="DD30" s="15">
        <f t="shared" si="127"/>
        <v>1404.2060900000001</v>
      </c>
      <c r="DE30" s="17">
        <f t="shared" si="128"/>
        <v>1404.2060900000001</v>
      </c>
      <c r="DF30" s="17">
        <f t="shared" si="129"/>
        <v>0</v>
      </c>
      <c r="DG30" s="17">
        <f t="shared" si="130"/>
        <v>1404.2060900000001</v>
      </c>
      <c r="DH30" s="17">
        <f t="shared" si="131"/>
        <v>0</v>
      </c>
      <c r="DI30" s="17">
        <f t="shared" si="132"/>
        <v>0</v>
      </c>
      <c r="DJ30" s="17">
        <f t="shared" si="133"/>
        <v>14.739829999999984</v>
      </c>
      <c r="DK30" s="17">
        <f t="shared" si="134"/>
        <v>0</v>
      </c>
      <c r="DL30" s="17">
        <f t="shared" si="135"/>
        <v>14.739829999999984</v>
      </c>
      <c r="DM30" s="17">
        <f t="shared" si="136"/>
        <v>0</v>
      </c>
      <c r="DN30" s="17">
        <f t="shared" si="137"/>
        <v>0</v>
      </c>
      <c r="DO30" s="208"/>
      <c r="DP30" s="209"/>
      <c r="DQ30" s="209"/>
      <c r="DR30" s="17">
        <f t="shared" si="138"/>
        <v>0</v>
      </c>
      <c r="DS30" s="17"/>
      <c r="DT30" s="17"/>
      <c r="DU30" s="17"/>
      <c r="DV30" s="40"/>
      <c r="DW30" s="15">
        <f t="shared" si="139"/>
        <v>0</v>
      </c>
      <c r="DX30" s="17"/>
      <c r="DY30" s="17"/>
      <c r="DZ30" s="17"/>
      <c r="EA30" s="17"/>
      <c r="EB30" s="17">
        <f t="shared" si="140"/>
        <v>0</v>
      </c>
      <c r="EC30" s="17"/>
      <c r="ED30" s="17"/>
      <c r="EE30" s="17"/>
      <c r="EF30" s="17"/>
      <c r="EG30" s="17"/>
      <c r="EH30" s="17"/>
      <c r="EI30" s="17"/>
      <c r="EJ30" s="8">
        <f t="shared" si="141"/>
        <v>14.739829999999984</v>
      </c>
      <c r="EL30" s="8">
        <f t="shared" si="142"/>
        <v>1102.5</v>
      </c>
      <c r="EM30" s="8">
        <f t="shared" si="143"/>
        <v>1087.76017</v>
      </c>
      <c r="EO30" s="8"/>
      <c r="EP30" s="8"/>
      <c r="ER30" s="8"/>
      <c r="ET30" s="148">
        <v>10179.629999999999</v>
      </c>
      <c r="EU30" s="148">
        <v>10179.629999999999</v>
      </c>
      <c r="EV30" s="148">
        <v>2.778</v>
      </c>
      <c r="EW30" s="148"/>
      <c r="EX30" s="148"/>
      <c r="EY30" s="175"/>
      <c r="EZ30" s="148"/>
      <c r="FC30" s="8">
        <f t="shared" si="144"/>
        <v>1087.76017</v>
      </c>
      <c r="FD30" s="8"/>
      <c r="FE30" s="131">
        <v>1087.76017</v>
      </c>
      <c r="FF30" s="8"/>
      <c r="FG30" s="131"/>
      <c r="FH30" s="8">
        <f t="shared" si="145"/>
        <v>316.44592</v>
      </c>
      <c r="FI30" s="8"/>
      <c r="FJ30" s="131">
        <v>316.44592</v>
      </c>
      <c r="FK30" s="8"/>
      <c r="FL30" s="131"/>
      <c r="FM30" s="8">
        <f t="shared" si="146"/>
        <v>1087.76017</v>
      </c>
      <c r="FN30" s="8"/>
      <c r="FO30" s="131">
        <v>1087.76017</v>
      </c>
      <c r="FP30" s="8"/>
      <c r="FQ30" s="131"/>
      <c r="FR30" s="8">
        <f t="shared" si="147"/>
        <v>316.44592</v>
      </c>
      <c r="FS30" s="8"/>
      <c r="FT30" s="131">
        <v>316.44592</v>
      </c>
      <c r="FU30" s="8"/>
      <c r="FV30" s="131"/>
    </row>
    <row r="31" spans="2:178" s="59" customFormat="1" ht="15.75" customHeight="1" x14ac:dyDescent="0.3">
      <c r="B31" s="49"/>
      <c r="C31" s="50"/>
      <c r="D31" s="50">
        <v>1</v>
      </c>
      <c r="E31" s="307">
        <v>20</v>
      </c>
      <c r="F31" s="49"/>
      <c r="G31" s="50"/>
      <c r="H31" s="50">
        <v>1</v>
      </c>
      <c r="M31" s="307">
        <v>19</v>
      </c>
      <c r="N31" s="10" t="s">
        <v>79</v>
      </c>
      <c r="O31" s="312"/>
      <c r="P31" s="17">
        <f t="shared" si="107"/>
        <v>985.5</v>
      </c>
      <c r="Q31" s="17"/>
      <c r="R31" s="33">
        <v>985.5</v>
      </c>
      <c r="S31" s="17"/>
      <c r="T31" s="112"/>
      <c r="U31" s="17">
        <v>98.550000000000011</v>
      </c>
      <c r="V31" s="312"/>
      <c r="W31" s="312"/>
      <c r="X31" s="17">
        <f t="shared" si="108"/>
        <v>985.5</v>
      </c>
      <c r="Y31" s="17"/>
      <c r="Z31" s="33">
        <v>985.5</v>
      </c>
      <c r="AA31" s="17"/>
      <c r="AB31" s="17"/>
      <c r="AC31" s="17">
        <f t="shared" si="109"/>
        <v>247.83449999999999</v>
      </c>
      <c r="AD31" s="17"/>
      <c r="AE31" s="274">
        <v>247.83449999999999</v>
      </c>
      <c r="AF31" s="17"/>
      <c r="AG31" s="274"/>
      <c r="AH31" s="312"/>
      <c r="AI31" s="17">
        <f t="shared" si="110"/>
        <v>98.550000000000011</v>
      </c>
      <c r="AJ31" s="17"/>
      <c r="AK31" s="324">
        <f t="shared" si="11"/>
        <v>98.550000000000011</v>
      </c>
      <c r="AL31" s="324">
        <f t="shared" si="12"/>
        <v>0</v>
      </c>
      <c r="AM31" s="324">
        <f t="shared" si="13"/>
        <v>0</v>
      </c>
      <c r="AN31" s="17">
        <f t="shared" si="111"/>
        <v>985.5</v>
      </c>
      <c r="AO31" s="17"/>
      <c r="AP31" s="33">
        <v>985.5</v>
      </c>
      <c r="AQ31" s="17"/>
      <c r="AR31" s="112"/>
      <c r="AS31" s="17">
        <f t="shared" si="112"/>
        <v>985.5</v>
      </c>
      <c r="AT31" s="17"/>
      <c r="AU31" s="33">
        <v>985.5</v>
      </c>
      <c r="AV31" s="18"/>
      <c r="AW31" s="17"/>
      <c r="AX31" s="112"/>
      <c r="AY31" s="17">
        <f t="shared" si="113"/>
        <v>985.5</v>
      </c>
      <c r="AZ31" s="17"/>
      <c r="BA31" s="33">
        <v>985.5</v>
      </c>
      <c r="BB31" s="17"/>
      <c r="BC31" s="112"/>
      <c r="BD31" s="17">
        <f t="shared" si="114"/>
        <v>985.5</v>
      </c>
      <c r="BE31" s="17"/>
      <c r="BF31" s="33">
        <v>985.5</v>
      </c>
      <c r="BG31" s="17"/>
      <c r="BH31" s="112"/>
      <c r="BI31" s="17">
        <f t="shared" si="115"/>
        <v>985.5</v>
      </c>
      <c r="BJ31" s="17"/>
      <c r="BK31" s="33">
        <v>985.5</v>
      </c>
      <c r="BL31" s="17"/>
      <c r="BM31" s="112"/>
      <c r="BN31" s="17">
        <f t="shared" si="51"/>
        <v>985.5</v>
      </c>
      <c r="BO31" s="17"/>
      <c r="BP31" s="33">
        <v>985.5</v>
      </c>
      <c r="BQ31" s="17"/>
      <c r="BR31" s="17"/>
      <c r="BS31" s="17"/>
      <c r="BT31" s="17" t="s">
        <v>208</v>
      </c>
      <c r="BU31" s="17">
        <f t="shared" si="116"/>
        <v>985.5</v>
      </c>
      <c r="BV31" s="17"/>
      <c r="BW31" s="33">
        <v>985.5</v>
      </c>
      <c r="BX31" s="17"/>
      <c r="BY31" s="17"/>
      <c r="BZ31" s="17">
        <f t="shared" si="117"/>
        <v>0</v>
      </c>
      <c r="CA31" s="17">
        <f t="shared" si="118"/>
        <v>0</v>
      </c>
      <c r="CB31" s="17">
        <f t="shared" si="119"/>
        <v>0</v>
      </c>
      <c r="CC31" s="17">
        <f t="shared" si="120"/>
        <v>0</v>
      </c>
      <c r="CD31" s="17">
        <f t="shared" si="121"/>
        <v>0</v>
      </c>
      <c r="CE31" s="17">
        <f t="shared" si="122"/>
        <v>985.5</v>
      </c>
      <c r="CF31" s="17"/>
      <c r="CG31" s="33">
        <v>985.5</v>
      </c>
      <c r="CH31" s="17"/>
      <c r="CI31" s="17"/>
      <c r="CJ31" s="17">
        <f t="shared" si="123"/>
        <v>0</v>
      </c>
      <c r="CK31" s="17"/>
      <c r="CL31" s="17"/>
      <c r="CM31" s="17"/>
      <c r="CN31" s="17"/>
      <c r="CO31" s="17">
        <f t="shared" si="124"/>
        <v>985.5</v>
      </c>
      <c r="CP31" s="17"/>
      <c r="CQ31" s="33">
        <v>985.5</v>
      </c>
      <c r="CR31" s="17"/>
      <c r="CS31" s="17"/>
      <c r="CT31" s="17">
        <f t="shared" si="125"/>
        <v>985.5</v>
      </c>
      <c r="CU31" s="17"/>
      <c r="CV31" s="33">
        <v>985.5</v>
      </c>
      <c r="CW31" s="15"/>
      <c r="CX31" s="15"/>
      <c r="CY31" s="17">
        <f t="shared" si="126"/>
        <v>247.83449999999999</v>
      </c>
      <c r="CZ31" s="17"/>
      <c r="DA31" s="274">
        <v>247.83449999999999</v>
      </c>
      <c r="DB31" s="17"/>
      <c r="DC31" s="274"/>
      <c r="DD31" s="15">
        <f t="shared" si="127"/>
        <v>1233.3344999999999</v>
      </c>
      <c r="DE31" s="17">
        <f t="shared" si="128"/>
        <v>1233.3344999999999</v>
      </c>
      <c r="DF31" s="17">
        <f t="shared" si="129"/>
        <v>0</v>
      </c>
      <c r="DG31" s="17">
        <f t="shared" si="130"/>
        <v>1233.3344999999999</v>
      </c>
      <c r="DH31" s="17">
        <f t="shared" si="131"/>
        <v>0</v>
      </c>
      <c r="DI31" s="17">
        <f t="shared" si="132"/>
        <v>0</v>
      </c>
      <c r="DJ31" s="17">
        <f t="shared" si="133"/>
        <v>0</v>
      </c>
      <c r="DK31" s="17">
        <f t="shared" si="134"/>
        <v>0</v>
      </c>
      <c r="DL31" s="17">
        <f t="shared" si="135"/>
        <v>0</v>
      </c>
      <c r="DM31" s="17">
        <f t="shared" si="136"/>
        <v>0</v>
      </c>
      <c r="DN31" s="17">
        <f t="shared" si="137"/>
        <v>0</v>
      </c>
      <c r="DO31" s="208"/>
      <c r="DP31" s="209"/>
      <c r="DQ31" s="209"/>
      <c r="DR31" s="17">
        <f t="shared" si="138"/>
        <v>0</v>
      </c>
      <c r="DS31" s="17"/>
      <c r="DT31" s="17"/>
      <c r="DU31" s="17"/>
      <c r="DV31" s="40"/>
      <c r="DW31" s="15">
        <f t="shared" si="139"/>
        <v>0</v>
      </c>
      <c r="DX31" s="17"/>
      <c r="DY31" s="17"/>
      <c r="DZ31" s="17"/>
      <c r="EA31" s="17"/>
      <c r="EB31" s="17">
        <f t="shared" si="140"/>
        <v>0</v>
      </c>
      <c r="EC31" s="17"/>
      <c r="ED31" s="17"/>
      <c r="EE31" s="17"/>
      <c r="EF31" s="17"/>
      <c r="EG31" s="17"/>
      <c r="EH31" s="17"/>
      <c r="EI31" s="17"/>
      <c r="EJ31" s="8">
        <f t="shared" si="141"/>
        <v>0</v>
      </c>
      <c r="EL31" s="8">
        <f t="shared" si="142"/>
        <v>985.5</v>
      </c>
      <c r="EM31" s="8">
        <f t="shared" si="143"/>
        <v>985.5</v>
      </c>
      <c r="EO31" s="8"/>
      <c r="EP31" s="8"/>
      <c r="ER31" s="8"/>
      <c r="ET31" s="148">
        <v>1223</v>
      </c>
      <c r="EU31" s="148"/>
      <c r="EV31" s="148">
        <v>0.19500000000000001</v>
      </c>
      <c r="EW31" s="148"/>
      <c r="EX31" s="148"/>
      <c r="EY31" s="175"/>
      <c r="EZ31" s="148"/>
      <c r="FC31" s="8">
        <f t="shared" si="144"/>
        <v>985.5</v>
      </c>
      <c r="FD31" s="8"/>
      <c r="FE31" s="131">
        <v>985.5</v>
      </c>
      <c r="FF31" s="8"/>
      <c r="FG31" s="131"/>
      <c r="FH31" s="8">
        <f t="shared" si="145"/>
        <v>247.83449999999999</v>
      </c>
      <c r="FI31" s="8"/>
      <c r="FJ31" s="131">
        <v>247.83449999999999</v>
      </c>
      <c r="FK31" s="8"/>
      <c r="FL31" s="131"/>
      <c r="FM31" s="8">
        <f t="shared" si="146"/>
        <v>985.5</v>
      </c>
      <c r="FN31" s="8"/>
      <c r="FO31" s="131">
        <v>985.5</v>
      </c>
      <c r="FP31" s="8"/>
      <c r="FQ31" s="131"/>
      <c r="FR31" s="8">
        <f t="shared" si="147"/>
        <v>247.83449999999999</v>
      </c>
      <c r="FS31" s="8"/>
      <c r="FT31" s="131">
        <v>247.83449999999999</v>
      </c>
      <c r="FU31" s="8"/>
      <c r="FV31" s="131"/>
    </row>
    <row r="32" spans="2:178" s="59" customFormat="1" ht="15.75" customHeight="1" x14ac:dyDescent="0.3">
      <c r="B32" s="49"/>
      <c r="C32" s="50"/>
      <c r="D32" s="50">
        <v>1</v>
      </c>
      <c r="E32" s="307">
        <v>21</v>
      </c>
      <c r="F32" s="49"/>
      <c r="G32" s="50"/>
      <c r="H32" s="50">
        <v>1</v>
      </c>
      <c r="M32" s="307">
        <v>20</v>
      </c>
      <c r="N32" s="10" t="s">
        <v>80</v>
      </c>
      <c r="O32" s="312"/>
      <c r="P32" s="17">
        <f t="shared" si="107"/>
        <v>613.43499999999995</v>
      </c>
      <c r="Q32" s="17"/>
      <c r="R32" s="33">
        <v>476.37</v>
      </c>
      <c r="S32" s="17"/>
      <c r="T32" s="109">
        <v>137.065</v>
      </c>
      <c r="U32" s="17">
        <v>56.820354999999999</v>
      </c>
      <c r="V32" s="312"/>
      <c r="W32" s="312"/>
      <c r="X32" s="17">
        <f t="shared" si="108"/>
        <v>613.43499999999995</v>
      </c>
      <c r="Y32" s="17"/>
      <c r="Z32" s="33">
        <f>603-126.63</f>
        <v>476.37</v>
      </c>
      <c r="AA32" s="17"/>
      <c r="AB32" s="109">
        <f>173.5-36.435</f>
        <v>137.065</v>
      </c>
      <c r="AC32" s="17">
        <f t="shared" si="109"/>
        <v>175.90356</v>
      </c>
      <c r="AD32" s="17"/>
      <c r="AE32" s="276">
        <v>155.101</v>
      </c>
      <c r="AF32" s="17"/>
      <c r="AG32" s="276">
        <v>20.80256</v>
      </c>
      <c r="AH32" s="312"/>
      <c r="AI32" s="17">
        <f t="shared" si="110"/>
        <v>56.820354999999999</v>
      </c>
      <c r="AJ32" s="17"/>
      <c r="AK32" s="324">
        <f t="shared" si="11"/>
        <v>47.637</v>
      </c>
      <c r="AL32" s="324">
        <f t="shared" si="12"/>
        <v>0</v>
      </c>
      <c r="AM32" s="324">
        <f t="shared" si="13"/>
        <v>9.1833550000000006</v>
      </c>
      <c r="AN32" s="17">
        <f t="shared" si="111"/>
        <v>613.43499999999995</v>
      </c>
      <c r="AO32" s="17"/>
      <c r="AP32" s="33">
        <v>476.37</v>
      </c>
      <c r="AQ32" s="17"/>
      <c r="AR32" s="109">
        <v>137.065</v>
      </c>
      <c r="AS32" s="17">
        <f t="shared" si="112"/>
        <v>613.43499999999995</v>
      </c>
      <c r="AT32" s="17"/>
      <c r="AU32" s="33">
        <v>476.37</v>
      </c>
      <c r="AV32" s="18"/>
      <c r="AW32" s="17"/>
      <c r="AX32" s="109">
        <v>137.065</v>
      </c>
      <c r="AY32" s="17">
        <f t="shared" si="113"/>
        <v>776.5</v>
      </c>
      <c r="AZ32" s="17"/>
      <c r="BA32" s="33">
        <v>603</v>
      </c>
      <c r="BB32" s="17"/>
      <c r="BC32" s="109">
        <v>173.5</v>
      </c>
      <c r="BD32" s="17">
        <f t="shared" si="114"/>
        <v>776.5</v>
      </c>
      <c r="BE32" s="17"/>
      <c r="BF32" s="33">
        <v>603</v>
      </c>
      <c r="BG32" s="17"/>
      <c r="BH32" s="109">
        <v>173.5</v>
      </c>
      <c r="BI32" s="17">
        <f t="shared" si="115"/>
        <v>776.5</v>
      </c>
      <c r="BJ32" s="17"/>
      <c r="BK32" s="33">
        <v>603</v>
      </c>
      <c r="BL32" s="17"/>
      <c r="BM32" s="109">
        <v>173.5</v>
      </c>
      <c r="BN32" s="17">
        <f t="shared" si="51"/>
        <v>603</v>
      </c>
      <c r="BO32" s="17"/>
      <c r="BP32" s="33">
        <v>603</v>
      </c>
      <c r="BQ32" s="17"/>
      <c r="BR32" s="17"/>
      <c r="BS32" s="17"/>
      <c r="BT32" s="17" t="s">
        <v>206</v>
      </c>
      <c r="BU32" s="17">
        <f t="shared" si="116"/>
        <v>613.43499999999995</v>
      </c>
      <c r="BV32" s="17"/>
      <c r="BW32" s="33">
        <f>603-126.63</f>
        <v>476.37</v>
      </c>
      <c r="BX32" s="17"/>
      <c r="BY32" s="109">
        <f>173.5-36.435</f>
        <v>137.065</v>
      </c>
      <c r="BZ32" s="17">
        <f t="shared" si="117"/>
        <v>0</v>
      </c>
      <c r="CA32" s="17">
        <f t="shared" si="118"/>
        <v>0</v>
      </c>
      <c r="CB32" s="17">
        <f t="shared" si="119"/>
        <v>0</v>
      </c>
      <c r="CC32" s="17">
        <f t="shared" si="120"/>
        <v>0</v>
      </c>
      <c r="CD32" s="17">
        <f t="shared" si="121"/>
        <v>0</v>
      </c>
      <c r="CE32" s="17">
        <f t="shared" si="122"/>
        <v>776.5</v>
      </c>
      <c r="CF32" s="17"/>
      <c r="CG32" s="33">
        <v>603</v>
      </c>
      <c r="CH32" s="17"/>
      <c r="CI32" s="109">
        <v>173.5</v>
      </c>
      <c r="CJ32" s="17">
        <f t="shared" si="123"/>
        <v>163.065</v>
      </c>
      <c r="CK32" s="17"/>
      <c r="CL32" s="17">
        <v>126.63</v>
      </c>
      <c r="CM32" s="17"/>
      <c r="CN32" s="17">
        <v>36.435000000000002</v>
      </c>
      <c r="CO32" s="17">
        <f t="shared" si="124"/>
        <v>613.43499999999995</v>
      </c>
      <c r="CP32" s="17"/>
      <c r="CQ32" s="33">
        <f>603-126.63</f>
        <v>476.37</v>
      </c>
      <c r="CR32" s="17"/>
      <c r="CS32" s="109">
        <f>173.5-36.435</f>
        <v>137.065</v>
      </c>
      <c r="CT32" s="17">
        <f t="shared" si="125"/>
        <v>613.43499999999995</v>
      </c>
      <c r="CU32" s="17"/>
      <c r="CV32" s="33">
        <f>603-126.63</f>
        <v>476.37</v>
      </c>
      <c r="CW32" s="17"/>
      <c r="CX32" s="109">
        <f>173.5-36.435</f>
        <v>137.065</v>
      </c>
      <c r="CY32" s="17">
        <f t="shared" si="126"/>
        <v>175.90356</v>
      </c>
      <c r="CZ32" s="17"/>
      <c r="DA32" s="276">
        <v>155.101</v>
      </c>
      <c r="DB32" s="17"/>
      <c r="DC32" s="276">
        <v>20.80256</v>
      </c>
      <c r="DD32" s="15">
        <f t="shared" si="127"/>
        <v>789.33856000000003</v>
      </c>
      <c r="DE32" s="17">
        <f t="shared" si="128"/>
        <v>789.33856000000003</v>
      </c>
      <c r="DF32" s="17">
        <f t="shared" si="129"/>
        <v>0</v>
      </c>
      <c r="DG32" s="17">
        <f t="shared" si="130"/>
        <v>631.471</v>
      </c>
      <c r="DH32" s="17">
        <f t="shared" si="131"/>
        <v>0</v>
      </c>
      <c r="DI32" s="17">
        <f t="shared" si="132"/>
        <v>157.86756</v>
      </c>
      <c r="DJ32" s="17">
        <f t="shared" si="133"/>
        <v>0</v>
      </c>
      <c r="DK32" s="17">
        <f t="shared" si="134"/>
        <v>0</v>
      </c>
      <c r="DL32" s="17">
        <f t="shared" si="135"/>
        <v>0</v>
      </c>
      <c r="DM32" s="17">
        <f t="shared" si="136"/>
        <v>0</v>
      </c>
      <c r="DN32" s="17">
        <f t="shared" si="137"/>
        <v>0</v>
      </c>
      <c r="DO32" s="208"/>
      <c r="DP32" s="209"/>
      <c r="DQ32" s="209"/>
      <c r="DR32" s="17">
        <f t="shared" si="138"/>
        <v>0</v>
      </c>
      <c r="DS32" s="17"/>
      <c r="DT32" s="17"/>
      <c r="DU32" s="17"/>
      <c r="DV32" s="40"/>
      <c r="DW32" s="15">
        <f t="shared" si="139"/>
        <v>0</v>
      </c>
      <c r="DX32" s="17"/>
      <c r="DY32" s="17"/>
      <c r="DZ32" s="17"/>
      <c r="EA32" s="17"/>
      <c r="EB32" s="17">
        <f t="shared" si="140"/>
        <v>0</v>
      </c>
      <c r="EC32" s="17"/>
      <c r="ED32" s="17"/>
      <c r="EE32" s="17"/>
      <c r="EF32" s="17"/>
      <c r="EG32" s="17"/>
      <c r="EH32" s="17"/>
      <c r="EI32" s="17"/>
      <c r="EJ32" s="8">
        <f t="shared" si="141"/>
        <v>0</v>
      </c>
      <c r="EL32" s="8">
        <f t="shared" si="142"/>
        <v>613.43499999999995</v>
      </c>
      <c r="EM32" s="8">
        <f t="shared" si="143"/>
        <v>613.43499999999995</v>
      </c>
      <c r="EO32" s="8"/>
      <c r="EP32" s="8"/>
      <c r="ER32" s="8"/>
      <c r="ET32" s="151">
        <v>900</v>
      </c>
      <c r="EU32" s="151"/>
      <c r="EV32" s="151">
        <v>0.22500000000000001</v>
      </c>
      <c r="EW32" s="151"/>
      <c r="EX32" s="151"/>
      <c r="EY32" s="178">
        <v>1</v>
      </c>
      <c r="EZ32" s="151">
        <v>371</v>
      </c>
      <c r="FC32" s="8">
        <f t="shared" si="144"/>
        <v>613.43499999999995</v>
      </c>
      <c r="FD32" s="8"/>
      <c r="FE32" s="129">
        <v>476.37</v>
      </c>
      <c r="FF32" s="8"/>
      <c r="FG32" s="129">
        <v>137.065</v>
      </c>
      <c r="FH32" s="8">
        <f t="shared" si="145"/>
        <v>175.90356</v>
      </c>
      <c r="FI32" s="8"/>
      <c r="FJ32" s="129">
        <v>155.101</v>
      </c>
      <c r="FK32" s="8"/>
      <c r="FL32" s="129">
        <v>20.80256</v>
      </c>
      <c r="FM32" s="8">
        <f t="shared" si="146"/>
        <v>613.43499999999995</v>
      </c>
      <c r="FN32" s="8"/>
      <c r="FO32" s="129">
        <v>476.37</v>
      </c>
      <c r="FP32" s="8"/>
      <c r="FQ32" s="129">
        <v>137.065</v>
      </c>
      <c r="FR32" s="8">
        <f t="shared" si="147"/>
        <v>175.90356</v>
      </c>
      <c r="FS32" s="8"/>
      <c r="FT32" s="129">
        <v>155.101</v>
      </c>
      <c r="FU32" s="8"/>
      <c r="FV32" s="129">
        <v>20.80256</v>
      </c>
    </row>
    <row r="33" spans="2:178" s="59" customFormat="1" ht="15.75" customHeight="1" x14ac:dyDescent="0.3">
      <c r="B33" s="49"/>
      <c r="C33" s="50"/>
      <c r="D33" s="50">
        <v>1</v>
      </c>
      <c r="E33" s="307">
        <v>22</v>
      </c>
      <c r="F33" s="49"/>
      <c r="G33" s="50"/>
      <c r="H33" s="50">
        <v>1</v>
      </c>
      <c r="M33" s="307">
        <v>21</v>
      </c>
      <c r="N33" s="10" t="s">
        <v>81</v>
      </c>
      <c r="O33" s="312"/>
      <c r="P33" s="17">
        <f t="shared" si="107"/>
        <v>2927</v>
      </c>
      <c r="Q33" s="17"/>
      <c r="R33" s="33">
        <f>927+2000</f>
        <v>2927</v>
      </c>
      <c r="S33" s="17"/>
      <c r="T33" s="112"/>
      <c r="U33" s="17">
        <v>292.7</v>
      </c>
      <c r="V33" s="312"/>
      <c r="W33" s="312"/>
      <c r="X33" s="17">
        <f t="shared" si="108"/>
        <v>2927</v>
      </c>
      <c r="Y33" s="17"/>
      <c r="Z33" s="17">
        <v>2927</v>
      </c>
      <c r="AA33" s="17"/>
      <c r="AB33" s="17"/>
      <c r="AC33" s="17">
        <f t="shared" si="109"/>
        <v>311.30065000000002</v>
      </c>
      <c r="AD33" s="17"/>
      <c r="AE33" s="274">
        <v>311.30065000000002</v>
      </c>
      <c r="AF33" s="17"/>
      <c r="AG33" s="274"/>
      <c r="AH33" s="312"/>
      <c r="AI33" s="17">
        <f t="shared" si="110"/>
        <v>292.7</v>
      </c>
      <c r="AJ33" s="17"/>
      <c r="AK33" s="324">
        <f t="shared" si="11"/>
        <v>292.7</v>
      </c>
      <c r="AL33" s="324">
        <f t="shared" si="12"/>
        <v>0</v>
      </c>
      <c r="AM33" s="324">
        <f t="shared" si="13"/>
        <v>0</v>
      </c>
      <c r="AN33" s="17">
        <f t="shared" si="111"/>
        <v>2927</v>
      </c>
      <c r="AO33" s="17"/>
      <c r="AP33" s="33">
        <f>927+2000</f>
        <v>2927</v>
      </c>
      <c r="AQ33" s="17"/>
      <c r="AR33" s="112"/>
      <c r="AS33" s="17">
        <f t="shared" si="112"/>
        <v>2927</v>
      </c>
      <c r="AT33" s="17"/>
      <c r="AU33" s="33">
        <f>927+2000</f>
        <v>2927</v>
      </c>
      <c r="AV33" s="18"/>
      <c r="AW33" s="17"/>
      <c r="AX33" s="112"/>
      <c r="AY33" s="17">
        <f t="shared" si="113"/>
        <v>2927</v>
      </c>
      <c r="AZ33" s="17"/>
      <c r="BA33" s="33">
        <f>927+2000</f>
        <v>2927</v>
      </c>
      <c r="BB33" s="17"/>
      <c r="BC33" s="112"/>
      <c r="BD33" s="17">
        <f t="shared" si="114"/>
        <v>2927</v>
      </c>
      <c r="BE33" s="17"/>
      <c r="BF33" s="33">
        <f>927+2000</f>
        <v>2927</v>
      </c>
      <c r="BG33" s="17"/>
      <c r="BH33" s="112"/>
      <c r="BI33" s="17">
        <f t="shared" si="115"/>
        <v>927</v>
      </c>
      <c r="BJ33" s="17"/>
      <c r="BK33" s="33">
        <v>927</v>
      </c>
      <c r="BL33" s="17"/>
      <c r="BM33" s="112"/>
      <c r="BN33" s="17">
        <f t="shared" si="51"/>
        <v>927</v>
      </c>
      <c r="BO33" s="17"/>
      <c r="BP33" s="33">
        <v>927</v>
      </c>
      <c r="BQ33" s="17"/>
      <c r="BR33" s="17"/>
      <c r="BS33" s="17"/>
      <c r="BT33" s="17" t="s">
        <v>234</v>
      </c>
      <c r="BU33" s="17">
        <f t="shared" si="116"/>
        <v>2927</v>
      </c>
      <c r="BV33" s="17"/>
      <c r="BW33" s="17">
        <v>2927</v>
      </c>
      <c r="BX33" s="17"/>
      <c r="BY33" s="17"/>
      <c r="BZ33" s="17">
        <f t="shared" si="117"/>
        <v>0</v>
      </c>
      <c r="CA33" s="17">
        <f t="shared" si="118"/>
        <v>0</v>
      </c>
      <c r="CB33" s="17">
        <f t="shared" si="119"/>
        <v>0</v>
      </c>
      <c r="CC33" s="17">
        <f t="shared" si="120"/>
        <v>0</v>
      </c>
      <c r="CD33" s="17">
        <f t="shared" si="121"/>
        <v>0</v>
      </c>
      <c r="CE33" s="17">
        <f t="shared" si="122"/>
        <v>2927</v>
      </c>
      <c r="CF33" s="17"/>
      <c r="CG33" s="17">
        <v>2927</v>
      </c>
      <c r="CH33" s="17"/>
      <c r="CI33" s="17"/>
      <c r="CJ33" s="17">
        <f t="shared" si="123"/>
        <v>0</v>
      </c>
      <c r="CK33" s="17"/>
      <c r="CL33" s="17"/>
      <c r="CM33" s="17"/>
      <c r="CN33" s="17"/>
      <c r="CO33" s="17">
        <f t="shared" si="124"/>
        <v>2927</v>
      </c>
      <c r="CP33" s="17"/>
      <c r="CQ33" s="17">
        <v>2927</v>
      </c>
      <c r="CR33" s="17"/>
      <c r="CS33" s="17"/>
      <c r="CT33" s="15">
        <f t="shared" si="125"/>
        <v>2795.799</v>
      </c>
      <c r="CU33" s="15"/>
      <c r="CV33" s="15">
        <v>2795.799</v>
      </c>
      <c r="CW33" s="15"/>
      <c r="CX33" s="15"/>
      <c r="CY33" s="17">
        <f t="shared" si="126"/>
        <v>311.30065000000002</v>
      </c>
      <c r="CZ33" s="17"/>
      <c r="DA33" s="274">
        <v>311.30065000000002</v>
      </c>
      <c r="DB33" s="17"/>
      <c r="DC33" s="274"/>
      <c r="DD33" s="15">
        <f t="shared" si="127"/>
        <v>3107.0996500000001</v>
      </c>
      <c r="DE33" s="17">
        <f t="shared" si="128"/>
        <v>3107.0996500000001</v>
      </c>
      <c r="DF33" s="17">
        <f t="shared" si="129"/>
        <v>0</v>
      </c>
      <c r="DG33" s="17">
        <f t="shared" si="130"/>
        <v>3107.0996500000001</v>
      </c>
      <c r="DH33" s="17">
        <f t="shared" si="131"/>
        <v>0</v>
      </c>
      <c r="DI33" s="17">
        <f t="shared" si="132"/>
        <v>0</v>
      </c>
      <c r="DJ33" s="17">
        <f t="shared" si="133"/>
        <v>131.20100000000002</v>
      </c>
      <c r="DK33" s="17">
        <f t="shared" si="134"/>
        <v>0</v>
      </c>
      <c r="DL33" s="17">
        <f t="shared" si="135"/>
        <v>131.20100000000002</v>
      </c>
      <c r="DM33" s="17">
        <f t="shared" si="136"/>
        <v>0</v>
      </c>
      <c r="DN33" s="17">
        <f t="shared" si="137"/>
        <v>0</v>
      </c>
      <c r="DO33" s="208"/>
      <c r="DP33" s="209"/>
      <c r="DQ33" s="209"/>
      <c r="DR33" s="17">
        <f t="shared" si="138"/>
        <v>0</v>
      </c>
      <c r="DS33" s="17"/>
      <c r="DT33" s="17"/>
      <c r="DU33" s="17"/>
      <c r="DV33" s="40"/>
      <c r="DW33" s="15">
        <f t="shared" si="139"/>
        <v>0</v>
      </c>
      <c r="DX33" s="17"/>
      <c r="DY33" s="17"/>
      <c r="DZ33" s="17"/>
      <c r="EA33" s="17"/>
      <c r="EB33" s="17">
        <f t="shared" si="140"/>
        <v>0</v>
      </c>
      <c r="EC33" s="17"/>
      <c r="ED33" s="17"/>
      <c r="EE33" s="17"/>
      <c r="EF33" s="17"/>
      <c r="EG33" s="17"/>
      <c r="EH33" s="17"/>
      <c r="EI33" s="17"/>
      <c r="EJ33" s="8">
        <f t="shared" si="141"/>
        <v>131.20100000000002</v>
      </c>
      <c r="EL33" s="8">
        <f t="shared" si="142"/>
        <v>2927</v>
      </c>
      <c r="EM33" s="8">
        <f t="shared" si="143"/>
        <v>2795.799</v>
      </c>
      <c r="EO33" s="8"/>
      <c r="EP33" s="8"/>
      <c r="ER33" s="8"/>
      <c r="ET33" s="148">
        <v>5896</v>
      </c>
      <c r="EU33" s="151"/>
      <c r="EV33" s="148">
        <v>1.474</v>
      </c>
      <c r="EW33" s="148"/>
      <c r="EX33" s="148"/>
      <c r="EY33" s="175"/>
      <c r="EZ33" s="148"/>
      <c r="FC33" s="8">
        <f t="shared" si="144"/>
        <v>2795.799</v>
      </c>
      <c r="FD33" s="8"/>
      <c r="FE33" s="131">
        <v>2795.799</v>
      </c>
      <c r="FF33" s="8"/>
      <c r="FG33" s="131"/>
      <c r="FH33" s="8">
        <f t="shared" si="145"/>
        <v>311.30065000000002</v>
      </c>
      <c r="FI33" s="8"/>
      <c r="FJ33" s="131">
        <v>311.30065000000002</v>
      </c>
      <c r="FK33" s="8"/>
      <c r="FL33" s="131"/>
      <c r="FM33" s="8">
        <f t="shared" si="146"/>
        <v>2795.799</v>
      </c>
      <c r="FN33" s="8"/>
      <c r="FO33" s="131">
        <v>2795.799</v>
      </c>
      <c r="FP33" s="8"/>
      <c r="FQ33" s="131"/>
      <c r="FR33" s="8">
        <f t="shared" si="147"/>
        <v>311.30065000000002</v>
      </c>
      <c r="FS33" s="8"/>
      <c r="FT33" s="131">
        <v>311.30065000000002</v>
      </c>
      <c r="FU33" s="8"/>
      <c r="FV33" s="131"/>
    </row>
    <row r="34" spans="2:178" s="59" customFormat="1" ht="15.75" customHeight="1" x14ac:dyDescent="0.3">
      <c r="B34" s="49"/>
      <c r="C34" s="50"/>
      <c r="D34" s="50">
        <v>1</v>
      </c>
      <c r="E34" s="307">
        <v>23</v>
      </c>
      <c r="F34" s="49"/>
      <c r="G34" s="50"/>
      <c r="H34" s="50">
        <v>1</v>
      </c>
      <c r="M34" s="307">
        <v>22</v>
      </c>
      <c r="N34" s="10" t="s">
        <v>82</v>
      </c>
      <c r="O34" s="312"/>
      <c r="P34" s="17">
        <f t="shared" si="107"/>
        <v>414</v>
      </c>
      <c r="Q34" s="17"/>
      <c r="R34" s="33">
        <v>414</v>
      </c>
      <c r="S34" s="17"/>
      <c r="T34" s="112"/>
      <c r="U34" s="17">
        <v>41.400000000000006</v>
      </c>
      <c r="V34" s="312"/>
      <c r="W34" s="312"/>
      <c r="X34" s="17">
        <f t="shared" si="108"/>
        <v>414</v>
      </c>
      <c r="Y34" s="17"/>
      <c r="Z34" s="33">
        <v>414</v>
      </c>
      <c r="AA34" s="17"/>
      <c r="AB34" s="17"/>
      <c r="AC34" s="17">
        <f t="shared" si="109"/>
        <v>52.762999999999998</v>
      </c>
      <c r="AD34" s="17"/>
      <c r="AE34" s="274">
        <v>52.762999999999998</v>
      </c>
      <c r="AF34" s="17"/>
      <c r="AG34" s="274"/>
      <c r="AH34" s="312"/>
      <c r="AI34" s="17">
        <f t="shared" si="110"/>
        <v>41.400000000000006</v>
      </c>
      <c r="AJ34" s="17"/>
      <c r="AK34" s="324">
        <f t="shared" si="11"/>
        <v>41.400000000000006</v>
      </c>
      <c r="AL34" s="324">
        <f t="shared" si="12"/>
        <v>0</v>
      </c>
      <c r="AM34" s="324">
        <f t="shared" si="13"/>
        <v>0</v>
      </c>
      <c r="AN34" s="17">
        <f t="shared" si="111"/>
        <v>414</v>
      </c>
      <c r="AO34" s="17"/>
      <c r="AP34" s="33">
        <v>414</v>
      </c>
      <c r="AQ34" s="17"/>
      <c r="AR34" s="112"/>
      <c r="AS34" s="17">
        <f t="shared" si="112"/>
        <v>414</v>
      </c>
      <c r="AT34" s="17"/>
      <c r="AU34" s="33">
        <v>414</v>
      </c>
      <c r="AV34" s="18"/>
      <c r="AW34" s="17"/>
      <c r="AX34" s="112"/>
      <c r="AY34" s="17">
        <f t="shared" si="113"/>
        <v>414</v>
      </c>
      <c r="AZ34" s="17"/>
      <c r="BA34" s="33">
        <v>414</v>
      </c>
      <c r="BB34" s="17"/>
      <c r="BC34" s="112"/>
      <c r="BD34" s="17">
        <f t="shared" si="114"/>
        <v>414</v>
      </c>
      <c r="BE34" s="17"/>
      <c r="BF34" s="33">
        <v>414</v>
      </c>
      <c r="BG34" s="17"/>
      <c r="BH34" s="112"/>
      <c r="BI34" s="17">
        <f t="shared" si="115"/>
        <v>414</v>
      </c>
      <c r="BJ34" s="17"/>
      <c r="BK34" s="33">
        <v>414</v>
      </c>
      <c r="BL34" s="17"/>
      <c r="BM34" s="112"/>
      <c r="BN34" s="17">
        <f t="shared" si="51"/>
        <v>414</v>
      </c>
      <c r="BO34" s="17"/>
      <c r="BP34" s="33">
        <v>414</v>
      </c>
      <c r="BQ34" s="17"/>
      <c r="BR34" s="17"/>
      <c r="BS34" s="17"/>
      <c r="BT34" s="17" t="s">
        <v>280</v>
      </c>
      <c r="BU34" s="17">
        <f t="shared" si="116"/>
        <v>414</v>
      </c>
      <c r="BV34" s="17"/>
      <c r="BW34" s="33">
        <v>414</v>
      </c>
      <c r="BX34" s="17"/>
      <c r="BY34" s="17"/>
      <c r="BZ34" s="17">
        <f t="shared" si="117"/>
        <v>0</v>
      </c>
      <c r="CA34" s="17">
        <f t="shared" si="118"/>
        <v>0</v>
      </c>
      <c r="CB34" s="17">
        <f t="shared" si="119"/>
        <v>0</v>
      </c>
      <c r="CC34" s="17">
        <f t="shared" si="120"/>
        <v>0</v>
      </c>
      <c r="CD34" s="17">
        <f t="shared" si="121"/>
        <v>0</v>
      </c>
      <c r="CE34" s="17">
        <f t="shared" si="122"/>
        <v>414</v>
      </c>
      <c r="CF34" s="17"/>
      <c r="CG34" s="33">
        <v>414</v>
      </c>
      <c r="CH34" s="17"/>
      <c r="CI34" s="17"/>
      <c r="CJ34" s="17">
        <f t="shared" si="123"/>
        <v>0</v>
      </c>
      <c r="CK34" s="17"/>
      <c r="CL34" s="17"/>
      <c r="CM34" s="17"/>
      <c r="CN34" s="17"/>
      <c r="CO34" s="17">
        <f t="shared" si="124"/>
        <v>414</v>
      </c>
      <c r="CP34" s="17"/>
      <c r="CQ34" s="33">
        <v>414</v>
      </c>
      <c r="CR34" s="17"/>
      <c r="CS34" s="17"/>
      <c r="CT34" s="17">
        <f t="shared" si="125"/>
        <v>414</v>
      </c>
      <c r="CU34" s="17"/>
      <c r="CV34" s="33">
        <v>414</v>
      </c>
      <c r="CW34" s="15"/>
      <c r="CX34" s="15"/>
      <c r="CY34" s="17">
        <f t="shared" si="126"/>
        <v>52.762999999999998</v>
      </c>
      <c r="CZ34" s="17"/>
      <c r="DA34" s="274">
        <v>52.762999999999998</v>
      </c>
      <c r="DB34" s="17"/>
      <c r="DC34" s="274"/>
      <c r="DD34" s="15">
        <f t="shared" si="127"/>
        <v>466.76299999999998</v>
      </c>
      <c r="DE34" s="17">
        <f t="shared" si="128"/>
        <v>466.76299999999998</v>
      </c>
      <c r="DF34" s="17">
        <f t="shared" si="129"/>
        <v>0</v>
      </c>
      <c r="DG34" s="17">
        <f t="shared" si="130"/>
        <v>466.76299999999998</v>
      </c>
      <c r="DH34" s="17">
        <f t="shared" si="131"/>
        <v>0</v>
      </c>
      <c r="DI34" s="17">
        <f t="shared" si="132"/>
        <v>0</v>
      </c>
      <c r="DJ34" s="17">
        <f t="shared" si="133"/>
        <v>0</v>
      </c>
      <c r="DK34" s="17">
        <f t="shared" si="134"/>
        <v>0</v>
      </c>
      <c r="DL34" s="17">
        <f t="shared" si="135"/>
        <v>0</v>
      </c>
      <c r="DM34" s="17">
        <f t="shared" si="136"/>
        <v>0</v>
      </c>
      <c r="DN34" s="17">
        <f t="shared" si="137"/>
        <v>0</v>
      </c>
      <c r="DO34" s="208"/>
      <c r="DP34" s="209"/>
      <c r="DQ34" s="209"/>
      <c r="DR34" s="17">
        <f t="shared" si="138"/>
        <v>0</v>
      </c>
      <c r="DS34" s="17"/>
      <c r="DT34" s="17"/>
      <c r="DU34" s="17"/>
      <c r="DV34" s="40"/>
      <c r="DW34" s="15">
        <f t="shared" si="139"/>
        <v>0</v>
      </c>
      <c r="DX34" s="17"/>
      <c r="DY34" s="17"/>
      <c r="DZ34" s="17"/>
      <c r="EA34" s="17"/>
      <c r="EB34" s="17">
        <f t="shared" si="140"/>
        <v>0</v>
      </c>
      <c r="EC34" s="17"/>
      <c r="ED34" s="17"/>
      <c r="EE34" s="17"/>
      <c r="EF34" s="17"/>
      <c r="EG34" s="17"/>
      <c r="EH34" s="17"/>
      <c r="EI34" s="17"/>
      <c r="EJ34" s="8">
        <f t="shared" si="141"/>
        <v>0</v>
      </c>
      <c r="EL34" s="8">
        <f t="shared" si="142"/>
        <v>414</v>
      </c>
      <c r="EM34" s="8">
        <f t="shared" si="143"/>
        <v>414</v>
      </c>
      <c r="EO34" s="8"/>
      <c r="EP34" s="8"/>
      <c r="ER34" s="8"/>
      <c r="ET34" s="148">
        <v>540</v>
      </c>
      <c r="EU34" s="148"/>
      <c r="EV34" s="148">
        <v>5.3999999999999999E-2</v>
      </c>
      <c r="EW34" s="148"/>
      <c r="EX34" s="148"/>
      <c r="EY34" s="175"/>
      <c r="EZ34" s="148"/>
      <c r="FC34" s="8">
        <f t="shared" si="144"/>
        <v>414</v>
      </c>
      <c r="FD34" s="8"/>
      <c r="FE34" s="131">
        <v>414</v>
      </c>
      <c r="FF34" s="8"/>
      <c r="FG34" s="131"/>
      <c r="FH34" s="8">
        <f t="shared" si="145"/>
        <v>52.762999999999998</v>
      </c>
      <c r="FI34" s="8"/>
      <c r="FJ34" s="131">
        <v>52.762999999999998</v>
      </c>
      <c r="FK34" s="8"/>
      <c r="FL34" s="131"/>
      <c r="FM34" s="8">
        <f t="shared" si="146"/>
        <v>414</v>
      </c>
      <c r="FN34" s="8"/>
      <c r="FO34" s="131">
        <v>414</v>
      </c>
      <c r="FP34" s="8"/>
      <c r="FQ34" s="131"/>
      <c r="FR34" s="8">
        <f t="shared" si="147"/>
        <v>52.762999999999998</v>
      </c>
      <c r="FS34" s="8"/>
      <c r="FT34" s="131">
        <v>52.762999999999998</v>
      </c>
      <c r="FU34" s="8"/>
      <c r="FV34" s="131"/>
    </row>
    <row r="35" spans="2:178" s="59" customFormat="1" ht="15.75" customHeight="1" x14ac:dyDescent="0.3">
      <c r="B35" s="49"/>
      <c r="C35" s="50"/>
      <c r="D35" s="50">
        <v>1</v>
      </c>
      <c r="E35" s="307">
        <v>24</v>
      </c>
      <c r="F35" s="49"/>
      <c r="G35" s="50"/>
      <c r="H35" s="50">
        <v>1</v>
      </c>
      <c r="M35" s="307">
        <v>23</v>
      </c>
      <c r="N35" s="10" t="s">
        <v>83</v>
      </c>
      <c r="O35" s="312"/>
      <c r="P35" s="17">
        <f t="shared" si="107"/>
        <v>931.5</v>
      </c>
      <c r="Q35" s="17"/>
      <c r="R35" s="33">
        <v>931.5</v>
      </c>
      <c r="S35" s="17"/>
      <c r="T35" s="109"/>
      <c r="U35" s="17">
        <v>93.15</v>
      </c>
      <c r="V35" s="312"/>
      <c r="W35" s="312"/>
      <c r="X35" s="17">
        <f t="shared" si="108"/>
        <v>931.5</v>
      </c>
      <c r="Y35" s="17"/>
      <c r="Z35" s="33">
        <v>931.5</v>
      </c>
      <c r="AA35" s="17"/>
      <c r="AB35" s="17"/>
      <c r="AC35" s="17">
        <f t="shared" si="109"/>
        <v>292.83636000000001</v>
      </c>
      <c r="AD35" s="17"/>
      <c r="AE35" s="274">
        <v>292.83636000000001</v>
      </c>
      <c r="AF35" s="17"/>
      <c r="AG35" s="274"/>
      <c r="AH35" s="312"/>
      <c r="AI35" s="17">
        <f t="shared" si="110"/>
        <v>93.15</v>
      </c>
      <c r="AJ35" s="17"/>
      <c r="AK35" s="324">
        <f t="shared" si="11"/>
        <v>93.15</v>
      </c>
      <c r="AL35" s="324">
        <f t="shared" si="12"/>
        <v>0</v>
      </c>
      <c r="AM35" s="324">
        <f t="shared" si="13"/>
        <v>0</v>
      </c>
      <c r="AN35" s="17">
        <f t="shared" si="111"/>
        <v>931.5</v>
      </c>
      <c r="AO35" s="17"/>
      <c r="AP35" s="33">
        <v>931.5</v>
      </c>
      <c r="AQ35" s="17"/>
      <c r="AR35" s="109"/>
      <c r="AS35" s="17">
        <f t="shared" si="112"/>
        <v>931.5</v>
      </c>
      <c r="AT35" s="17"/>
      <c r="AU35" s="33">
        <v>931.5</v>
      </c>
      <c r="AV35" s="18"/>
      <c r="AW35" s="17"/>
      <c r="AX35" s="109"/>
      <c r="AY35" s="17">
        <f t="shared" si="113"/>
        <v>931.5</v>
      </c>
      <c r="AZ35" s="17"/>
      <c r="BA35" s="33">
        <v>931.5</v>
      </c>
      <c r="BB35" s="17"/>
      <c r="BC35" s="109"/>
      <c r="BD35" s="17">
        <f t="shared" si="114"/>
        <v>931.5</v>
      </c>
      <c r="BE35" s="17"/>
      <c r="BF35" s="33">
        <v>931.5</v>
      </c>
      <c r="BG35" s="17"/>
      <c r="BH35" s="109"/>
      <c r="BI35" s="17">
        <f t="shared" si="115"/>
        <v>1034.4000000000001</v>
      </c>
      <c r="BJ35" s="17"/>
      <c r="BK35" s="33">
        <v>931.5</v>
      </c>
      <c r="BL35" s="17"/>
      <c r="BM35" s="109">
        <v>102.9</v>
      </c>
      <c r="BN35" s="17">
        <f t="shared" si="51"/>
        <v>931.5</v>
      </c>
      <c r="BO35" s="17"/>
      <c r="BP35" s="33">
        <v>931.5</v>
      </c>
      <c r="BQ35" s="17"/>
      <c r="BR35" s="17"/>
      <c r="BS35" s="17"/>
      <c r="BT35" s="17" t="s">
        <v>288</v>
      </c>
      <c r="BU35" s="17">
        <f t="shared" si="116"/>
        <v>931.5</v>
      </c>
      <c r="BV35" s="17"/>
      <c r="BW35" s="33">
        <v>931.5</v>
      </c>
      <c r="BX35" s="17"/>
      <c r="BY35" s="17"/>
      <c r="BZ35" s="17">
        <f t="shared" si="117"/>
        <v>0</v>
      </c>
      <c r="CA35" s="17">
        <f t="shared" si="118"/>
        <v>0</v>
      </c>
      <c r="CB35" s="17">
        <f t="shared" si="119"/>
        <v>0</v>
      </c>
      <c r="CC35" s="17">
        <f t="shared" si="120"/>
        <v>0</v>
      </c>
      <c r="CD35" s="17">
        <f t="shared" si="121"/>
        <v>0</v>
      </c>
      <c r="CE35" s="17">
        <f t="shared" si="122"/>
        <v>931.5</v>
      </c>
      <c r="CF35" s="17"/>
      <c r="CG35" s="33">
        <v>931.5</v>
      </c>
      <c r="CH35" s="17"/>
      <c r="CI35" s="17"/>
      <c r="CJ35" s="17">
        <f t="shared" si="123"/>
        <v>0</v>
      </c>
      <c r="CK35" s="17"/>
      <c r="CL35" s="17"/>
      <c r="CM35" s="17"/>
      <c r="CN35" s="17"/>
      <c r="CO35" s="17">
        <f t="shared" si="124"/>
        <v>931.5</v>
      </c>
      <c r="CP35" s="17"/>
      <c r="CQ35" s="33">
        <v>931.5</v>
      </c>
      <c r="CR35" s="17"/>
      <c r="CS35" s="17"/>
      <c r="CT35" s="17">
        <f t="shared" si="125"/>
        <v>931.5</v>
      </c>
      <c r="CU35" s="17"/>
      <c r="CV35" s="33">
        <v>931.5</v>
      </c>
      <c r="CW35" s="15"/>
      <c r="CX35" s="15"/>
      <c r="CY35" s="17">
        <f t="shared" si="126"/>
        <v>292.83636000000001</v>
      </c>
      <c r="CZ35" s="17"/>
      <c r="DA35" s="274">
        <v>292.83636000000001</v>
      </c>
      <c r="DB35" s="17"/>
      <c r="DC35" s="274"/>
      <c r="DD35" s="15">
        <f t="shared" si="127"/>
        <v>1224.33636</v>
      </c>
      <c r="DE35" s="17">
        <f t="shared" si="128"/>
        <v>1224.33636</v>
      </c>
      <c r="DF35" s="17">
        <f t="shared" si="129"/>
        <v>0</v>
      </c>
      <c r="DG35" s="17">
        <f t="shared" si="130"/>
        <v>1224.33636</v>
      </c>
      <c r="DH35" s="17">
        <f t="shared" si="131"/>
        <v>0</v>
      </c>
      <c r="DI35" s="17">
        <f t="shared" si="132"/>
        <v>0</v>
      </c>
      <c r="DJ35" s="17">
        <f t="shared" si="133"/>
        <v>0</v>
      </c>
      <c r="DK35" s="17">
        <f t="shared" si="134"/>
        <v>0</v>
      </c>
      <c r="DL35" s="17">
        <f t="shared" si="135"/>
        <v>0</v>
      </c>
      <c r="DM35" s="17">
        <f t="shared" si="136"/>
        <v>0</v>
      </c>
      <c r="DN35" s="17">
        <f t="shared" si="137"/>
        <v>0</v>
      </c>
      <c r="DO35" s="208"/>
      <c r="DP35" s="209"/>
      <c r="DQ35" s="209"/>
      <c r="DR35" s="17">
        <f t="shared" si="138"/>
        <v>0</v>
      </c>
      <c r="DS35" s="17"/>
      <c r="DT35" s="17"/>
      <c r="DU35" s="17"/>
      <c r="DV35" s="40"/>
      <c r="DW35" s="15">
        <f t="shared" si="139"/>
        <v>0</v>
      </c>
      <c r="DX35" s="17"/>
      <c r="DY35" s="17"/>
      <c r="DZ35" s="17"/>
      <c r="EA35" s="17"/>
      <c r="EB35" s="17">
        <f t="shared" si="140"/>
        <v>0</v>
      </c>
      <c r="EC35" s="17"/>
      <c r="ED35" s="17"/>
      <c r="EE35" s="17"/>
      <c r="EF35" s="17"/>
      <c r="EG35" s="17"/>
      <c r="EH35" s="17"/>
      <c r="EI35" s="17"/>
      <c r="EJ35" s="8">
        <f t="shared" si="141"/>
        <v>0</v>
      </c>
      <c r="EL35" s="8">
        <f t="shared" si="142"/>
        <v>931.5</v>
      </c>
      <c r="EM35" s="8">
        <f t="shared" si="143"/>
        <v>931.5</v>
      </c>
      <c r="EO35" s="8"/>
      <c r="EP35" s="8"/>
      <c r="ER35" s="8"/>
      <c r="ET35" s="148">
        <v>3895</v>
      </c>
      <c r="EU35" s="148">
        <v>2290</v>
      </c>
      <c r="EV35" s="148">
        <v>1.296</v>
      </c>
      <c r="EW35" s="148"/>
      <c r="EX35" s="148"/>
      <c r="EY35" s="175"/>
      <c r="EZ35" s="148"/>
      <c r="FC35" s="8">
        <f t="shared" si="144"/>
        <v>931.5</v>
      </c>
      <c r="FD35" s="8"/>
      <c r="FE35" s="131">
        <v>931.5</v>
      </c>
      <c r="FF35" s="8"/>
      <c r="FG35" s="131"/>
      <c r="FH35" s="8">
        <f t="shared" si="145"/>
        <v>292.83636000000001</v>
      </c>
      <c r="FI35" s="8"/>
      <c r="FJ35" s="131">
        <v>292.83636000000001</v>
      </c>
      <c r="FK35" s="8"/>
      <c r="FL35" s="131"/>
      <c r="FM35" s="8">
        <f t="shared" si="146"/>
        <v>931.5</v>
      </c>
      <c r="FN35" s="8"/>
      <c r="FO35" s="131">
        <v>931.5</v>
      </c>
      <c r="FP35" s="8"/>
      <c r="FQ35" s="131"/>
      <c r="FR35" s="8">
        <f t="shared" si="147"/>
        <v>292.83636000000001</v>
      </c>
      <c r="FS35" s="8"/>
      <c r="FT35" s="131">
        <v>292.83636000000001</v>
      </c>
      <c r="FU35" s="8"/>
      <c r="FV35" s="131"/>
    </row>
    <row r="36" spans="2:178" s="59" customFormat="1" ht="15.75" customHeight="1" x14ac:dyDescent="0.3">
      <c r="B36" s="49"/>
      <c r="C36" s="50"/>
      <c r="D36" s="50">
        <v>1</v>
      </c>
      <c r="E36" s="307">
        <v>25</v>
      </c>
      <c r="F36" s="49"/>
      <c r="G36" s="50"/>
      <c r="H36" s="50">
        <v>1</v>
      </c>
      <c r="M36" s="307">
        <v>24</v>
      </c>
      <c r="N36" s="10" t="s">
        <v>84</v>
      </c>
      <c r="O36" s="312"/>
      <c r="P36" s="17">
        <f t="shared" si="107"/>
        <v>446.2</v>
      </c>
      <c r="Q36" s="17"/>
      <c r="R36" s="33">
        <v>279</v>
      </c>
      <c r="S36" s="17"/>
      <c r="T36" s="109">
        <v>167.2</v>
      </c>
      <c r="U36" s="17">
        <v>39.102400000000003</v>
      </c>
      <c r="V36" s="312"/>
      <c r="W36" s="312"/>
      <c r="X36" s="17">
        <f t="shared" si="108"/>
        <v>446.2</v>
      </c>
      <c r="Y36" s="17"/>
      <c r="Z36" s="33">
        <v>279</v>
      </c>
      <c r="AA36" s="17"/>
      <c r="AB36" s="109">
        <v>167.2</v>
      </c>
      <c r="AC36" s="17">
        <f t="shared" si="109"/>
        <v>91.776499999999999</v>
      </c>
      <c r="AD36" s="17"/>
      <c r="AE36" s="274">
        <v>35.7515</v>
      </c>
      <c r="AF36" s="17"/>
      <c r="AG36" s="274">
        <v>56.024999999999999</v>
      </c>
      <c r="AH36" s="312"/>
      <c r="AI36" s="17">
        <f t="shared" si="110"/>
        <v>39.102400000000003</v>
      </c>
      <c r="AJ36" s="17"/>
      <c r="AK36" s="324">
        <f t="shared" si="11"/>
        <v>27.900000000000002</v>
      </c>
      <c r="AL36" s="324">
        <f t="shared" si="12"/>
        <v>0</v>
      </c>
      <c r="AM36" s="324">
        <f t="shared" si="13"/>
        <v>11.202399999999999</v>
      </c>
      <c r="AN36" s="17">
        <f t="shared" si="111"/>
        <v>446.2</v>
      </c>
      <c r="AO36" s="17"/>
      <c r="AP36" s="33">
        <v>279</v>
      </c>
      <c r="AQ36" s="17"/>
      <c r="AR36" s="109">
        <v>167.2</v>
      </c>
      <c r="AS36" s="17">
        <f t="shared" si="112"/>
        <v>446.2</v>
      </c>
      <c r="AT36" s="17"/>
      <c r="AU36" s="33">
        <v>279</v>
      </c>
      <c r="AV36" s="18"/>
      <c r="AW36" s="17"/>
      <c r="AX36" s="109">
        <v>167.2</v>
      </c>
      <c r="AY36" s="17">
        <f t="shared" si="113"/>
        <v>446.2</v>
      </c>
      <c r="AZ36" s="17"/>
      <c r="BA36" s="33">
        <v>279</v>
      </c>
      <c r="BB36" s="17"/>
      <c r="BC36" s="109">
        <v>167.2</v>
      </c>
      <c r="BD36" s="17">
        <f t="shared" si="114"/>
        <v>446.2</v>
      </c>
      <c r="BE36" s="17"/>
      <c r="BF36" s="33">
        <v>279</v>
      </c>
      <c r="BG36" s="17"/>
      <c r="BH36" s="109">
        <v>167.2</v>
      </c>
      <c r="BI36" s="17">
        <f t="shared" si="115"/>
        <v>446.2</v>
      </c>
      <c r="BJ36" s="17"/>
      <c r="BK36" s="33">
        <v>279</v>
      </c>
      <c r="BL36" s="17"/>
      <c r="BM36" s="109">
        <v>167.2</v>
      </c>
      <c r="BN36" s="17">
        <f t="shared" si="51"/>
        <v>279</v>
      </c>
      <c r="BO36" s="17"/>
      <c r="BP36" s="33">
        <v>279</v>
      </c>
      <c r="BQ36" s="17"/>
      <c r="BR36" s="17"/>
      <c r="BS36" s="17"/>
      <c r="BT36" s="17" t="s">
        <v>273</v>
      </c>
      <c r="BU36" s="17">
        <f t="shared" si="116"/>
        <v>446.2</v>
      </c>
      <c r="BV36" s="17"/>
      <c r="BW36" s="33">
        <v>279</v>
      </c>
      <c r="BX36" s="17"/>
      <c r="BY36" s="109">
        <v>167.2</v>
      </c>
      <c r="BZ36" s="17">
        <f t="shared" si="117"/>
        <v>0</v>
      </c>
      <c r="CA36" s="17">
        <f t="shared" si="118"/>
        <v>0</v>
      </c>
      <c r="CB36" s="17">
        <f t="shared" si="119"/>
        <v>0</v>
      </c>
      <c r="CC36" s="17">
        <f t="shared" si="120"/>
        <v>0</v>
      </c>
      <c r="CD36" s="17">
        <f t="shared" si="121"/>
        <v>0</v>
      </c>
      <c r="CE36" s="17">
        <f t="shared" si="122"/>
        <v>446.2</v>
      </c>
      <c r="CF36" s="17"/>
      <c r="CG36" s="33">
        <v>279</v>
      </c>
      <c r="CH36" s="17"/>
      <c r="CI36" s="109">
        <v>167.2</v>
      </c>
      <c r="CJ36" s="17">
        <f t="shared" si="123"/>
        <v>0</v>
      </c>
      <c r="CK36" s="17"/>
      <c r="CL36" s="17"/>
      <c r="CM36" s="17"/>
      <c r="CN36" s="17"/>
      <c r="CO36" s="17">
        <f t="shared" si="124"/>
        <v>446.2</v>
      </c>
      <c r="CP36" s="17"/>
      <c r="CQ36" s="33">
        <v>279</v>
      </c>
      <c r="CR36" s="17"/>
      <c r="CS36" s="109">
        <v>167.2</v>
      </c>
      <c r="CT36" s="17">
        <f t="shared" si="125"/>
        <v>446.2</v>
      </c>
      <c r="CU36" s="17"/>
      <c r="CV36" s="33">
        <v>279</v>
      </c>
      <c r="CW36" s="17"/>
      <c r="CX36" s="109">
        <v>167.2</v>
      </c>
      <c r="CY36" s="17">
        <f t="shared" si="126"/>
        <v>91.776499999999999</v>
      </c>
      <c r="CZ36" s="17"/>
      <c r="DA36" s="274">
        <v>35.7515</v>
      </c>
      <c r="DB36" s="17"/>
      <c r="DC36" s="274">
        <v>56.024999999999999</v>
      </c>
      <c r="DD36" s="15">
        <f t="shared" si="127"/>
        <v>537.97649999999999</v>
      </c>
      <c r="DE36" s="17">
        <f t="shared" si="128"/>
        <v>537.97649999999999</v>
      </c>
      <c r="DF36" s="17">
        <f t="shared" si="129"/>
        <v>0</v>
      </c>
      <c r="DG36" s="17">
        <f t="shared" si="130"/>
        <v>314.75150000000002</v>
      </c>
      <c r="DH36" s="17">
        <f t="shared" si="131"/>
        <v>0</v>
      </c>
      <c r="DI36" s="17">
        <f t="shared" si="132"/>
        <v>223.22499999999999</v>
      </c>
      <c r="DJ36" s="17">
        <f t="shared" si="133"/>
        <v>0</v>
      </c>
      <c r="DK36" s="17">
        <f t="shared" si="134"/>
        <v>0</v>
      </c>
      <c r="DL36" s="17">
        <f t="shared" si="135"/>
        <v>0</v>
      </c>
      <c r="DM36" s="17">
        <f t="shared" si="136"/>
        <v>0</v>
      </c>
      <c r="DN36" s="17">
        <f t="shared" si="137"/>
        <v>0</v>
      </c>
      <c r="DO36" s="208"/>
      <c r="DP36" s="209"/>
      <c r="DQ36" s="209"/>
      <c r="DR36" s="17">
        <f t="shared" si="138"/>
        <v>0</v>
      </c>
      <c r="DS36" s="17"/>
      <c r="DT36" s="17"/>
      <c r="DU36" s="17"/>
      <c r="DV36" s="40"/>
      <c r="DW36" s="15">
        <f t="shared" si="139"/>
        <v>0</v>
      </c>
      <c r="DX36" s="17"/>
      <c r="DY36" s="17"/>
      <c r="DZ36" s="17"/>
      <c r="EA36" s="17"/>
      <c r="EB36" s="17">
        <f t="shared" si="140"/>
        <v>0</v>
      </c>
      <c r="EC36" s="17"/>
      <c r="ED36" s="17"/>
      <c r="EE36" s="17"/>
      <c r="EF36" s="17"/>
      <c r="EG36" s="17"/>
      <c r="EH36" s="17"/>
      <c r="EI36" s="17"/>
      <c r="EJ36" s="8">
        <f t="shared" si="141"/>
        <v>0</v>
      </c>
      <c r="EL36" s="8">
        <f t="shared" si="142"/>
        <v>446.2</v>
      </c>
      <c r="EM36" s="8">
        <f t="shared" si="143"/>
        <v>446.2</v>
      </c>
      <c r="EO36" s="8"/>
      <c r="EP36" s="8"/>
      <c r="ER36" s="8"/>
      <c r="ET36" s="148">
        <v>450</v>
      </c>
      <c r="EU36" s="148"/>
      <c r="EV36" s="148">
        <v>0.09</v>
      </c>
      <c r="EW36" s="148"/>
      <c r="EX36" s="148"/>
      <c r="EY36" s="175">
        <v>1</v>
      </c>
      <c r="EZ36" s="148">
        <v>249</v>
      </c>
      <c r="FC36" s="8">
        <f t="shared" si="144"/>
        <v>446.2</v>
      </c>
      <c r="FD36" s="8"/>
      <c r="FE36" s="131">
        <v>279</v>
      </c>
      <c r="FF36" s="8"/>
      <c r="FG36" s="131">
        <v>167.2</v>
      </c>
      <c r="FH36" s="8">
        <f t="shared" si="145"/>
        <v>91.776499999999999</v>
      </c>
      <c r="FI36" s="8"/>
      <c r="FJ36" s="131">
        <v>35.7515</v>
      </c>
      <c r="FK36" s="8"/>
      <c r="FL36" s="131">
        <v>56.024999999999999</v>
      </c>
      <c r="FM36" s="8">
        <f t="shared" si="146"/>
        <v>446.2</v>
      </c>
      <c r="FN36" s="8"/>
      <c r="FO36" s="131">
        <v>279</v>
      </c>
      <c r="FP36" s="8"/>
      <c r="FQ36" s="131">
        <v>167.2</v>
      </c>
      <c r="FR36" s="8">
        <f t="shared" si="147"/>
        <v>91.776499999999999</v>
      </c>
      <c r="FS36" s="8"/>
      <c r="FT36" s="131">
        <v>35.7515</v>
      </c>
      <c r="FU36" s="8"/>
      <c r="FV36" s="131">
        <v>56.024999999999999</v>
      </c>
    </row>
    <row r="37" spans="2:178" s="59" customFormat="1" ht="15.75" customHeight="1" x14ac:dyDescent="0.3">
      <c r="B37" s="49"/>
      <c r="C37" s="50"/>
      <c r="D37" s="50">
        <v>1</v>
      </c>
      <c r="E37" s="307">
        <v>26</v>
      </c>
      <c r="F37" s="49"/>
      <c r="G37" s="50"/>
      <c r="H37" s="50">
        <v>1</v>
      </c>
      <c r="M37" s="307">
        <v>25</v>
      </c>
      <c r="N37" s="10" t="s">
        <v>85</v>
      </c>
      <c r="O37" s="312"/>
      <c r="P37" s="17">
        <f t="shared" si="107"/>
        <v>22073.174999999999</v>
      </c>
      <c r="Q37" s="111">
        <f>15400+5698.675</f>
        <v>21098.674999999999</v>
      </c>
      <c r="R37" s="33">
        <v>904.5</v>
      </c>
      <c r="S37" s="17"/>
      <c r="T37" s="109">
        <v>70</v>
      </c>
      <c r="U37" s="17">
        <v>95.14</v>
      </c>
      <c r="V37" s="312"/>
      <c r="W37" s="312"/>
      <c r="X37" s="17">
        <f t="shared" si="108"/>
        <v>974.5</v>
      </c>
      <c r="Y37" s="17"/>
      <c r="Z37" s="33">
        <v>904.5</v>
      </c>
      <c r="AA37" s="17"/>
      <c r="AB37" s="17">
        <v>70</v>
      </c>
      <c r="AC37" s="17">
        <f t="shared" si="109"/>
        <v>127.57140000000001</v>
      </c>
      <c r="AD37" s="17"/>
      <c r="AE37" s="274">
        <v>116.73690000000001</v>
      </c>
      <c r="AF37" s="17"/>
      <c r="AG37" s="274">
        <v>10.8345</v>
      </c>
      <c r="AH37" s="312"/>
      <c r="AI37" s="17">
        <f t="shared" si="110"/>
        <v>95.14</v>
      </c>
      <c r="AJ37" s="17"/>
      <c r="AK37" s="324">
        <f t="shared" si="11"/>
        <v>90.45</v>
      </c>
      <c r="AL37" s="324">
        <f t="shared" si="12"/>
        <v>0</v>
      </c>
      <c r="AM37" s="324">
        <f t="shared" si="13"/>
        <v>4.6900000000000004</v>
      </c>
      <c r="AN37" s="17">
        <f t="shared" si="111"/>
        <v>22073.174999999999</v>
      </c>
      <c r="AO37" s="111">
        <f>15400+5698.675</f>
        <v>21098.674999999999</v>
      </c>
      <c r="AP37" s="33">
        <v>904.5</v>
      </c>
      <c r="AQ37" s="17"/>
      <c r="AR37" s="109">
        <v>70</v>
      </c>
      <c r="AS37" s="17">
        <f t="shared" si="112"/>
        <v>22073.174999999999</v>
      </c>
      <c r="AT37" s="111">
        <f>15400+5698.675</f>
        <v>21098.674999999999</v>
      </c>
      <c r="AU37" s="33">
        <v>904.5</v>
      </c>
      <c r="AV37" s="18"/>
      <c r="AW37" s="17"/>
      <c r="AX37" s="109">
        <v>70</v>
      </c>
      <c r="AY37" s="17">
        <f t="shared" si="113"/>
        <v>22073.174999999999</v>
      </c>
      <c r="AZ37" s="111">
        <f>15400+5698.675</f>
        <v>21098.674999999999</v>
      </c>
      <c r="BA37" s="33">
        <v>904.5</v>
      </c>
      <c r="BB37" s="17"/>
      <c r="BC37" s="109">
        <v>70</v>
      </c>
      <c r="BD37" s="17">
        <f t="shared" si="114"/>
        <v>22073.174999999999</v>
      </c>
      <c r="BE37" s="111">
        <f>15400+5698.675</f>
        <v>21098.674999999999</v>
      </c>
      <c r="BF37" s="33">
        <v>904.5</v>
      </c>
      <c r="BG37" s="17"/>
      <c r="BH37" s="109">
        <v>70</v>
      </c>
      <c r="BI37" s="17">
        <f t="shared" si="115"/>
        <v>22073.174999999999</v>
      </c>
      <c r="BJ37" s="111">
        <f>15400+5698.675</f>
        <v>21098.674999999999</v>
      </c>
      <c r="BK37" s="33">
        <v>904.5</v>
      </c>
      <c r="BL37" s="17"/>
      <c r="BM37" s="109">
        <v>70</v>
      </c>
      <c r="BN37" s="17">
        <f t="shared" si="51"/>
        <v>904.5</v>
      </c>
      <c r="BO37" s="17"/>
      <c r="BP37" s="33">
        <v>904.5</v>
      </c>
      <c r="BQ37" s="17"/>
      <c r="BR37" s="17"/>
      <c r="BS37" s="17"/>
      <c r="BT37" s="17" t="s">
        <v>240</v>
      </c>
      <c r="BU37" s="17">
        <f t="shared" si="116"/>
        <v>974.5</v>
      </c>
      <c r="BV37" s="17"/>
      <c r="BW37" s="33">
        <v>904.5</v>
      </c>
      <c r="BX37" s="17"/>
      <c r="BY37" s="17">
        <v>70</v>
      </c>
      <c r="BZ37" s="17">
        <f t="shared" si="117"/>
        <v>21098.674999999999</v>
      </c>
      <c r="CA37" s="17">
        <f t="shared" si="118"/>
        <v>21098.674999999999</v>
      </c>
      <c r="CB37" s="17">
        <f t="shared" si="119"/>
        <v>0</v>
      </c>
      <c r="CC37" s="17">
        <f t="shared" si="120"/>
        <v>0</v>
      </c>
      <c r="CD37" s="17">
        <f t="shared" si="121"/>
        <v>0</v>
      </c>
      <c r="CE37" s="17">
        <f t="shared" si="122"/>
        <v>974.5</v>
      </c>
      <c r="CF37" s="17"/>
      <c r="CG37" s="33">
        <v>904.5</v>
      </c>
      <c r="CH37" s="17"/>
      <c r="CI37" s="17">
        <v>70</v>
      </c>
      <c r="CJ37" s="17">
        <f t="shared" si="123"/>
        <v>0</v>
      </c>
      <c r="CK37" s="17"/>
      <c r="CL37" s="17"/>
      <c r="CM37" s="17"/>
      <c r="CN37" s="17"/>
      <c r="CO37" s="17">
        <f t="shared" si="124"/>
        <v>974.5</v>
      </c>
      <c r="CP37" s="17"/>
      <c r="CQ37" s="33">
        <v>904.5</v>
      </c>
      <c r="CR37" s="17"/>
      <c r="CS37" s="17">
        <v>70</v>
      </c>
      <c r="CT37" s="15">
        <f t="shared" si="125"/>
        <v>375.26670999999999</v>
      </c>
      <c r="CU37" s="15"/>
      <c r="CV37" s="15">
        <v>348.35034999999999</v>
      </c>
      <c r="CW37" s="15"/>
      <c r="CX37" s="15">
        <v>26.916360000000001</v>
      </c>
      <c r="CY37" s="17">
        <f t="shared" si="126"/>
        <v>127.57140000000001</v>
      </c>
      <c r="CZ37" s="17"/>
      <c r="DA37" s="274">
        <v>116.73690000000001</v>
      </c>
      <c r="DB37" s="17"/>
      <c r="DC37" s="274">
        <v>10.8345</v>
      </c>
      <c r="DD37" s="15">
        <f t="shared" si="127"/>
        <v>502.83810999999997</v>
      </c>
      <c r="DE37" s="17">
        <f t="shared" si="128"/>
        <v>502.83810999999997</v>
      </c>
      <c r="DF37" s="17">
        <f t="shared" si="129"/>
        <v>0</v>
      </c>
      <c r="DG37" s="17">
        <f t="shared" si="130"/>
        <v>465.08724999999998</v>
      </c>
      <c r="DH37" s="17">
        <f t="shared" si="131"/>
        <v>0</v>
      </c>
      <c r="DI37" s="17">
        <f t="shared" si="132"/>
        <v>37.750860000000003</v>
      </c>
      <c r="DJ37" s="17">
        <f t="shared" si="133"/>
        <v>599.23329000000012</v>
      </c>
      <c r="DK37" s="17">
        <f t="shared" si="134"/>
        <v>0</v>
      </c>
      <c r="DL37" s="17">
        <f t="shared" si="135"/>
        <v>556.14965000000007</v>
      </c>
      <c r="DM37" s="17">
        <f t="shared" si="136"/>
        <v>0</v>
      </c>
      <c r="DN37" s="17">
        <f t="shared" si="137"/>
        <v>43.083640000000003</v>
      </c>
      <c r="DO37" s="208"/>
      <c r="DP37" s="209"/>
      <c r="DQ37" s="209"/>
      <c r="DR37" s="17">
        <f t="shared" si="138"/>
        <v>0</v>
      </c>
      <c r="DS37" s="17"/>
      <c r="DT37" s="17"/>
      <c r="DU37" s="17"/>
      <c r="DV37" s="40"/>
      <c r="DW37" s="15">
        <f t="shared" si="139"/>
        <v>0</v>
      </c>
      <c r="DX37" s="17"/>
      <c r="DY37" s="17"/>
      <c r="DZ37" s="17"/>
      <c r="EA37" s="17"/>
      <c r="EB37" s="17">
        <f t="shared" si="140"/>
        <v>0</v>
      </c>
      <c r="EC37" s="17"/>
      <c r="ED37" s="17"/>
      <c r="EE37" s="17"/>
      <c r="EF37" s="17"/>
      <c r="EG37" s="17"/>
      <c r="EH37" s="17"/>
      <c r="EI37" s="17"/>
      <c r="EJ37" s="8">
        <f t="shared" si="141"/>
        <v>599.23329000000012</v>
      </c>
      <c r="EL37" s="8">
        <f t="shared" si="142"/>
        <v>974.5</v>
      </c>
      <c r="EM37" s="8">
        <f t="shared" si="143"/>
        <v>375.26670999999999</v>
      </c>
      <c r="EO37" s="8"/>
      <c r="EP37" s="8"/>
      <c r="ER37" s="8"/>
      <c r="ET37" s="148">
        <v>2050</v>
      </c>
      <c r="EU37" s="148"/>
      <c r="EV37" s="148">
        <v>0.45600000000000002</v>
      </c>
      <c r="EW37" s="148"/>
      <c r="EX37" s="148"/>
      <c r="EY37" s="175">
        <v>1</v>
      </c>
      <c r="EZ37" s="148">
        <v>213</v>
      </c>
      <c r="FC37" s="8">
        <f t="shared" si="144"/>
        <v>375.26670999999999</v>
      </c>
      <c r="FD37" s="8"/>
      <c r="FE37" s="131">
        <v>348.35034999999999</v>
      </c>
      <c r="FF37" s="8"/>
      <c r="FG37" s="131">
        <v>26.916360000000001</v>
      </c>
      <c r="FH37" s="8">
        <f t="shared" si="145"/>
        <v>127.57140000000001</v>
      </c>
      <c r="FI37" s="8"/>
      <c r="FJ37" s="131">
        <v>116.73690000000001</v>
      </c>
      <c r="FK37" s="8"/>
      <c r="FL37" s="131">
        <v>10.8345</v>
      </c>
      <c r="FM37" s="8">
        <f t="shared" si="146"/>
        <v>375.26670999999999</v>
      </c>
      <c r="FN37" s="8"/>
      <c r="FO37" s="131">
        <v>348.35034999999999</v>
      </c>
      <c r="FP37" s="8"/>
      <c r="FQ37" s="131">
        <v>26.916360000000001</v>
      </c>
      <c r="FR37" s="8">
        <f t="shared" si="147"/>
        <v>127.57140000000001</v>
      </c>
      <c r="FS37" s="8"/>
      <c r="FT37" s="131">
        <v>116.73690000000001</v>
      </c>
      <c r="FU37" s="8"/>
      <c r="FV37" s="131">
        <v>10.8345</v>
      </c>
    </row>
    <row r="38" spans="2:178" s="59" customFormat="1" ht="15.75" customHeight="1" x14ac:dyDescent="0.3">
      <c r="B38" s="49"/>
      <c r="C38" s="50"/>
      <c r="D38" s="50">
        <v>1</v>
      </c>
      <c r="E38" s="307">
        <v>27</v>
      </c>
      <c r="F38" s="49"/>
      <c r="G38" s="50"/>
      <c r="H38" s="50">
        <v>1</v>
      </c>
      <c r="M38" s="307">
        <v>26</v>
      </c>
      <c r="N38" s="10" t="s">
        <v>86</v>
      </c>
      <c r="O38" s="312"/>
      <c r="P38" s="17">
        <f t="shared" si="107"/>
        <v>705.5</v>
      </c>
      <c r="Q38" s="17"/>
      <c r="R38" s="33">
        <v>504</v>
      </c>
      <c r="S38" s="17"/>
      <c r="T38" s="109">
        <v>201.5</v>
      </c>
      <c r="U38" s="17">
        <v>63.900500000000008</v>
      </c>
      <c r="V38" s="312"/>
      <c r="W38" s="312"/>
      <c r="X38" s="17">
        <f t="shared" si="108"/>
        <v>705.5</v>
      </c>
      <c r="Y38" s="17"/>
      <c r="Z38" s="33">
        <v>504</v>
      </c>
      <c r="AA38" s="17"/>
      <c r="AB38" s="17">
        <v>201.5</v>
      </c>
      <c r="AC38" s="17">
        <f t="shared" si="109"/>
        <v>467.12026000000003</v>
      </c>
      <c r="AD38" s="17"/>
      <c r="AE38" s="274">
        <v>223.10900000000001</v>
      </c>
      <c r="AF38" s="17"/>
      <c r="AG38" s="274">
        <v>244.01125999999999</v>
      </c>
      <c r="AH38" s="312"/>
      <c r="AI38" s="17">
        <f t="shared" si="110"/>
        <v>63.900500000000008</v>
      </c>
      <c r="AJ38" s="17"/>
      <c r="AK38" s="324">
        <f t="shared" si="11"/>
        <v>50.400000000000006</v>
      </c>
      <c r="AL38" s="324">
        <f t="shared" si="12"/>
        <v>0</v>
      </c>
      <c r="AM38" s="324">
        <f t="shared" si="13"/>
        <v>13.500500000000001</v>
      </c>
      <c r="AN38" s="17">
        <f t="shared" si="111"/>
        <v>705.5</v>
      </c>
      <c r="AO38" s="17"/>
      <c r="AP38" s="33">
        <v>504</v>
      </c>
      <c r="AQ38" s="17"/>
      <c r="AR38" s="109">
        <v>201.5</v>
      </c>
      <c r="AS38" s="17">
        <f t="shared" si="112"/>
        <v>705.5</v>
      </c>
      <c r="AT38" s="17"/>
      <c r="AU38" s="33">
        <v>504</v>
      </c>
      <c r="AV38" s="18"/>
      <c r="AW38" s="17"/>
      <c r="AX38" s="109">
        <v>201.5</v>
      </c>
      <c r="AY38" s="17">
        <f t="shared" si="113"/>
        <v>705.5</v>
      </c>
      <c r="AZ38" s="17"/>
      <c r="BA38" s="33">
        <v>504</v>
      </c>
      <c r="BB38" s="17"/>
      <c r="BC38" s="109">
        <v>201.5</v>
      </c>
      <c r="BD38" s="17">
        <f t="shared" si="114"/>
        <v>705.5</v>
      </c>
      <c r="BE38" s="17"/>
      <c r="BF38" s="33">
        <v>504</v>
      </c>
      <c r="BG38" s="17"/>
      <c r="BH38" s="109">
        <v>201.5</v>
      </c>
      <c r="BI38" s="17">
        <f t="shared" si="115"/>
        <v>705.5</v>
      </c>
      <c r="BJ38" s="17"/>
      <c r="BK38" s="33">
        <v>504</v>
      </c>
      <c r="BL38" s="17"/>
      <c r="BM38" s="109">
        <v>201.5</v>
      </c>
      <c r="BN38" s="17">
        <f t="shared" si="51"/>
        <v>504</v>
      </c>
      <c r="BO38" s="17"/>
      <c r="BP38" s="33">
        <v>504</v>
      </c>
      <c r="BQ38" s="17"/>
      <c r="BR38" s="17"/>
      <c r="BS38" s="17"/>
      <c r="BT38" s="17" t="s">
        <v>198</v>
      </c>
      <c r="BU38" s="17">
        <f t="shared" si="116"/>
        <v>705.5</v>
      </c>
      <c r="BV38" s="17"/>
      <c r="BW38" s="33">
        <v>504</v>
      </c>
      <c r="BX38" s="17"/>
      <c r="BY38" s="17">
        <v>201.5</v>
      </c>
      <c r="BZ38" s="17">
        <f t="shared" si="117"/>
        <v>0</v>
      </c>
      <c r="CA38" s="17">
        <f t="shared" si="118"/>
        <v>0</v>
      </c>
      <c r="CB38" s="17">
        <f t="shared" si="119"/>
        <v>0</v>
      </c>
      <c r="CC38" s="17">
        <f t="shared" si="120"/>
        <v>0</v>
      </c>
      <c r="CD38" s="17">
        <f t="shared" si="121"/>
        <v>0</v>
      </c>
      <c r="CE38" s="17">
        <f t="shared" si="122"/>
        <v>705.5</v>
      </c>
      <c r="CF38" s="17"/>
      <c r="CG38" s="33">
        <v>504</v>
      </c>
      <c r="CH38" s="17"/>
      <c r="CI38" s="17">
        <v>201.5</v>
      </c>
      <c r="CJ38" s="17">
        <f t="shared" si="123"/>
        <v>0</v>
      </c>
      <c r="CK38" s="17"/>
      <c r="CL38" s="17"/>
      <c r="CM38" s="17"/>
      <c r="CN38" s="17"/>
      <c r="CO38" s="17">
        <f t="shared" si="124"/>
        <v>705.5</v>
      </c>
      <c r="CP38" s="17"/>
      <c r="CQ38" s="33">
        <v>504</v>
      </c>
      <c r="CR38" s="17"/>
      <c r="CS38" s="17">
        <v>201.5</v>
      </c>
      <c r="CT38" s="17">
        <f t="shared" si="125"/>
        <v>705.5</v>
      </c>
      <c r="CU38" s="17"/>
      <c r="CV38" s="33">
        <v>504</v>
      </c>
      <c r="CW38" s="17"/>
      <c r="CX38" s="17">
        <v>201.5</v>
      </c>
      <c r="CY38" s="17">
        <f t="shared" si="126"/>
        <v>467.12026000000003</v>
      </c>
      <c r="CZ38" s="17"/>
      <c r="DA38" s="274">
        <v>223.10900000000001</v>
      </c>
      <c r="DB38" s="17"/>
      <c r="DC38" s="274">
        <v>244.01125999999999</v>
      </c>
      <c r="DD38" s="15">
        <f t="shared" si="127"/>
        <v>1172.6202600000001</v>
      </c>
      <c r="DE38" s="17">
        <f t="shared" si="128"/>
        <v>1172.6202600000001</v>
      </c>
      <c r="DF38" s="17">
        <f t="shared" si="129"/>
        <v>0</v>
      </c>
      <c r="DG38" s="17">
        <f t="shared" si="130"/>
        <v>727.10900000000004</v>
      </c>
      <c r="DH38" s="17">
        <f t="shared" si="131"/>
        <v>0</v>
      </c>
      <c r="DI38" s="17">
        <f t="shared" si="132"/>
        <v>445.51125999999999</v>
      </c>
      <c r="DJ38" s="17">
        <f t="shared" si="133"/>
        <v>0</v>
      </c>
      <c r="DK38" s="17">
        <f t="shared" si="134"/>
        <v>0</v>
      </c>
      <c r="DL38" s="17">
        <f t="shared" si="135"/>
        <v>0</v>
      </c>
      <c r="DM38" s="17">
        <f t="shared" si="136"/>
        <v>0</v>
      </c>
      <c r="DN38" s="17">
        <f t="shared" si="137"/>
        <v>0</v>
      </c>
      <c r="DO38" s="208"/>
      <c r="DP38" s="209"/>
      <c r="DQ38" s="209"/>
      <c r="DR38" s="17">
        <f t="shared" si="138"/>
        <v>0</v>
      </c>
      <c r="DS38" s="17"/>
      <c r="DT38" s="17"/>
      <c r="DU38" s="17"/>
      <c r="DV38" s="40"/>
      <c r="DW38" s="15">
        <f t="shared" si="139"/>
        <v>0</v>
      </c>
      <c r="DX38" s="17"/>
      <c r="DY38" s="17"/>
      <c r="DZ38" s="17"/>
      <c r="EA38" s="17"/>
      <c r="EB38" s="17">
        <f t="shared" si="140"/>
        <v>0</v>
      </c>
      <c r="EC38" s="17"/>
      <c r="ED38" s="17"/>
      <c r="EE38" s="17"/>
      <c r="EF38" s="17"/>
      <c r="EG38" s="17"/>
      <c r="EH38" s="17"/>
      <c r="EI38" s="17"/>
      <c r="EJ38" s="8">
        <f t="shared" si="141"/>
        <v>0</v>
      </c>
      <c r="EL38" s="8">
        <f t="shared" si="142"/>
        <v>705.5</v>
      </c>
      <c r="EM38" s="8">
        <f t="shared" si="143"/>
        <v>705.5</v>
      </c>
      <c r="EO38" s="8"/>
      <c r="EP38" s="8"/>
      <c r="ER38" s="8"/>
      <c r="ET38" s="148">
        <v>1135</v>
      </c>
      <c r="EU38" s="148"/>
      <c r="EV38" s="148">
        <v>6.8000000000000005E-2</v>
      </c>
      <c r="EW38" s="148"/>
      <c r="EX38" s="148"/>
      <c r="EY38" s="175">
        <v>1</v>
      </c>
      <c r="EZ38" s="148">
        <v>633</v>
      </c>
      <c r="FC38" s="8">
        <f t="shared" si="144"/>
        <v>705.5</v>
      </c>
      <c r="FD38" s="8"/>
      <c r="FE38" s="131">
        <v>504</v>
      </c>
      <c r="FF38" s="8"/>
      <c r="FG38" s="131">
        <v>201.5</v>
      </c>
      <c r="FH38" s="8">
        <f t="shared" si="145"/>
        <v>467.12026000000003</v>
      </c>
      <c r="FI38" s="8"/>
      <c r="FJ38" s="131">
        <v>223.10900000000001</v>
      </c>
      <c r="FK38" s="8"/>
      <c r="FL38" s="131">
        <v>244.01125999999999</v>
      </c>
      <c r="FM38" s="8">
        <f t="shared" si="146"/>
        <v>705.5</v>
      </c>
      <c r="FN38" s="8"/>
      <c r="FO38" s="131">
        <v>504</v>
      </c>
      <c r="FP38" s="8"/>
      <c r="FQ38" s="131">
        <v>201.5</v>
      </c>
      <c r="FR38" s="8">
        <f t="shared" si="147"/>
        <v>467.12026000000003</v>
      </c>
      <c r="FS38" s="8"/>
      <c r="FT38" s="131">
        <v>223.10900000000001</v>
      </c>
      <c r="FU38" s="8"/>
      <c r="FV38" s="131">
        <v>244.01125999999999</v>
      </c>
    </row>
    <row r="39" spans="2:178" s="59" customFormat="1" ht="15.75" customHeight="1" x14ac:dyDescent="0.3">
      <c r="B39" s="49"/>
      <c r="C39" s="50"/>
      <c r="D39" s="50">
        <v>1</v>
      </c>
      <c r="E39" s="307">
        <v>28</v>
      </c>
      <c r="F39" s="49"/>
      <c r="G39" s="50"/>
      <c r="H39" s="50">
        <v>1</v>
      </c>
      <c r="M39" s="307">
        <v>27</v>
      </c>
      <c r="N39" s="10" t="s">
        <v>87</v>
      </c>
      <c r="O39" s="312"/>
      <c r="P39" s="17">
        <f t="shared" si="107"/>
        <v>373.5</v>
      </c>
      <c r="Q39" s="17"/>
      <c r="R39" s="33">
        <v>373.5</v>
      </c>
      <c r="S39" s="17"/>
      <c r="T39" s="109"/>
      <c r="U39" s="17">
        <v>37.35</v>
      </c>
      <c r="V39" s="312"/>
      <c r="W39" s="312"/>
      <c r="X39" s="17">
        <f t="shared" si="108"/>
        <v>373.5</v>
      </c>
      <c r="Y39" s="17"/>
      <c r="Z39" s="33">
        <v>373.5</v>
      </c>
      <c r="AA39" s="17"/>
      <c r="AB39" s="17"/>
      <c r="AC39" s="17">
        <f t="shared" si="109"/>
        <v>160.06</v>
      </c>
      <c r="AD39" s="17"/>
      <c r="AE39" s="274">
        <v>160.06</v>
      </c>
      <c r="AF39" s="17"/>
      <c r="AG39" s="274"/>
      <c r="AH39" s="312"/>
      <c r="AI39" s="17">
        <f t="shared" si="110"/>
        <v>37.35</v>
      </c>
      <c r="AJ39" s="17"/>
      <c r="AK39" s="324">
        <f t="shared" si="11"/>
        <v>37.35</v>
      </c>
      <c r="AL39" s="324">
        <f t="shared" si="12"/>
        <v>0</v>
      </c>
      <c r="AM39" s="324">
        <f t="shared" si="13"/>
        <v>0</v>
      </c>
      <c r="AN39" s="17">
        <f t="shared" si="111"/>
        <v>373.5</v>
      </c>
      <c r="AO39" s="17"/>
      <c r="AP39" s="33">
        <v>373.5</v>
      </c>
      <c r="AQ39" s="17"/>
      <c r="AR39" s="109"/>
      <c r="AS39" s="17">
        <f t="shared" si="112"/>
        <v>373.5</v>
      </c>
      <c r="AT39" s="17"/>
      <c r="AU39" s="33">
        <v>373.5</v>
      </c>
      <c r="AV39" s="18"/>
      <c r="AW39" s="17"/>
      <c r="AX39" s="109"/>
      <c r="AY39" s="17">
        <f t="shared" si="113"/>
        <v>373.5</v>
      </c>
      <c r="AZ39" s="17"/>
      <c r="BA39" s="33">
        <v>373.5</v>
      </c>
      <c r="BB39" s="17"/>
      <c r="BC39" s="109"/>
      <c r="BD39" s="17">
        <f t="shared" si="114"/>
        <v>373.5</v>
      </c>
      <c r="BE39" s="17"/>
      <c r="BF39" s="33">
        <v>373.5</v>
      </c>
      <c r="BG39" s="17"/>
      <c r="BH39" s="109"/>
      <c r="BI39" s="17">
        <f t="shared" si="115"/>
        <v>440</v>
      </c>
      <c r="BJ39" s="17"/>
      <c r="BK39" s="33">
        <v>373.5</v>
      </c>
      <c r="BL39" s="17"/>
      <c r="BM39" s="109">
        <v>66.5</v>
      </c>
      <c r="BN39" s="17">
        <f t="shared" si="51"/>
        <v>373.5</v>
      </c>
      <c r="BO39" s="17"/>
      <c r="BP39" s="33">
        <v>373.5</v>
      </c>
      <c r="BQ39" s="17"/>
      <c r="BR39" s="17"/>
      <c r="BS39" s="17"/>
      <c r="BT39" s="17" t="s">
        <v>215</v>
      </c>
      <c r="BU39" s="17">
        <f t="shared" si="116"/>
        <v>373.5</v>
      </c>
      <c r="BV39" s="17"/>
      <c r="BW39" s="33">
        <v>373.5</v>
      </c>
      <c r="BX39" s="17"/>
      <c r="BY39" s="17"/>
      <c r="BZ39" s="17">
        <f t="shared" si="117"/>
        <v>0</v>
      </c>
      <c r="CA39" s="17">
        <f t="shared" si="118"/>
        <v>0</v>
      </c>
      <c r="CB39" s="17">
        <f t="shared" si="119"/>
        <v>0</v>
      </c>
      <c r="CC39" s="17">
        <f t="shared" si="120"/>
        <v>0</v>
      </c>
      <c r="CD39" s="17">
        <f t="shared" si="121"/>
        <v>0</v>
      </c>
      <c r="CE39" s="17">
        <f t="shared" si="122"/>
        <v>373.5</v>
      </c>
      <c r="CF39" s="17"/>
      <c r="CG39" s="33">
        <v>373.5</v>
      </c>
      <c r="CH39" s="17"/>
      <c r="CI39" s="17"/>
      <c r="CJ39" s="17">
        <f t="shared" si="123"/>
        <v>0</v>
      </c>
      <c r="CK39" s="17"/>
      <c r="CL39" s="17"/>
      <c r="CM39" s="17"/>
      <c r="CN39" s="17"/>
      <c r="CO39" s="17">
        <f t="shared" si="124"/>
        <v>373.5</v>
      </c>
      <c r="CP39" s="17"/>
      <c r="CQ39" s="33">
        <v>373.5</v>
      </c>
      <c r="CR39" s="17"/>
      <c r="CS39" s="17"/>
      <c r="CT39" s="15">
        <f t="shared" si="125"/>
        <v>369.94</v>
      </c>
      <c r="CU39" s="15"/>
      <c r="CV39" s="15">
        <v>369.94</v>
      </c>
      <c r="CW39" s="15"/>
      <c r="CX39" s="15"/>
      <c r="CY39" s="17">
        <f t="shared" si="126"/>
        <v>160.06</v>
      </c>
      <c r="CZ39" s="17"/>
      <c r="DA39" s="274">
        <v>160.06</v>
      </c>
      <c r="DB39" s="17"/>
      <c r="DC39" s="274"/>
      <c r="DD39" s="15">
        <f t="shared" si="127"/>
        <v>530</v>
      </c>
      <c r="DE39" s="17">
        <f t="shared" si="128"/>
        <v>530</v>
      </c>
      <c r="DF39" s="17">
        <f t="shared" si="129"/>
        <v>0</v>
      </c>
      <c r="DG39" s="17">
        <f t="shared" si="130"/>
        <v>530</v>
      </c>
      <c r="DH39" s="17">
        <f t="shared" si="131"/>
        <v>0</v>
      </c>
      <c r="DI39" s="17">
        <f t="shared" si="132"/>
        <v>0</v>
      </c>
      <c r="DJ39" s="17">
        <f t="shared" si="133"/>
        <v>3.5600000000000023</v>
      </c>
      <c r="DK39" s="17">
        <f t="shared" si="134"/>
        <v>0</v>
      </c>
      <c r="DL39" s="17">
        <f t="shared" si="135"/>
        <v>3.5600000000000023</v>
      </c>
      <c r="DM39" s="17">
        <f t="shared" si="136"/>
        <v>0</v>
      </c>
      <c r="DN39" s="17">
        <f t="shared" si="137"/>
        <v>0</v>
      </c>
      <c r="DO39" s="208"/>
      <c r="DP39" s="209"/>
      <c r="DQ39" s="209"/>
      <c r="DR39" s="17">
        <f t="shared" si="138"/>
        <v>0</v>
      </c>
      <c r="DS39" s="17"/>
      <c r="DT39" s="17"/>
      <c r="DU39" s="17"/>
      <c r="DV39" s="40"/>
      <c r="DW39" s="15">
        <f t="shared" si="139"/>
        <v>0</v>
      </c>
      <c r="DX39" s="17"/>
      <c r="DY39" s="17"/>
      <c r="DZ39" s="17"/>
      <c r="EA39" s="17"/>
      <c r="EB39" s="17">
        <f t="shared" si="140"/>
        <v>0</v>
      </c>
      <c r="EC39" s="17"/>
      <c r="ED39" s="17"/>
      <c r="EE39" s="17"/>
      <c r="EF39" s="17"/>
      <c r="EG39" s="17"/>
      <c r="EH39" s="17"/>
      <c r="EI39" s="17"/>
      <c r="EJ39" s="8">
        <f t="shared" si="141"/>
        <v>3.5600000000000023</v>
      </c>
      <c r="EL39" s="8">
        <f t="shared" si="142"/>
        <v>373.5</v>
      </c>
      <c r="EM39" s="8">
        <f t="shared" si="143"/>
        <v>369.94</v>
      </c>
      <c r="EO39" s="8"/>
      <c r="EP39" s="8"/>
      <c r="ER39" s="8"/>
      <c r="ET39" s="148">
        <v>1083.5</v>
      </c>
      <c r="EU39" s="148"/>
      <c r="EV39" s="148">
        <v>0.25900000000000001</v>
      </c>
      <c r="EW39" s="148"/>
      <c r="EX39" s="148"/>
      <c r="EY39" s="175"/>
      <c r="EZ39" s="148"/>
      <c r="FC39" s="8">
        <f t="shared" si="144"/>
        <v>369.94</v>
      </c>
      <c r="FD39" s="8"/>
      <c r="FE39" s="131">
        <v>369.94</v>
      </c>
      <c r="FF39" s="8"/>
      <c r="FG39" s="131"/>
      <c r="FH39" s="8">
        <f t="shared" si="145"/>
        <v>160.06</v>
      </c>
      <c r="FI39" s="8"/>
      <c r="FJ39" s="131">
        <v>160.06</v>
      </c>
      <c r="FK39" s="8"/>
      <c r="FL39" s="131"/>
      <c r="FM39" s="8">
        <f t="shared" si="146"/>
        <v>369.94</v>
      </c>
      <c r="FN39" s="8"/>
      <c r="FO39" s="131">
        <v>369.94</v>
      </c>
      <c r="FP39" s="8"/>
      <c r="FQ39" s="131"/>
      <c r="FR39" s="8">
        <f t="shared" si="147"/>
        <v>160.06</v>
      </c>
      <c r="FS39" s="8"/>
      <c r="FT39" s="131">
        <v>160.06</v>
      </c>
      <c r="FU39" s="8"/>
      <c r="FV39" s="131"/>
    </row>
    <row r="40" spans="2:178" ht="15.75" customHeight="1" x14ac:dyDescent="0.3">
      <c r="B40" s="49"/>
      <c r="C40" s="50"/>
      <c r="D40" s="50"/>
      <c r="E40" s="4"/>
      <c r="F40" s="49"/>
      <c r="G40" s="50"/>
      <c r="H40" s="50"/>
      <c r="I40" s="358" t="s">
        <v>416</v>
      </c>
      <c r="J40" s="359"/>
      <c r="K40" s="359"/>
      <c r="L40" s="359"/>
      <c r="M40" s="4"/>
      <c r="N40" s="2" t="s">
        <v>15</v>
      </c>
      <c r="O40" s="2"/>
      <c r="P40" s="21">
        <f t="shared" ref="P40:T40" si="149">SUM(P41:P57)-P42</f>
        <v>42402.676999999996</v>
      </c>
      <c r="Q40" s="21">
        <f t="shared" si="149"/>
        <v>522.82000000000005</v>
      </c>
      <c r="R40" s="21">
        <f t="shared" si="149"/>
        <v>22210.317000000003</v>
      </c>
      <c r="S40" s="21">
        <f t="shared" si="149"/>
        <v>16305.04</v>
      </c>
      <c r="T40" s="21">
        <f t="shared" si="149"/>
        <v>3364.5</v>
      </c>
      <c r="U40" s="21">
        <v>3778.7364000000002</v>
      </c>
      <c r="V40" s="2"/>
      <c r="W40" s="2"/>
      <c r="X40" s="21">
        <f t="shared" ref="X40:AD40" si="150">SUM(X41:X57)-X42</f>
        <v>42402.676189999991</v>
      </c>
      <c r="Y40" s="21">
        <f t="shared" si="150"/>
        <v>522.82000000000005</v>
      </c>
      <c r="Z40" s="21">
        <f t="shared" si="150"/>
        <v>22210.316569999995</v>
      </c>
      <c r="AA40" s="21">
        <f t="shared" si="150"/>
        <v>16305.03962</v>
      </c>
      <c r="AB40" s="21">
        <f t="shared" si="150"/>
        <v>3364.5</v>
      </c>
      <c r="AC40" s="97">
        <f t="shared" si="150"/>
        <v>11118.487539999998</v>
      </c>
      <c r="AD40" s="97">
        <f t="shared" si="150"/>
        <v>27.88</v>
      </c>
      <c r="AE40" s="273">
        <f t="shared" ref="AE40" si="151">SUM(AE41:AE57)-AE42</f>
        <v>5455.2186099999999</v>
      </c>
      <c r="AF40" s="97">
        <f>SUM(AF41:AF57)-AF42</f>
        <v>1865.1598300000001</v>
      </c>
      <c r="AG40" s="273">
        <f t="shared" ref="AG40" si="152">SUM(AG41:AG57)-AG42</f>
        <v>3770.2291000000005</v>
      </c>
      <c r="AH40" s="2"/>
      <c r="AI40" s="97">
        <f>SUM(AI41:AI57)-AI42</f>
        <v>3778.7364000000002</v>
      </c>
      <c r="AJ40" s="97">
        <f>SUM(AJ41:AJ57)-AJ42</f>
        <v>27.88</v>
      </c>
      <c r="AK40" s="324">
        <f t="shared" si="11"/>
        <v>2221.0317000000005</v>
      </c>
      <c r="AL40" s="324">
        <f t="shared" si="12"/>
        <v>1304.4032000000002</v>
      </c>
      <c r="AM40" s="324">
        <f t="shared" si="13"/>
        <v>225.42150000000001</v>
      </c>
      <c r="AN40" s="21">
        <f t="shared" ref="AN40:BC40" si="153">SUM(AN41:AN57)-AN42</f>
        <v>42402.676999999996</v>
      </c>
      <c r="AO40" s="21">
        <f t="shared" si="153"/>
        <v>522.82000000000005</v>
      </c>
      <c r="AP40" s="21">
        <f t="shared" si="153"/>
        <v>22210.317000000003</v>
      </c>
      <c r="AQ40" s="21">
        <f t="shared" si="153"/>
        <v>16305.04</v>
      </c>
      <c r="AR40" s="21">
        <f t="shared" si="153"/>
        <v>3364.5</v>
      </c>
      <c r="AS40" s="21">
        <f t="shared" si="153"/>
        <v>42402.676999999996</v>
      </c>
      <c r="AT40" s="21">
        <f t="shared" si="153"/>
        <v>522.82000000000005</v>
      </c>
      <c r="AU40" s="21">
        <f t="shared" si="153"/>
        <v>22210.317000000003</v>
      </c>
      <c r="AV40" s="21"/>
      <c r="AW40" s="21">
        <f t="shared" si="153"/>
        <v>16305.04</v>
      </c>
      <c r="AX40" s="21">
        <f t="shared" si="153"/>
        <v>3364.5</v>
      </c>
      <c r="AY40" s="21">
        <f t="shared" si="153"/>
        <v>43016.048319999994</v>
      </c>
      <c r="AZ40" s="21">
        <f t="shared" si="153"/>
        <v>522.82000000000005</v>
      </c>
      <c r="BA40" s="21">
        <f t="shared" si="153"/>
        <v>22823.436999999998</v>
      </c>
      <c r="BB40" s="21">
        <f t="shared" si="153"/>
        <v>16305.29132</v>
      </c>
      <c r="BC40" s="21">
        <f t="shared" si="153"/>
        <v>3364.5</v>
      </c>
      <c r="BD40" s="21">
        <f t="shared" ref="BD40:BR40" si="154">SUM(BD41:BD57)-BD42</f>
        <v>44091.328999999991</v>
      </c>
      <c r="BE40" s="21">
        <f t="shared" si="154"/>
        <v>522.82000000000005</v>
      </c>
      <c r="BF40" s="21">
        <f t="shared" si="154"/>
        <v>22823.436999999998</v>
      </c>
      <c r="BG40" s="21">
        <f t="shared" si="154"/>
        <v>17380.572</v>
      </c>
      <c r="BH40" s="21">
        <f t="shared" si="154"/>
        <v>3364.5</v>
      </c>
      <c r="BI40" s="21">
        <f>SUM(BI41:BI57)-BI42</f>
        <v>38271.691999999995</v>
      </c>
      <c r="BJ40" s="21">
        <f>SUM(BJ41:BJ57)-BJ42</f>
        <v>522.82000000000005</v>
      </c>
      <c r="BK40" s="21">
        <f>SUM(BK41:BK57)-BK42</f>
        <v>26599.5</v>
      </c>
      <c r="BL40" s="21">
        <f>SUM(BL41:BL57)-BL42</f>
        <v>7380.5720000000001</v>
      </c>
      <c r="BM40" s="21">
        <f>SUM(BM41:BM57)-BM42</f>
        <v>3768.8</v>
      </c>
      <c r="BN40" s="21">
        <f t="shared" si="154"/>
        <v>21923.436999999998</v>
      </c>
      <c r="BO40" s="21">
        <f t="shared" si="154"/>
        <v>0</v>
      </c>
      <c r="BP40" s="21">
        <f t="shared" si="154"/>
        <v>21923.436999999998</v>
      </c>
      <c r="BQ40" s="21">
        <f t="shared" si="154"/>
        <v>0</v>
      </c>
      <c r="BR40" s="21">
        <f t="shared" si="154"/>
        <v>0</v>
      </c>
      <c r="BS40" s="16"/>
      <c r="BT40" s="16"/>
      <c r="BU40" s="21">
        <f>SUM(BU41:BU57)-BU42</f>
        <v>42402.676189999991</v>
      </c>
      <c r="BV40" s="21">
        <f>SUM(BV41:BV57)-BV42</f>
        <v>522.82000000000005</v>
      </c>
      <c r="BW40" s="21">
        <f>SUM(BW41:BW57)-BW42</f>
        <v>22210.316569999995</v>
      </c>
      <c r="BX40" s="21">
        <f>SUM(BX41:BX57)-BX42</f>
        <v>16305.03962</v>
      </c>
      <c r="BY40" s="21">
        <f>SUM(BY41:BY57)-BY42</f>
        <v>3364.5</v>
      </c>
      <c r="BZ40" s="21">
        <f t="shared" ref="BZ40:DD40" si="155">SUM(BZ41:BZ57)-BZ42</f>
        <v>8.1000000091080437E-4</v>
      </c>
      <c r="CA40" s="21">
        <f t="shared" si="155"/>
        <v>0</v>
      </c>
      <c r="CB40" s="21">
        <f t="shared" si="155"/>
        <v>4.3000000050597009E-4</v>
      </c>
      <c r="CC40" s="21">
        <f t="shared" si="155"/>
        <v>3.8000000040483428E-4</v>
      </c>
      <c r="CD40" s="21">
        <f t="shared" si="155"/>
        <v>0</v>
      </c>
      <c r="CE40" s="21">
        <f t="shared" si="155"/>
        <v>44091.076999999997</v>
      </c>
      <c r="CF40" s="21">
        <f>SUM(CF41:CF57)-CF42</f>
        <v>522.82000000000005</v>
      </c>
      <c r="CG40" s="21">
        <f>SUM(CG41:CG57)-CG42</f>
        <v>22823.436999999998</v>
      </c>
      <c r="CH40" s="21">
        <f>SUM(CH41:CH57)-CH42</f>
        <v>17380.32</v>
      </c>
      <c r="CI40" s="21">
        <f>SUM(CI41:CI57)-CI42</f>
        <v>3364.5</v>
      </c>
      <c r="CJ40" s="21">
        <f t="shared" si="155"/>
        <v>1688.4008099999999</v>
      </c>
      <c r="CK40" s="21">
        <f t="shared" si="155"/>
        <v>0</v>
      </c>
      <c r="CL40" s="21">
        <f t="shared" si="155"/>
        <v>613.12042999999994</v>
      </c>
      <c r="CM40" s="21">
        <f t="shared" si="155"/>
        <v>1075.2803799999999</v>
      </c>
      <c r="CN40" s="21">
        <f t="shared" si="155"/>
        <v>0</v>
      </c>
      <c r="CO40" s="21">
        <f>SUM(CO41:CO57)-CO42</f>
        <v>42402.676189999991</v>
      </c>
      <c r="CP40" s="21">
        <f>SUM(CP41:CP57)-CP42</f>
        <v>522.82000000000005</v>
      </c>
      <c r="CQ40" s="21">
        <f>SUM(CQ41:CQ57)-CQ42</f>
        <v>22210.316569999995</v>
      </c>
      <c r="CR40" s="21">
        <f>SUM(CR41:CR57)-CR42</f>
        <v>16305.03962</v>
      </c>
      <c r="CS40" s="21">
        <f>SUM(CS41:CS57)-CS42</f>
        <v>3364.5</v>
      </c>
      <c r="CT40" s="21">
        <f t="shared" si="155"/>
        <v>41278.218949999988</v>
      </c>
      <c r="CU40" s="21">
        <f t="shared" si="155"/>
        <v>522.82000000000005</v>
      </c>
      <c r="CV40" s="21">
        <f t="shared" si="155"/>
        <v>21085.859329999992</v>
      </c>
      <c r="CW40" s="21">
        <f t="shared" si="155"/>
        <v>16305.03962</v>
      </c>
      <c r="CX40" s="21">
        <f t="shared" si="155"/>
        <v>3364.5</v>
      </c>
      <c r="CY40" s="97">
        <f>SUM(CY41:CY57)-CY42</f>
        <v>11118.487539999998</v>
      </c>
      <c r="CZ40" s="97">
        <f>SUM(CZ41:CZ57)-CZ42</f>
        <v>27.88</v>
      </c>
      <c r="DA40" s="273">
        <f t="shared" ref="DA40" si="156">SUM(DA41:DA57)-DA42</f>
        <v>5455.2186099999999</v>
      </c>
      <c r="DB40" s="97">
        <f>SUM(DB41:DB57)-DB42</f>
        <v>1865.1598300000001</v>
      </c>
      <c r="DC40" s="273">
        <f t="shared" ref="DC40" si="157">SUM(DC41:DC57)-DC42</f>
        <v>3770.2291000000005</v>
      </c>
      <c r="DD40" s="21">
        <f t="shared" si="155"/>
        <v>52396.706490000004</v>
      </c>
      <c r="DE40" s="21">
        <f t="shared" ref="DE40:DN40" si="158">SUM(DE41:DE57)-DE42</f>
        <v>52396.706490000004</v>
      </c>
      <c r="DF40" s="21">
        <f t="shared" si="158"/>
        <v>550.70000000000005</v>
      </c>
      <c r="DG40" s="21">
        <f t="shared" si="158"/>
        <v>26541.077940000003</v>
      </c>
      <c r="DH40" s="21">
        <f t="shared" si="158"/>
        <v>18170.19945</v>
      </c>
      <c r="DI40" s="21">
        <f t="shared" si="158"/>
        <v>7134.7291000000005</v>
      </c>
      <c r="DJ40" s="21">
        <f t="shared" si="158"/>
        <v>1124.45724</v>
      </c>
      <c r="DK40" s="21">
        <f t="shared" si="158"/>
        <v>0</v>
      </c>
      <c r="DL40" s="21">
        <f t="shared" si="158"/>
        <v>1124.45724</v>
      </c>
      <c r="DM40" s="21">
        <f t="shared" si="158"/>
        <v>0</v>
      </c>
      <c r="DN40" s="21">
        <f t="shared" si="158"/>
        <v>0</v>
      </c>
      <c r="DO40" s="31">
        <f>DP40+DR40-CJ40</f>
        <v>62781.026810000003</v>
      </c>
      <c r="DP40" s="206">
        <f>SUM(DP41:DP57)-DP42</f>
        <v>54091.076999999997</v>
      </c>
      <c r="DQ40" s="206">
        <f>SUM(DQ41:DQ57)-DQ42</f>
        <v>62781.026809999996</v>
      </c>
      <c r="DR40" s="207">
        <f t="shared" ref="DR40:EJ40" si="159">SUM(DR41:DR57)-DR42</f>
        <v>10378.350620000001</v>
      </c>
      <c r="DS40" s="21">
        <f t="shared" si="159"/>
        <v>2323.8346200000001</v>
      </c>
      <c r="DT40" s="21">
        <f t="shared" si="159"/>
        <v>8054.5160000000005</v>
      </c>
      <c r="DU40" s="21">
        <f t="shared" si="159"/>
        <v>0</v>
      </c>
      <c r="DV40" s="42">
        <f t="shared" si="159"/>
        <v>0</v>
      </c>
      <c r="DW40" s="21">
        <f t="shared" si="159"/>
        <v>3424.7776199999998</v>
      </c>
      <c r="DX40" s="207">
        <f t="shared" si="159"/>
        <v>2323.8346200000001</v>
      </c>
      <c r="DY40" s="21">
        <f t="shared" si="159"/>
        <v>1100.943</v>
      </c>
      <c r="DZ40" s="21">
        <f t="shared" si="159"/>
        <v>0</v>
      </c>
      <c r="EA40" s="21">
        <f t="shared" si="159"/>
        <v>0</v>
      </c>
      <c r="EB40" s="21">
        <f t="shared" si="159"/>
        <v>6953.5730000000003</v>
      </c>
      <c r="EC40" s="21">
        <f t="shared" si="159"/>
        <v>0</v>
      </c>
      <c r="ED40" s="21">
        <f t="shared" si="159"/>
        <v>6953.5730000000003</v>
      </c>
      <c r="EE40" s="21">
        <f t="shared" si="159"/>
        <v>0</v>
      </c>
      <c r="EF40" s="21">
        <f t="shared" si="159"/>
        <v>0</v>
      </c>
      <c r="EG40" s="21">
        <f t="shared" si="159"/>
        <v>10000</v>
      </c>
      <c r="EH40" s="21">
        <f t="shared" si="159"/>
        <v>7104.2169800000001</v>
      </c>
      <c r="EI40" s="21">
        <f t="shared" si="159"/>
        <v>2895.7830199999999</v>
      </c>
      <c r="EJ40" s="3">
        <f t="shared" si="159"/>
        <v>10973.813259999999</v>
      </c>
      <c r="EL40" s="3">
        <f>SUM(EL41:EL57)-EL42</f>
        <v>62781.026810000003</v>
      </c>
      <c r="EM40" s="3">
        <f>SUM(EM41:EM57)-EM42</f>
        <v>51807.21355</v>
      </c>
      <c r="EO40" s="3">
        <f>SUM(EO41:EO57)-EO42</f>
        <v>51807.21355</v>
      </c>
      <c r="EP40" s="3">
        <f>SUM(EP41:EP57)-EP42</f>
        <v>10973.813259999999</v>
      </c>
      <c r="ER40" s="3">
        <f>SUM(ER41:ER57)-ER42</f>
        <v>10973.813259999997</v>
      </c>
      <c r="ES40" s="24">
        <f>EJ40-ER40</f>
        <v>0</v>
      </c>
      <c r="ET40" s="146">
        <f t="shared" ref="ET40:EV40" si="160">SUM(ET41:ET57)-ET42</f>
        <v>40019.870000000003</v>
      </c>
      <c r="EU40" s="146">
        <f t="shared" si="160"/>
        <v>0</v>
      </c>
      <c r="EV40" s="146">
        <f t="shared" si="160"/>
        <v>7.5840999999999985</v>
      </c>
      <c r="EW40" s="146">
        <f t="shared" ref="EW40:EX40" si="161">SUM(EW41:EW57)-EW42</f>
        <v>23557</v>
      </c>
      <c r="EX40" s="146">
        <f t="shared" si="161"/>
        <v>3.9169999999999998</v>
      </c>
      <c r="EY40" s="171">
        <f t="shared" ref="EY40:EZ40" si="162">SUM(EY41:EY57)-EY42</f>
        <v>12</v>
      </c>
      <c r="EZ40" s="174">
        <f t="shared" si="162"/>
        <v>9447.07</v>
      </c>
      <c r="FA40" s="24"/>
      <c r="FB40" s="24"/>
      <c r="FC40" s="94">
        <f>SUM(FC41:FC57)-FC42</f>
        <v>41278.218949999995</v>
      </c>
      <c r="FD40" s="94">
        <f>SUM(FD41:FD57)-FD42</f>
        <v>522.82000000000005</v>
      </c>
      <c r="FE40" s="141">
        <f t="shared" ref="FE40" si="163">SUM(FE41:FE57)-FE42</f>
        <v>21085.859329999999</v>
      </c>
      <c r="FF40" s="94">
        <f>SUM(FF41:FF57)-FF42</f>
        <v>16305.03962</v>
      </c>
      <c r="FG40" s="141">
        <f t="shared" ref="FG40" si="164">SUM(FG41:FG57)-FG42</f>
        <v>3364.4999999999995</v>
      </c>
      <c r="FH40" s="94">
        <f>SUM(FH41:FH57)-FH42</f>
        <v>11118.487539999998</v>
      </c>
      <c r="FI40" s="94">
        <f>SUM(FI41:FI57)-FI42</f>
        <v>27.88</v>
      </c>
      <c r="FJ40" s="141">
        <f t="shared" ref="FJ40" si="165">SUM(FJ41:FJ57)-FJ42</f>
        <v>5455.2186099999999</v>
      </c>
      <c r="FK40" s="94">
        <f>SUM(FK41:FK57)-FK42</f>
        <v>1865.1598300000001</v>
      </c>
      <c r="FL40" s="141">
        <f t="shared" ref="FL40" si="166">SUM(FL41:FL57)-FL42</f>
        <v>3770.2291000000005</v>
      </c>
      <c r="FM40" s="94">
        <f>SUM(FM41:FM57)-FM42</f>
        <v>41278.218949999995</v>
      </c>
      <c r="FN40" s="94">
        <f>SUM(FN41:FN57)-FN42</f>
        <v>522.82000000000005</v>
      </c>
      <c r="FO40" s="141">
        <f t="shared" ref="FO40" si="167">SUM(FO41:FO57)-FO42</f>
        <v>21085.859329999999</v>
      </c>
      <c r="FP40" s="94">
        <f>SUM(FP41:FP57)-FP42</f>
        <v>16305.03962</v>
      </c>
      <c r="FQ40" s="141">
        <f t="shared" ref="FQ40" si="168">SUM(FQ41:FQ57)-FQ42</f>
        <v>3364.4999999999995</v>
      </c>
      <c r="FR40" s="94">
        <f>SUM(FR41:FR57)-FR42</f>
        <v>11118.487539999998</v>
      </c>
      <c r="FS40" s="94">
        <f>SUM(FS41:FS57)-FS42</f>
        <v>27.88</v>
      </c>
      <c r="FT40" s="141">
        <f t="shared" ref="FT40" si="169">SUM(FT41:FT57)-FT42</f>
        <v>5455.2186099999999</v>
      </c>
      <c r="FU40" s="94">
        <f>SUM(FU41:FU57)-FU42</f>
        <v>1865.1598300000001</v>
      </c>
      <c r="FV40" s="141">
        <f t="shared" ref="FV40" si="170">SUM(FV41:FV57)-FV42</f>
        <v>3770.2291000000005</v>
      </c>
    </row>
    <row r="41" spans="2:178" s="61" customFormat="1" ht="15.75" hidden="1" customHeight="1" x14ac:dyDescent="0.3">
      <c r="B41" s="51">
        <v>1</v>
      </c>
      <c r="C41" s="50"/>
      <c r="D41" s="50"/>
      <c r="E41" s="307">
        <v>29</v>
      </c>
      <c r="F41" s="51"/>
      <c r="G41" s="50"/>
      <c r="H41" s="50"/>
      <c r="I41" s="298"/>
      <c r="J41" s="294"/>
      <c r="K41" s="88"/>
      <c r="L41" s="82"/>
      <c r="M41" s="307"/>
      <c r="N41" s="26" t="s">
        <v>15</v>
      </c>
      <c r="O41" s="314"/>
      <c r="P41" s="18">
        <f t="shared" ref="P41:P57" si="171">Q41+R41+S41+T41</f>
        <v>0</v>
      </c>
      <c r="Q41" s="27"/>
      <c r="R41" s="33"/>
      <c r="S41" s="27"/>
      <c r="T41" s="27"/>
      <c r="U41" s="44">
        <v>0</v>
      </c>
      <c r="V41" s="314"/>
      <c r="W41" s="314"/>
      <c r="X41" s="17">
        <f t="shared" ref="X41:X57" si="172">Y41+Z41+AA41+AB41</f>
        <v>0</v>
      </c>
      <c r="Y41" s="27"/>
      <c r="Z41" s="27"/>
      <c r="AA41" s="27"/>
      <c r="AB41" s="27"/>
      <c r="AC41" s="17">
        <f t="shared" ref="AC41:AC57" si="173">AD41+AE41+AF41+AG41</f>
        <v>0</v>
      </c>
      <c r="AD41" s="27"/>
      <c r="AE41" s="277"/>
      <c r="AF41" s="27"/>
      <c r="AG41" s="277"/>
      <c r="AH41" s="314"/>
      <c r="AI41" s="17">
        <f t="shared" ref="AI41:AI57" si="174">AJ41+AK41+AL41+AM41</f>
        <v>0</v>
      </c>
      <c r="AJ41" s="27"/>
      <c r="AK41" s="324">
        <f t="shared" si="11"/>
        <v>0</v>
      </c>
      <c r="AL41" s="324">
        <f t="shared" si="12"/>
        <v>0</v>
      </c>
      <c r="AM41" s="324">
        <f t="shared" si="13"/>
        <v>0</v>
      </c>
      <c r="AN41" s="18">
        <f t="shared" ref="AN41:AN57" si="175">AO41+AP41+AQ41+AR41</f>
        <v>0</v>
      </c>
      <c r="AO41" s="27"/>
      <c r="AP41" s="33"/>
      <c r="AQ41" s="27"/>
      <c r="AR41" s="27"/>
      <c r="AS41" s="18">
        <f t="shared" ref="AS41:AS57" si="176">AT41+AU41+AW41+AX41</f>
        <v>0</v>
      </c>
      <c r="AT41" s="27"/>
      <c r="AU41" s="33"/>
      <c r="AV41" s="18"/>
      <c r="AW41" s="27"/>
      <c r="AX41" s="27"/>
      <c r="AY41" s="18">
        <f t="shared" ref="AY41:AY57" si="177">AZ41+BA41+BB41+BC41</f>
        <v>0</v>
      </c>
      <c r="AZ41" s="27"/>
      <c r="BA41" s="33"/>
      <c r="BB41" s="27"/>
      <c r="BC41" s="27"/>
      <c r="BD41" s="18">
        <f t="shared" ref="BD41:BD57" si="178">BE41+BF41+BG41+BH41</f>
        <v>0</v>
      </c>
      <c r="BE41" s="27"/>
      <c r="BF41" s="33"/>
      <c r="BG41" s="27"/>
      <c r="BH41" s="27"/>
      <c r="BI41" s="18">
        <f t="shared" ref="BI41:BI57" si="179">BJ41+BK41+BL41+BM41</f>
        <v>0</v>
      </c>
      <c r="BJ41" s="27"/>
      <c r="BK41" s="33"/>
      <c r="BL41" s="27"/>
      <c r="BM41" s="27"/>
      <c r="BN41" s="18">
        <f t="shared" si="51"/>
        <v>0</v>
      </c>
      <c r="BO41" s="27"/>
      <c r="BP41" s="33"/>
      <c r="BQ41" s="27"/>
      <c r="BR41" s="27"/>
      <c r="BS41" s="27"/>
      <c r="BT41" s="27"/>
      <c r="BU41" s="17">
        <f t="shared" si="116"/>
        <v>0</v>
      </c>
      <c r="BV41" s="27"/>
      <c r="BW41" s="27"/>
      <c r="BX41" s="27"/>
      <c r="BY41" s="27"/>
      <c r="BZ41" s="17">
        <f t="shared" ref="BZ41:BZ57" si="180">CA41+CB41+CC41+CD41</f>
        <v>0</v>
      </c>
      <c r="CA41" s="17">
        <f t="shared" ref="CA41:CA57" si="181">AO41-BV41</f>
        <v>0</v>
      </c>
      <c r="CB41" s="17">
        <f t="shared" ref="CB41:CB57" si="182">AP41-BW41</f>
        <v>0</v>
      </c>
      <c r="CC41" s="17">
        <f t="shared" ref="CC41:CC57" si="183">AQ41-BX41</f>
        <v>0</v>
      </c>
      <c r="CD41" s="17">
        <f t="shared" ref="CD41:CD57" si="184">AR41-BY41</f>
        <v>0</v>
      </c>
      <c r="CE41" s="17">
        <f t="shared" ref="CE41:CE57" si="185">CF41+CG41+CH41+CI41</f>
        <v>0</v>
      </c>
      <c r="CF41" s="27"/>
      <c r="CG41" s="27"/>
      <c r="CH41" s="27"/>
      <c r="CI41" s="27"/>
      <c r="CJ41" s="17">
        <f t="shared" ref="CJ41:CJ57" si="186">CK41+CL41+CM41+CN41</f>
        <v>0</v>
      </c>
      <c r="CK41" s="27"/>
      <c r="CL41" s="27"/>
      <c r="CM41" s="27"/>
      <c r="CN41" s="27"/>
      <c r="CO41" s="17">
        <f t="shared" ref="CO41:CO57" si="187">CP41+CQ41+CR41+CS41</f>
        <v>0</v>
      </c>
      <c r="CP41" s="27"/>
      <c r="CQ41" s="27"/>
      <c r="CR41" s="27"/>
      <c r="CS41" s="27"/>
      <c r="CT41" s="15">
        <f t="shared" ref="CT41:CT57" si="188">CU41+CV41+CW41+CX41</f>
        <v>0</v>
      </c>
      <c r="CU41" s="55"/>
      <c r="CV41" s="55"/>
      <c r="CW41" s="55"/>
      <c r="CX41" s="55"/>
      <c r="CY41" s="17">
        <f t="shared" ref="CY41:CY57" si="189">CZ41+DA41+DB41+DC41</f>
        <v>0</v>
      </c>
      <c r="CZ41" s="27"/>
      <c r="DA41" s="277"/>
      <c r="DB41" s="27"/>
      <c r="DC41" s="277"/>
      <c r="DD41" s="15">
        <f t="shared" ref="DD41:DD57" si="190">DE41</f>
        <v>0</v>
      </c>
      <c r="DE41" s="17">
        <f t="shared" ref="DE41:DE57" si="191">DF41+DG41+DH41+DI41</f>
        <v>0</v>
      </c>
      <c r="DF41" s="17">
        <f t="shared" ref="DF41:DF57" si="192">CU41+CZ41</f>
        <v>0</v>
      </c>
      <c r="DG41" s="17">
        <f t="shared" ref="DG41:DG57" si="193">CV41+DA41</f>
        <v>0</v>
      </c>
      <c r="DH41" s="17">
        <f t="shared" ref="DH41:DH57" si="194">CW41+DB41</f>
        <v>0</v>
      </c>
      <c r="DI41" s="17">
        <f t="shared" ref="DI41:DI57" si="195">CX41+DC41</f>
        <v>0</v>
      </c>
      <c r="DJ41" s="17">
        <f t="shared" ref="DJ41:DJ57" si="196">DK41+DL41+DM41+DN41</f>
        <v>0</v>
      </c>
      <c r="DK41" s="17">
        <f t="shared" ref="DK41:DK57" si="197">CP41-CU41</f>
        <v>0</v>
      </c>
      <c r="DL41" s="17">
        <f t="shared" ref="DL41:DL57" si="198">CQ41-CV41</f>
        <v>0</v>
      </c>
      <c r="DM41" s="17">
        <f t="shared" ref="DM41:DM57" si="199">CR41-CW41</f>
        <v>0</v>
      </c>
      <c r="DN41" s="17">
        <f t="shared" ref="DN41:DN57" si="200">CS41-CX41</f>
        <v>0</v>
      </c>
      <c r="DO41" s="214"/>
      <c r="DP41" s="215">
        <f>DO41</f>
        <v>0</v>
      </c>
      <c r="DQ41" s="215">
        <f>DP41</f>
        <v>0</v>
      </c>
      <c r="DR41" s="17">
        <f t="shared" ref="DR41:DR57" si="201">DS41+DT41+DU41+DV41</f>
        <v>0</v>
      </c>
      <c r="DS41" s="27"/>
      <c r="DT41" s="27"/>
      <c r="DU41" s="27"/>
      <c r="DV41" s="216"/>
      <c r="DW41" s="15">
        <f t="shared" ref="DW41:DW57" si="202">DX41+DY41+DZ41+EA41</f>
        <v>0</v>
      </c>
      <c r="DX41" s="27"/>
      <c r="DY41" s="27"/>
      <c r="DZ41" s="27"/>
      <c r="EA41" s="27"/>
      <c r="EB41" s="17">
        <f t="shared" ref="EB41:EB57" si="203">EC41+ED41+EE41+EF41</f>
        <v>0</v>
      </c>
      <c r="EC41" s="27"/>
      <c r="ED41" s="27"/>
      <c r="EE41" s="27"/>
      <c r="EF41" s="27"/>
      <c r="EG41" s="27"/>
      <c r="EH41" s="27"/>
      <c r="EI41" s="27"/>
      <c r="EJ41" s="8">
        <f t="shared" ref="EJ41:EJ57" si="204">DJ41+EB41+EI41</f>
        <v>0</v>
      </c>
      <c r="EK41" s="59"/>
      <c r="EL41" s="8">
        <f t="shared" ref="EL41:EL57" si="205">CO41+DR41+EG41</f>
        <v>0</v>
      </c>
      <c r="EM41" s="8">
        <f t="shared" ref="EM41:EM57" si="206">CT41+DW41+EH41</f>
        <v>0</v>
      </c>
      <c r="EO41" s="8">
        <f t="shared" ref="EO41:EO42" si="207">EM41</f>
        <v>0</v>
      </c>
      <c r="EP41" s="8">
        <f t="shared" ref="EP41:EP42" si="208">EJ41</f>
        <v>0</v>
      </c>
      <c r="ER41" s="8">
        <f>DQ41-EO41</f>
        <v>0</v>
      </c>
      <c r="ET41" s="152"/>
      <c r="EU41" s="152"/>
      <c r="EV41" s="152"/>
      <c r="EW41" s="152"/>
      <c r="EX41" s="152"/>
      <c r="EY41" s="179"/>
      <c r="EZ41" s="152"/>
      <c r="FC41" s="8">
        <f t="shared" ref="FC41:FC57" si="209">FD41+FE41+FF41+FG41</f>
        <v>0</v>
      </c>
      <c r="FD41" s="73"/>
      <c r="FE41" s="139"/>
      <c r="FF41" s="73"/>
      <c r="FG41" s="131"/>
      <c r="FH41" s="8">
        <f t="shared" ref="FH41:FH57" si="210">FI41+FJ41+FK41+FL41</f>
        <v>0</v>
      </c>
      <c r="FI41" s="73"/>
      <c r="FJ41" s="139"/>
      <c r="FK41" s="73"/>
      <c r="FL41" s="131"/>
      <c r="FM41" s="8">
        <f t="shared" ref="FM41:FM57" si="211">FN41+FO41+FP41+FQ41</f>
        <v>0</v>
      </c>
      <c r="FN41" s="73"/>
      <c r="FO41" s="139"/>
      <c r="FP41" s="73"/>
      <c r="FQ41" s="139"/>
      <c r="FR41" s="8">
        <f t="shared" ref="FR41:FR57" si="212">FS41+FT41+FU41+FV41</f>
        <v>0</v>
      </c>
      <c r="FS41" s="73"/>
      <c r="FT41" s="139"/>
      <c r="FU41" s="73"/>
      <c r="FV41" s="139"/>
    </row>
    <row r="42" spans="2:178" s="61" customFormat="1" ht="15.75" hidden="1" customHeight="1" x14ac:dyDescent="0.3">
      <c r="B42" s="51"/>
      <c r="C42" s="50"/>
      <c r="D42" s="50"/>
      <c r="E42" s="307"/>
      <c r="F42" s="51"/>
      <c r="G42" s="50"/>
      <c r="H42" s="50"/>
      <c r="I42" s="383"/>
      <c r="J42" s="384"/>
      <c r="K42" s="384"/>
      <c r="L42" s="89"/>
      <c r="M42" s="307"/>
      <c r="N42" s="28" t="s">
        <v>396</v>
      </c>
      <c r="O42" s="313"/>
      <c r="P42" s="18">
        <f t="shared" si="171"/>
        <v>0</v>
      </c>
      <c r="Q42" s="27"/>
      <c r="R42" s="33"/>
      <c r="S42" s="27"/>
      <c r="T42" s="27"/>
      <c r="U42" s="20">
        <v>0</v>
      </c>
      <c r="V42" s="313"/>
      <c r="W42" s="313"/>
      <c r="X42" s="17">
        <f t="shared" si="172"/>
        <v>0</v>
      </c>
      <c r="Y42" s="27"/>
      <c r="Z42" s="27"/>
      <c r="AA42" s="27"/>
      <c r="AB42" s="27"/>
      <c r="AC42" s="17">
        <f t="shared" si="173"/>
        <v>0</v>
      </c>
      <c r="AD42" s="27"/>
      <c r="AE42" s="274"/>
      <c r="AF42" s="27"/>
      <c r="AG42" s="274"/>
      <c r="AH42" s="313"/>
      <c r="AI42" s="17">
        <f t="shared" si="174"/>
        <v>0</v>
      </c>
      <c r="AJ42" s="27"/>
      <c r="AK42" s="324">
        <f t="shared" si="11"/>
        <v>0</v>
      </c>
      <c r="AL42" s="324">
        <f t="shared" si="12"/>
        <v>0</v>
      </c>
      <c r="AM42" s="324">
        <f t="shared" si="13"/>
        <v>0</v>
      </c>
      <c r="AN42" s="18">
        <f t="shared" si="175"/>
        <v>0</v>
      </c>
      <c r="AO42" s="27"/>
      <c r="AP42" s="33"/>
      <c r="AQ42" s="27"/>
      <c r="AR42" s="27"/>
      <c r="AS42" s="18">
        <f t="shared" si="176"/>
        <v>0</v>
      </c>
      <c r="AT42" s="27"/>
      <c r="AU42" s="33"/>
      <c r="AV42" s="18"/>
      <c r="AW42" s="27"/>
      <c r="AX42" s="27"/>
      <c r="AY42" s="18">
        <f t="shared" si="177"/>
        <v>0</v>
      </c>
      <c r="AZ42" s="27"/>
      <c r="BA42" s="33"/>
      <c r="BB42" s="27"/>
      <c r="BC42" s="27"/>
      <c r="BD42" s="18">
        <f t="shared" si="178"/>
        <v>0</v>
      </c>
      <c r="BE42" s="27"/>
      <c r="BF42" s="33"/>
      <c r="BG42" s="27"/>
      <c r="BH42" s="27"/>
      <c r="BI42" s="18">
        <f t="shared" si="179"/>
        <v>0</v>
      </c>
      <c r="BJ42" s="27"/>
      <c r="BK42" s="33"/>
      <c r="BL42" s="27"/>
      <c r="BM42" s="27"/>
      <c r="BN42" s="18">
        <f t="shared" si="51"/>
        <v>0</v>
      </c>
      <c r="BO42" s="27"/>
      <c r="BP42" s="33"/>
      <c r="BQ42" s="27"/>
      <c r="BR42" s="27"/>
      <c r="BS42" s="27"/>
      <c r="BT42" s="27"/>
      <c r="BU42" s="17">
        <f t="shared" si="116"/>
        <v>0</v>
      </c>
      <c r="BV42" s="27"/>
      <c r="BW42" s="27"/>
      <c r="BX42" s="27"/>
      <c r="BY42" s="27"/>
      <c r="BZ42" s="17">
        <f t="shared" si="180"/>
        <v>0</v>
      </c>
      <c r="CA42" s="17">
        <f t="shared" si="181"/>
        <v>0</v>
      </c>
      <c r="CB42" s="17">
        <f t="shared" si="182"/>
        <v>0</v>
      </c>
      <c r="CC42" s="17">
        <f t="shared" si="183"/>
        <v>0</v>
      </c>
      <c r="CD42" s="17">
        <f t="shared" si="184"/>
        <v>0</v>
      </c>
      <c r="CE42" s="17">
        <f t="shared" si="185"/>
        <v>0</v>
      </c>
      <c r="CF42" s="27"/>
      <c r="CG42" s="27"/>
      <c r="CH42" s="27"/>
      <c r="CI42" s="27"/>
      <c r="CJ42" s="17">
        <f t="shared" si="186"/>
        <v>0</v>
      </c>
      <c r="CK42" s="27"/>
      <c r="CL42" s="27"/>
      <c r="CM42" s="27"/>
      <c r="CN42" s="27"/>
      <c r="CO42" s="17">
        <f t="shared" si="187"/>
        <v>0</v>
      </c>
      <c r="CP42" s="27"/>
      <c r="CQ42" s="27"/>
      <c r="CR42" s="27"/>
      <c r="CS42" s="27"/>
      <c r="CT42" s="15">
        <f t="shared" si="188"/>
        <v>0</v>
      </c>
      <c r="CU42" s="55"/>
      <c r="CV42" s="55"/>
      <c r="CW42" s="55"/>
      <c r="CX42" s="55"/>
      <c r="CY42" s="17">
        <f t="shared" si="189"/>
        <v>0</v>
      </c>
      <c r="CZ42" s="27"/>
      <c r="DA42" s="274"/>
      <c r="DB42" s="27"/>
      <c r="DC42" s="274"/>
      <c r="DD42" s="15">
        <f t="shared" si="190"/>
        <v>0</v>
      </c>
      <c r="DE42" s="17">
        <f t="shared" si="191"/>
        <v>0</v>
      </c>
      <c r="DF42" s="17">
        <f t="shared" si="192"/>
        <v>0</v>
      </c>
      <c r="DG42" s="17">
        <f t="shared" si="193"/>
        <v>0</v>
      </c>
      <c r="DH42" s="17">
        <f t="shared" si="194"/>
        <v>0</v>
      </c>
      <c r="DI42" s="17">
        <f t="shared" si="195"/>
        <v>0</v>
      </c>
      <c r="DJ42" s="17">
        <f t="shared" si="196"/>
        <v>0</v>
      </c>
      <c r="DK42" s="17">
        <f t="shared" si="197"/>
        <v>0</v>
      </c>
      <c r="DL42" s="17">
        <f t="shared" si="198"/>
        <v>0</v>
      </c>
      <c r="DM42" s="17">
        <f t="shared" si="199"/>
        <v>0</v>
      </c>
      <c r="DN42" s="17">
        <f t="shared" si="200"/>
        <v>0</v>
      </c>
      <c r="DO42" s="214"/>
      <c r="DP42" s="215"/>
      <c r="DQ42" s="215"/>
      <c r="DR42" s="17">
        <f t="shared" si="201"/>
        <v>0</v>
      </c>
      <c r="DS42" s="27"/>
      <c r="DT42" s="27"/>
      <c r="DU42" s="27"/>
      <c r="DV42" s="216"/>
      <c r="DW42" s="15">
        <f t="shared" si="202"/>
        <v>0</v>
      </c>
      <c r="DX42" s="27"/>
      <c r="DY42" s="27"/>
      <c r="DZ42" s="27"/>
      <c r="EA42" s="27"/>
      <c r="EB42" s="17">
        <f t="shared" si="203"/>
        <v>0</v>
      </c>
      <c r="EC42" s="27"/>
      <c r="ED42" s="27"/>
      <c r="EE42" s="27"/>
      <c r="EF42" s="27"/>
      <c r="EG42" s="27"/>
      <c r="EH42" s="27"/>
      <c r="EI42" s="27"/>
      <c r="EJ42" s="8">
        <f t="shared" si="204"/>
        <v>0</v>
      </c>
      <c r="EK42" s="59"/>
      <c r="EL42" s="8">
        <f t="shared" si="205"/>
        <v>0</v>
      </c>
      <c r="EM42" s="8">
        <f t="shared" si="206"/>
        <v>0</v>
      </c>
      <c r="EO42" s="8">
        <f t="shared" si="207"/>
        <v>0</v>
      </c>
      <c r="EP42" s="8">
        <f t="shared" si="208"/>
        <v>0</v>
      </c>
      <c r="ER42" s="73"/>
      <c r="ET42" s="153"/>
      <c r="EU42" s="153"/>
      <c r="EV42" s="153"/>
      <c r="EW42" s="153"/>
      <c r="EX42" s="153"/>
      <c r="EY42" s="180"/>
      <c r="EZ42" s="153"/>
      <c r="FC42" s="8">
        <f t="shared" si="209"/>
        <v>0</v>
      </c>
      <c r="FD42" s="73"/>
      <c r="FE42" s="131"/>
      <c r="FF42" s="73"/>
      <c r="FG42" s="131"/>
      <c r="FH42" s="8">
        <f t="shared" si="210"/>
        <v>0</v>
      </c>
      <c r="FI42" s="73"/>
      <c r="FJ42" s="131"/>
      <c r="FK42" s="73"/>
      <c r="FL42" s="131"/>
      <c r="FM42" s="8">
        <f t="shared" si="211"/>
        <v>0</v>
      </c>
      <c r="FN42" s="73"/>
      <c r="FO42" s="131"/>
      <c r="FP42" s="73"/>
      <c r="FQ42" s="131"/>
      <c r="FR42" s="8">
        <f t="shared" si="212"/>
        <v>0</v>
      </c>
      <c r="FS42" s="73"/>
      <c r="FT42" s="131"/>
      <c r="FU42" s="73"/>
      <c r="FV42" s="131"/>
    </row>
    <row r="43" spans="2:178" s="62" customFormat="1" ht="15.75" customHeight="1" x14ac:dyDescent="0.3">
      <c r="B43" s="49"/>
      <c r="C43" s="50"/>
      <c r="D43" s="50">
        <v>1</v>
      </c>
      <c r="E43" s="307">
        <v>30</v>
      </c>
      <c r="F43" s="49"/>
      <c r="G43" s="50"/>
      <c r="H43" s="50">
        <v>1</v>
      </c>
      <c r="I43" s="358"/>
      <c r="J43" s="359"/>
      <c r="K43" s="359"/>
      <c r="L43" s="359"/>
      <c r="M43" s="307">
        <v>28</v>
      </c>
      <c r="N43" s="10" t="s">
        <v>88</v>
      </c>
      <c r="O43" s="312"/>
      <c r="P43" s="18">
        <f t="shared" si="171"/>
        <v>1125</v>
      </c>
      <c r="Q43" s="17"/>
      <c r="R43" s="111">
        <v>1125</v>
      </c>
      <c r="S43" s="17"/>
      <c r="T43" s="17"/>
      <c r="U43" s="17">
        <v>112.5</v>
      </c>
      <c r="V43" s="312"/>
      <c r="W43" s="312"/>
      <c r="X43" s="17">
        <f t="shared" si="172"/>
        <v>1125</v>
      </c>
      <c r="Y43" s="17"/>
      <c r="Z43" s="111">
        <v>1125</v>
      </c>
      <c r="AA43" s="17"/>
      <c r="AB43" s="17"/>
      <c r="AC43" s="17">
        <f t="shared" si="173"/>
        <v>301.93552</v>
      </c>
      <c r="AD43" s="17"/>
      <c r="AE43" s="274">
        <v>301.93552</v>
      </c>
      <c r="AF43" s="17"/>
      <c r="AG43" s="274"/>
      <c r="AH43" s="312"/>
      <c r="AI43" s="17">
        <f t="shared" si="174"/>
        <v>112.5</v>
      </c>
      <c r="AJ43" s="17"/>
      <c r="AK43" s="324">
        <f t="shared" si="11"/>
        <v>112.5</v>
      </c>
      <c r="AL43" s="324">
        <f t="shared" si="12"/>
        <v>0</v>
      </c>
      <c r="AM43" s="324">
        <f t="shared" si="13"/>
        <v>0</v>
      </c>
      <c r="AN43" s="18">
        <f t="shared" si="175"/>
        <v>1125</v>
      </c>
      <c r="AO43" s="17"/>
      <c r="AP43" s="111">
        <v>1125</v>
      </c>
      <c r="AQ43" s="17"/>
      <c r="AR43" s="17"/>
      <c r="AS43" s="18">
        <f t="shared" si="176"/>
        <v>1125</v>
      </c>
      <c r="AT43" s="17"/>
      <c r="AU43" s="111">
        <v>1125</v>
      </c>
      <c r="AV43" s="318"/>
      <c r="AW43" s="17"/>
      <c r="AX43" s="17"/>
      <c r="AY43" s="18">
        <f t="shared" si="177"/>
        <v>1125</v>
      </c>
      <c r="AZ43" s="17"/>
      <c r="BA43" s="111">
        <v>1125</v>
      </c>
      <c r="BB43" s="17"/>
      <c r="BC43" s="17"/>
      <c r="BD43" s="18">
        <f t="shared" si="178"/>
        <v>1125</v>
      </c>
      <c r="BE43" s="17"/>
      <c r="BF43" s="111">
        <v>1125</v>
      </c>
      <c r="BG43" s="17"/>
      <c r="BH43" s="17"/>
      <c r="BI43" s="18">
        <f t="shared" si="179"/>
        <v>1125</v>
      </c>
      <c r="BJ43" s="17"/>
      <c r="BK43" s="111">
        <v>1125</v>
      </c>
      <c r="BL43" s="17"/>
      <c r="BM43" s="17"/>
      <c r="BN43" s="18">
        <f t="shared" si="51"/>
        <v>0</v>
      </c>
      <c r="BO43" s="17"/>
      <c r="BP43" s="33"/>
      <c r="BQ43" s="17"/>
      <c r="BR43" s="17"/>
      <c r="BS43" s="17"/>
      <c r="BT43" s="29" t="s">
        <v>320</v>
      </c>
      <c r="BU43" s="17">
        <f t="shared" si="116"/>
        <v>1125</v>
      </c>
      <c r="BV43" s="17"/>
      <c r="BW43" s="111">
        <v>1125</v>
      </c>
      <c r="BX43" s="17"/>
      <c r="BY43" s="17"/>
      <c r="BZ43" s="17">
        <f t="shared" si="180"/>
        <v>0</v>
      </c>
      <c r="CA43" s="17">
        <f t="shared" si="181"/>
        <v>0</v>
      </c>
      <c r="CB43" s="17">
        <f t="shared" si="182"/>
        <v>0</v>
      </c>
      <c r="CC43" s="17">
        <f t="shared" si="183"/>
        <v>0</v>
      </c>
      <c r="CD43" s="17">
        <f t="shared" si="184"/>
        <v>0</v>
      </c>
      <c r="CE43" s="17">
        <f t="shared" si="185"/>
        <v>1125</v>
      </c>
      <c r="CF43" s="17"/>
      <c r="CG43" s="111">
        <v>1125</v>
      </c>
      <c r="CH43" s="17"/>
      <c r="CI43" s="17"/>
      <c r="CJ43" s="17">
        <f t="shared" si="186"/>
        <v>0</v>
      </c>
      <c r="CK43" s="17"/>
      <c r="CL43" s="17"/>
      <c r="CM43" s="17"/>
      <c r="CN43" s="17"/>
      <c r="CO43" s="17">
        <f t="shared" si="187"/>
        <v>1125</v>
      </c>
      <c r="CP43" s="17"/>
      <c r="CQ43" s="111">
        <v>1125</v>
      </c>
      <c r="CR43" s="17"/>
      <c r="CS43" s="17"/>
      <c r="CT43" s="15">
        <f t="shared" si="188"/>
        <v>668.50724000000002</v>
      </c>
      <c r="CU43" s="15"/>
      <c r="CV43" s="15">
        <v>668.50724000000002</v>
      </c>
      <c r="CW43" s="15"/>
      <c r="CX43" s="15"/>
      <c r="CY43" s="17">
        <f t="shared" si="189"/>
        <v>301.93552</v>
      </c>
      <c r="CZ43" s="17"/>
      <c r="DA43" s="274">
        <v>301.93552</v>
      </c>
      <c r="DB43" s="17"/>
      <c r="DC43" s="274"/>
      <c r="DD43" s="15">
        <f t="shared" si="190"/>
        <v>970.44276000000002</v>
      </c>
      <c r="DE43" s="17">
        <f t="shared" si="191"/>
        <v>970.44276000000002</v>
      </c>
      <c r="DF43" s="17">
        <f t="shared" si="192"/>
        <v>0</v>
      </c>
      <c r="DG43" s="17">
        <f t="shared" si="193"/>
        <v>970.44276000000002</v>
      </c>
      <c r="DH43" s="17">
        <f t="shared" si="194"/>
        <v>0</v>
      </c>
      <c r="DI43" s="17">
        <f t="shared" si="195"/>
        <v>0</v>
      </c>
      <c r="DJ43" s="17">
        <f t="shared" si="196"/>
        <v>456.49275999999998</v>
      </c>
      <c r="DK43" s="17">
        <f t="shared" si="197"/>
        <v>0</v>
      </c>
      <c r="DL43" s="17">
        <f t="shared" si="198"/>
        <v>456.49275999999998</v>
      </c>
      <c r="DM43" s="17">
        <f t="shared" si="199"/>
        <v>0</v>
      </c>
      <c r="DN43" s="17">
        <f t="shared" si="200"/>
        <v>0</v>
      </c>
      <c r="DO43" s="208"/>
      <c r="DP43" s="209"/>
      <c r="DQ43" s="209"/>
      <c r="DR43" s="17">
        <f t="shared" si="201"/>
        <v>0</v>
      </c>
      <c r="DS43" s="17"/>
      <c r="DT43" s="17"/>
      <c r="DU43" s="17"/>
      <c r="DV43" s="40"/>
      <c r="DW43" s="15">
        <f t="shared" si="202"/>
        <v>0</v>
      </c>
      <c r="DX43" s="17"/>
      <c r="DY43" s="17"/>
      <c r="DZ43" s="17"/>
      <c r="EA43" s="17"/>
      <c r="EB43" s="17">
        <f t="shared" si="203"/>
        <v>0</v>
      </c>
      <c r="EC43" s="17"/>
      <c r="ED43" s="17"/>
      <c r="EE43" s="17"/>
      <c r="EF43" s="17"/>
      <c r="EG43" s="17"/>
      <c r="EH43" s="17"/>
      <c r="EI43" s="17"/>
      <c r="EJ43" s="8">
        <f t="shared" si="204"/>
        <v>456.49275999999998</v>
      </c>
      <c r="EK43" s="59"/>
      <c r="EL43" s="8">
        <f t="shared" si="205"/>
        <v>1125</v>
      </c>
      <c r="EM43" s="8">
        <f t="shared" si="206"/>
        <v>668.50724000000002</v>
      </c>
      <c r="EO43" s="8"/>
      <c r="EP43" s="8"/>
      <c r="ER43" s="8"/>
      <c r="ET43" s="148">
        <v>2384</v>
      </c>
      <c r="EU43" s="148"/>
      <c r="EV43" s="148">
        <v>0.59599999999999997</v>
      </c>
      <c r="EW43" s="148"/>
      <c r="EX43" s="148"/>
      <c r="EY43" s="175"/>
      <c r="EZ43" s="148"/>
      <c r="FC43" s="8">
        <f t="shared" si="209"/>
        <v>668.50724000000002</v>
      </c>
      <c r="FD43" s="8"/>
      <c r="FE43" s="131">
        <v>668.50724000000002</v>
      </c>
      <c r="FF43" s="8"/>
      <c r="FG43" s="131"/>
      <c r="FH43" s="8">
        <f t="shared" si="210"/>
        <v>301.93552</v>
      </c>
      <c r="FI43" s="8"/>
      <c r="FJ43" s="131">
        <v>301.93552</v>
      </c>
      <c r="FK43" s="8"/>
      <c r="FL43" s="131"/>
      <c r="FM43" s="8">
        <f t="shared" si="211"/>
        <v>668.50724000000002</v>
      </c>
      <c r="FN43" s="8"/>
      <c r="FO43" s="131">
        <v>668.50724000000002</v>
      </c>
      <c r="FP43" s="8"/>
      <c r="FQ43" s="131"/>
      <c r="FR43" s="8">
        <f t="shared" si="212"/>
        <v>301.93552</v>
      </c>
      <c r="FS43" s="8"/>
      <c r="FT43" s="131">
        <v>301.93552</v>
      </c>
      <c r="FU43" s="8"/>
      <c r="FV43" s="131"/>
    </row>
    <row r="44" spans="2:178" s="62" customFormat="1" ht="15.75" customHeight="1" x14ac:dyDescent="0.3">
      <c r="B44" s="49"/>
      <c r="C44" s="50">
        <v>1</v>
      </c>
      <c r="D44" s="50"/>
      <c r="E44" s="307">
        <v>31</v>
      </c>
      <c r="F44" s="49"/>
      <c r="G44" s="50">
        <v>1</v>
      </c>
      <c r="H44" s="50">
        <v>1</v>
      </c>
      <c r="I44" s="298"/>
      <c r="J44" s="294"/>
      <c r="K44" s="93"/>
      <c r="L44" s="82"/>
      <c r="M44" s="307">
        <v>29</v>
      </c>
      <c r="N44" s="10" t="s">
        <v>28</v>
      </c>
      <c r="O44" s="312"/>
      <c r="P44" s="18">
        <f t="shared" si="171"/>
        <v>18266.847999999998</v>
      </c>
      <c r="Q44" s="17"/>
      <c r="R44" s="33">
        <v>6070.5</v>
      </c>
      <c r="S44" s="17">
        <v>9999.7479999999996</v>
      </c>
      <c r="T44" s="109">
        <v>2196.6000000000004</v>
      </c>
      <c r="U44" s="17">
        <v>1554.2020400000001</v>
      </c>
      <c r="V44" s="312"/>
      <c r="W44" s="312"/>
      <c r="X44" s="17">
        <f t="shared" si="172"/>
        <v>18266.847999999998</v>
      </c>
      <c r="Y44" s="17"/>
      <c r="Z44" s="33">
        <v>6070.5</v>
      </c>
      <c r="AA44" s="17">
        <v>9999.7479999999996</v>
      </c>
      <c r="AB44" s="109">
        <v>2196.6000000000004</v>
      </c>
      <c r="AC44" s="17">
        <f t="shared" si="173"/>
        <v>6059.4108799999995</v>
      </c>
      <c r="AD44" s="17"/>
      <c r="AE44" s="274">
        <v>1911.1870699999999</v>
      </c>
      <c r="AF44" s="17">
        <v>1164.5698299999999</v>
      </c>
      <c r="AG44" s="274">
        <v>2983.65398</v>
      </c>
      <c r="AH44" s="312"/>
      <c r="AI44" s="17">
        <f t="shared" si="174"/>
        <v>1554.2020400000001</v>
      </c>
      <c r="AJ44" s="17"/>
      <c r="AK44" s="324">
        <f t="shared" si="11"/>
        <v>607.05000000000007</v>
      </c>
      <c r="AL44" s="324">
        <f t="shared" si="12"/>
        <v>799.97983999999997</v>
      </c>
      <c r="AM44" s="324">
        <f t="shared" si="13"/>
        <v>147.17220000000003</v>
      </c>
      <c r="AN44" s="18">
        <f t="shared" si="175"/>
        <v>18266.847999999998</v>
      </c>
      <c r="AO44" s="17"/>
      <c r="AP44" s="33">
        <v>6070.5</v>
      </c>
      <c r="AQ44" s="17">
        <v>9999.7479999999996</v>
      </c>
      <c r="AR44" s="109">
        <v>2196.6000000000004</v>
      </c>
      <c r="AS44" s="18">
        <f t="shared" si="176"/>
        <v>18266.847999999998</v>
      </c>
      <c r="AT44" s="17"/>
      <c r="AU44" s="33">
        <v>6070.5</v>
      </c>
      <c r="AV44" s="18"/>
      <c r="AW44" s="17">
        <v>9999.7479999999996</v>
      </c>
      <c r="AX44" s="109">
        <v>2196.6000000000004</v>
      </c>
      <c r="AY44" s="18">
        <f t="shared" si="177"/>
        <v>18267.099699999999</v>
      </c>
      <c r="AZ44" s="17"/>
      <c r="BA44" s="33">
        <v>6070.5</v>
      </c>
      <c r="BB44" s="17">
        <f>10000-0.0003</f>
        <v>9999.9997000000003</v>
      </c>
      <c r="BC44" s="109">
        <v>2196.6000000000004</v>
      </c>
      <c r="BD44" s="18">
        <f t="shared" si="178"/>
        <v>18267.099999999999</v>
      </c>
      <c r="BE44" s="17"/>
      <c r="BF44" s="33">
        <v>6070.5</v>
      </c>
      <c r="BG44" s="17">
        <v>10000</v>
      </c>
      <c r="BH44" s="109">
        <v>2196.6000000000004</v>
      </c>
      <c r="BI44" s="18">
        <f t="shared" si="179"/>
        <v>8267.1</v>
      </c>
      <c r="BJ44" s="17"/>
      <c r="BK44" s="33">
        <v>6070.5</v>
      </c>
      <c r="BL44" s="17"/>
      <c r="BM44" s="109">
        <v>2196.6000000000004</v>
      </c>
      <c r="BN44" s="18">
        <f t="shared" si="51"/>
        <v>6070.5</v>
      </c>
      <c r="BO44" s="17"/>
      <c r="BP44" s="33">
        <v>6070.5</v>
      </c>
      <c r="BQ44" s="17"/>
      <c r="BR44" s="17"/>
      <c r="BS44" s="17"/>
      <c r="BT44" s="17" t="s">
        <v>221</v>
      </c>
      <c r="BU44" s="17">
        <f t="shared" si="116"/>
        <v>18266.847999999998</v>
      </c>
      <c r="BV44" s="17"/>
      <c r="BW44" s="33">
        <v>6070.5</v>
      </c>
      <c r="BX44" s="17">
        <v>9999.7479999999996</v>
      </c>
      <c r="BY44" s="109">
        <v>2196.6000000000004</v>
      </c>
      <c r="BZ44" s="17">
        <f t="shared" si="180"/>
        <v>0</v>
      </c>
      <c r="CA44" s="17">
        <f t="shared" si="181"/>
        <v>0</v>
      </c>
      <c r="CB44" s="17">
        <f t="shared" si="182"/>
        <v>0</v>
      </c>
      <c r="CC44" s="17">
        <f t="shared" si="183"/>
        <v>0</v>
      </c>
      <c r="CD44" s="17">
        <f t="shared" si="184"/>
        <v>0</v>
      </c>
      <c r="CE44" s="17">
        <f t="shared" si="185"/>
        <v>18266.847999999998</v>
      </c>
      <c r="CF44" s="17"/>
      <c r="CG44" s="33">
        <v>6070.5</v>
      </c>
      <c r="CH44" s="17">
        <v>9999.7479999999996</v>
      </c>
      <c r="CI44" s="109">
        <v>2196.6000000000004</v>
      </c>
      <c r="CJ44" s="17">
        <f t="shared" si="186"/>
        <v>0</v>
      </c>
      <c r="CK44" s="17"/>
      <c r="CL44" s="17"/>
      <c r="CM44" s="17"/>
      <c r="CN44" s="17"/>
      <c r="CO44" s="17">
        <f t="shared" si="187"/>
        <v>18266.847999999998</v>
      </c>
      <c r="CP44" s="17"/>
      <c r="CQ44" s="33">
        <v>6070.5</v>
      </c>
      <c r="CR44" s="17">
        <v>9999.7479999999996</v>
      </c>
      <c r="CS44" s="109">
        <v>2196.6000000000004</v>
      </c>
      <c r="CT44" s="17">
        <f t="shared" si="188"/>
        <v>18266.847999999998</v>
      </c>
      <c r="CU44" s="17"/>
      <c r="CV44" s="17">
        <v>6070.5</v>
      </c>
      <c r="CW44" s="17">
        <v>9999.7479999999996</v>
      </c>
      <c r="CX44" s="17">
        <v>2196.6000000000004</v>
      </c>
      <c r="CY44" s="17">
        <f t="shared" si="189"/>
        <v>6059.4108799999995</v>
      </c>
      <c r="CZ44" s="17"/>
      <c r="DA44" s="274">
        <v>1911.1870699999999</v>
      </c>
      <c r="DB44" s="17">
        <v>1164.5698299999999</v>
      </c>
      <c r="DC44" s="274">
        <v>2983.65398</v>
      </c>
      <c r="DD44" s="15">
        <f t="shared" si="190"/>
        <v>24326.258880000001</v>
      </c>
      <c r="DE44" s="17">
        <f t="shared" si="191"/>
        <v>24326.258880000001</v>
      </c>
      <c r="DF44" s="17">
        <f t="shared" si="192"/>
        <v>0</v>
      </c>
      <c r="DG44" s="17">
        <f t="shared" si="193"/>
        <v>7981.6870699999999</v>
      </c>
      <c r="DH44" s="17">
        <f t="shared" si="194"/>
        <v>11164.31783</v>
      </c>
      <c r="DI44" s="17">
        <f t="shared" si="195"/>
        <v>5180.2539800000004</v>
      </c>
      <c r="DJ44" s="17">
        <f t="shared" si="196"/>
        <v>0</v>
      </c>
      <c r="DK44" s="17">
        <f t="shared" si="197"/>
        <v>0</v>
      </c>
      <c r="DL44" s="17">
        <f t="shared" si="198"/>
        <v>0</v>
      </c>
      <c r="DM44" s="17">
        <f t="shared" si="199"/>
        <v>0</v>
      </c>
      <c r="DN44" s="17">
        <f t="shared" si="200"/>
        <v>0</v>
      </c>
      <c r="DO44" s="208"/>
      <c r="DP44" s="339">
        <f>CE44+CE49+CE55+10000</f>
        <v>40639.019999999997</v>
      </c>
      <c r="DQ44" s="339">
        <f>DP44+DR44-CJ55</f>
        <v>46517.312619999997</v>
      </c>
      <c r="DR44" s="17">
        <f t="shared" si="201"/>
        <v>6953.5730000000003</v>
      </c>
      <c r="DS44" s="17"/>
      <c r="DT44" s="17">
        <v>6953.5730000000003</v>
      </c>
      <c r="DU44" s="17"/>
      <c r="DV44" s="40"/>
      <c r="DW44" s="15">
        <f t="shared" si="202"/>
        <v>0</v>
      </c>
      <c r="DX44" s="17"/>
      <c r="DY44" s="17"/>
      <c r="DZ44" s="17"/>
      <c r="EA44" s="17"/>
      <c r="EB44" s="17">
        <f t="shared" si="203"/>
        <v>6953.5730000000003</v>
      </c>
      <c r="EC44" s="17"/>
      <c r="ED44" s="17">
        <f t="shared" ref="ED44" si="213">DT44-DY44</f>
        <v>6953.5730000000003</v>
      </c>
      <c r="EE44" s="17"/>
      <c r="EF44" s="17"/>
      <c r="EG44" s="17"/>
      <c r="EH44" s="17"/>
      <c r="EI44" s="17"/>
      <c r="EJ44" s="8">
        <f t="shared" si="204"/>
        <v>6953.5730000000003</v>
      </c>
      <c r="EK44" s="59"/>
      <c r="EL44" s="8">
        <f t="shared" si="205"/>
        <v>25220.420999999998</v>
      </c>
      <c r="EM44" s="8">
        <f t="shared" si="206"/>
        <v>18266.847999999998</v>
      </c>
      <c r="EO44" s="45">
        <f>EM44+EM49+EM55</f>
        <v>36649.556039999996</v>
      </c>
      <c r="EP44" s="45">
        <f>EJ44+EJ49+EJ55</f>
        <v>9867.7565799999993</v>
      </c>
      <c r="ER44" s="8">
        <f>DQ44-EO44</f>
        <v>9867.7565800000011</v>
      </c>
      <c r="ET44" s="148">
        <v>11705.23</v>
      </c>
      <c r="EU44" s="148"/>
      <c r="EV44" s="148">
        <v>1.3129999999999999</v>
      </c>
      <c r="EW44" s="148">
        <v>15073</v>
      </c>
      <c r="EX44" s="148">
        <v>1.954</v>
      </c>
      <c r="EY44" s="175">
        <v>8</v>
      </c>
      <c r="EZ44" s="148">
        <v>7432</v>
      </c>
      <c r="FC44" s="8">
        <f t="shared" si="209"/>
        <v>18266.847999999998</v>
      </c>
      <c r="FD44" s="8"/>
      <c r="FE44" s="131">
        <v>6070.5</v>
      </c>
      <c r="FF44" s="8">
        <v>9999.7479999999996</v>
      </c>
      <c r="FG44" s="131">
        <v>2196.6</v>
      </c>
      <c r="FH44" s="8">
        <f t="shared" si="210"/>
        <v>6059.4108799999995</v>
      </c>
      <c r="FI44" s="8"/>
      <c r="FJ44" s="131">
        <v>1911.1870699999999</v>
      </c>
      <c r="FK44" s="8">
        <v>1164.5698299999999</v>
      </c>
      <c r="FL44" s="131">
        <v>2983.65398</v>
      </c>
      <c r="FM44" s="8">
        <f t="shared" si="211"/>
        <v>18266.847999999998</v>
      </c>
      <c r="FN44" s="8"/>
      <c r="FO44" s="131">
        <v>6070.5</v>
      </c>
      <c r="FP44" s="8">
        <v>9999.7479999999996</v>
      </c>
      <c r="FQ44" s="131">
        <v>2196.6</v>
      </c>
      <c r="FR44" s="8">
        <f t="shared" si="212"/>
        <v>6059.4108799999995</v>
      </c>
      <c r="FS44" s="8"/>
      <c r="FT44" s="131">
        <v>1911.1870699999999</v>
      </c>
      <c r="FU44" s="8">
        <v>1164.5698299999999</v>
      </c>
      <c r="FV44" s="131">
        <v>2983.65398</v>
      </c>
    </row>
    <row r="45" spans="2:178" s="62" customFormat="1" ht="15.75" customHeight="1" x14ac:dyDescent="0.3">
      <c r="B45" s="49"/>
      <c r="C45" s="50"/>
      <c r="D45" s="50">
        <v>1</v>
      </c>
      <c r="E45" s="307">
        <v>32</v>
      </c>
      <c r="F45" s="49"/>
      <c r="G45" s="50"/>
      <c r="H45" s="50"/>
      <c r="I45" s="383"/>
      <c r="J45" s="384"/>
      <c r="K45" s="384"/>
      <c r="L45" s="89"/>
      <c r="M45" s="307">
        <v>30</v>
      </c>
      <c r="N45" s="10" t="s">
        <v>89</v>
      </c>
      <c r="O45" s="312"/>
      <c r="P45" s="18">
        <f t="shared" si="171"/>
        <v>535.5</v>
      </c>
      <c r="Q45" s="17"/>
      <c r="R45" s="33">
        <v>535.5</v>
      </c>
      <c r="S45" s="17"/>
      <c r="T45" s="17"/>
      <c r="U45" s="17">
        <v>53.550000000000004</v>
      </c>
      <c r="V45" s="312"/>
      <c r="W45" s="312"/>
      <c r="X45" s="17">
        <f t="shared" si="172"/>
        <v>535.5</v>
      </c>
      <c r="Y45" s="17"/>
      <c r="Z45" s="33">
        <v>535.5</v>
      </c>
      <c r="AA45" s="17"/>
      <c r="AB45" s="17"/>
      <c r="AC45" s="17">
        <f t="shared" si="173"/>
        <v>0</v>
      </c>
      <c r="AD45" s="17"/>
      <c r="AE45" s="274">
        <v>0</v>
      </c>
      <c r="AF45" s="17"/>
      <c r="AG45" s="274"/>
      <c r="AH45" s="312"/>
      <c r="AI45" s="17">
        <f t="shared" si="174"/>
        <v>53.550000000000004</v>
      </c>
      <c r="AJ45" s="17"/>
      <c r="AK45" s="324">
        <f t="shared" si="11"/>
        <v>53.550000000000004</v>
      </c>
      <c r="AL45" s="324">
        <f t="shared" si="12"/>
        <v>0</v>
      </c>
      <c r="AM45" s="324">
        <f t="shared" si="13"/>
        <v>0</v>
      </c>
      <c r="AN45" s="18">
        <f t="shared" si="175"/>
        <v>535.5</v>
      </c>
      <c r="AO45" s="17"/>
      <c r="AP45" s="33">
        <v>535.5</v>
      </c>
      <c r="AQ45" s="17"/>
      <c r="AR45" s="17"/>
      <c r="AS45" s="18">
        <f t="shared" si="176"/>
        <v>535.5</v>
      </c>
      <c r="AT45" s="17"/>
      <c r="AU45" s="33">
        <v>535.5</v>
      </c>
      <c r="AV45" s="18"/>
      <c r="AW45" s="17"/>
      <c r="AX45" s="17"/>
      <c r="AY45" s="18">
        <f t="shared" si="177"/>
        <v>535.5</v>
      </c>
      <c r="AZ45" s="17"/>
      <c r="BA45" s="33">
        <v>535.5</v>
      </c>
      <c r="BB45" s="17"/>
      <c r="BC45" s="17"/>
      <c r="BD45" s="18">
        <f t="shared" si="178"/>
        <v>535.5</v>
      </c>
      <c r="BE45" s="17"/>
      <c r="BF45" s="33">
        <v>535.5</v>
      </c>
      <c r="BG45" s="17"/>
      <c r="BH45" s="17"/>
      <c r="BI45" s="18">
        <f t="shared" si="179"/>
        <v>535.5</v>
      </c>
      <c r="BJ45" s="17"/>
      <c r="BK45" s="33">
        <v>535.5</v>
      </c>
      <c r="BL45" s="17"/>
      <c r="BM45" s="17"/>
      <c r="BN45" s="18">
        <f t="shared" si="51"/>
        <v>535.5</v>
      </c>
      <c r="BO45" s="17"/>
      <c r="BP45" s="33">
        <v>535.5</v>
      </c>
      <c r="BQ45" s="17"/>
      <c r="BR45" s="17"/>
      <c r="BS45" s="17"/>
      <c r="BT45" s="17" t="s">
        <v>268</v>
      </c>
      <c r="BU45" s="17">
        <f t="shared" si="116"/>
        <v>535.5</v>
      </c>
      <c r="BV45" s="17"/>
      <c r="BW45" s="33">
        <v>535.5</v>
      </c>
      <c r="BX45" s="17"/>
      <c r="BY45" s="17"/>
      <c r="BZ45" s="17">
        <f t="shared" si="180"/>
        <v>0</v>
      </c>
      <c r="CA45" s="17">
        <f t="shared" si="181"/>
        <v>0</v>
      </c>
      <c r="CB45" s="17">
        <f t="shared" si="182"/>
        <v>0</v>
      </c>
      <c r="CC45" s="17">
        <f t="shared" si="183"/>
        <v>0</v>
      </c>
      <c r="CD45" s="17">
        <f t="shared" si="184"/>
        <v>0</v>
      </c>
      <c r="CE45" s="17">
        <f t="shared" si="185"/>
        <v>535.5</v>
      </c>
      <c r="CF45" s="17"/>
      <c r="CG45" s="33">
        <v>535.5</v>
      </c>
      <c r="CH45" s="17"/>
      <c r="CI45" s="17"/>
      <c r="CJ45" s="17">
        <f t="shared" si="186"/>
        <v>0</v>
      </c>
      <c r="CK45" s="17"/>
      <c r="CL45" s="17"/>
      <c r="CM45" s="17"/>
      <c r="CN45" s="17"/>
      <c r="CO45" s="17">
        <f t="shared" si="187"/>
        <v>535.5</v>
      </c>
      <c r="CP45" s="17"/>
      <c r="CQ45" s="33">
        <v>535.5</v>
      </c>
      <c r="CR45" s="17"/>
      <c r="CS45" s="17"/>
      <c r="CT45" s="15">
        <f t="shared" si="188"/>
        <v>0</v>
      </c>
      <c r="CU45" s="15"/>
      <c r="CV45" s="15">
        <v>0</v>
      </c>
      <c r="CW45" s="15"/>
      <c r="CX45" s="15"/>
      <c r="CY45" s="17">
        <f t="shared" si="189"/>
        <v>0</v>
      </c>
      <c r="CZ45" s="17"/>
      <c r="DA45" s="274">
        <v>0</v>
      </c>
      <c r="DB45" s="17"/>
      <c r="DC45" s="274"/>
      <c r="DD45" s="15">
        <f t="shared" si="190"/>
        <v>0</v>
      </c>
      <c r="DE45" s="17">
        <f t="shared" si="191"/>
        <v>0</v>
      </c>
      <c r="DF45" s="17">
        <f t="shared" si="192"/>
        <v>0</v>
      </c>
      <c r="DG45" s="17">
        <f t="shared" si="193"/>
        <v>0</v>
      </c>
      <c r="DH45" s="17">
        <f t="shared" si="194"/>
        <v>0</v>
      </c>
      <c r="DI45" s="17">
        <f t="shared" si="195"/>
        <v>0</v>
      </c>
      <c r="DJ45" s="17">
        <f t="shared" si="196"/>
        <v>535.5</v>
      </c>
      <c r="DK45" s="17">
        <f t="shared" si="197"/>
        <v>0</v>
      </c>
      <c r="DL45" s="17">
        <f t="shared" si="198"/>
        <v>535.5</v>
      </c>
      <c r="DM45" s="17">
        <f t="shared" si="199"/>
        <v>0</v>
      </c>
      <c r="DN45" s="17">
        <f t="shared" si="200"/>
        <v>0</v>
      </c>
      <c r="DO45" s="208"/>
      <c r="DP45" s="209">
        <f>CE43+CE45+CE46+CE47+CE48+CE50+CE51+CE52+CE53+CE54+CE56+CE57</f>
        <v>13452.056999999999</v>
      </c>
      <c r="DQ45" s="209">
        <f>DP45+DR47+DR52-CJ48-CJ50-CJ54</f>
        <v>16263.714189999997</v>
      </c>
      <c r="DR45" s="17">
        <f t="shared" si="201"/>
        <v>0</v>
      </c>
      <c r="DS45" s="17"/>
      <c r="DT45" s="17"/>
      <c r="DU45" s="17"/>
      <c r="DV45" s="40"/>
      <c r="DW45" s="15">
        <f t="shared" si="202"/>
        <v>0</v>
      </c>
      <c r="DX45" s="17"/>
      <c r="DY45" s="17"/>
      <c r="DZ45" s="17"/>
      <c r="EA45" s="17"/>
      <c r="EB45" s="17">
        <f t="shared" si="203"/>
        <v>0</v>
      </c>
      <c r="EC45" s="17"/>
      <c r="ED45" s="17"/>
      <c r="EE45" s="17"/>
      <c r="EF45" s="17"/>
      <c r="EG45" s="17"/>
      <c r="EH45" s="17"/>
      <c r="EI45" s="17"/>
      <c r="EJ45" s="8">
        <f t="shared" si="204"/>
        <v>535.5</v>
      </c>
      <c r="EK45" s="59"/>
      <c r="EL45" s="8">
        <f t="shared" si="205"/>
        <v>535.5</v>
      </c>
      <c r="EM45" s="8">
        <f t="shared" si="206"/>
        <v>0</v>
      </c>
      <c r="EO45" s="8">
        <f>EM43+EM45+EM46+EM47+EM48+EM50+EM51+EM52+EM53+EM54+EM56+EM57</f>
        <v>15157.657510000001</v>
      </c>
      <c r="EP45" s="8">
        <f>EJ43+EJ45+EJ46+EJ47+EJ48+EJ50+EJ51+EJ52+EJ53+EJ54+EJ56+EJ57</f>
        <v>1106.0566799999999</v>
      </c>
      <c r="ER45" s="8">
        <f>DQ45-EO45</f>
        <v>1106.056679999996</v>
      </c>
      <c r="ET45" s="154">
        <v>0</v>
      </c>
      <c r="EU45" s="154"/>
      <c r="EV45" s="154">
        <v>0</v>
      </c>
      <c r="EW45" s="154"/>
      <c r="EX45" s="154"/>
      <c r="EY45" s="175"/>
      <c r="EZ45" s="148"/>
      <c r="FC45" s="8">
        <f t="shared" si="209"/>
        <v>0</v>
      </c>
      <c r="FD45" s="8"/>
      <c r="FE45" s="131">
        <v>0</v>
      </c>
      <c r="FF45" s="8"/>
      <c r="FG45" s="131"/>
      <c r="FH45" s="8">
        <f t="shared" si="210"/>
        <v>0</v>
      </c>
      <c r="FI45" s="8"/>
      <c r="FJ45" s="131">
        <v>0</v>
      </c>
      <c r="FK45" s="8"/>
      <c r="FL45" s="131"/>
      <c r="FM45" s="8">
        <f t="shared" si="211"/>
        <v>0</v>
      </c>
      <c r="FN45" s="8"/>
      <c r="FO45" s="131">
        <v>0</v>
      </c>
      <c r="FP45" s="8"/>
      <c r="FQ45" s="131"/>
      <c r="FR45" s="8">
        <f t="shared" si="212"/>
        <v>0</v>
      </c>
      <c r="FS45" s="8"/>
      <c r="FT45" s="131">
        <v>0</v>
      </c>
      <c r="FU45" s="8"/>
      <c r="FV45" s="131"/>
    </row>
    <row r="46" spans="2:178" s="62" customFormat="1" ht="15.75" hidden="1" customHeight="1" x14ac:dyDescent="0.3">
      <c r="B46" s="49"/>
      <c r="C46" s="50"/>
      <c r="D46" s="50">
        <v>1</v>
      </c>
      <c r="E46" s="307">
        <v>33</v>
      </c>
      <c r="F46" s="49"/>
      <c r="G46" s="50"/>
      <c r="H46" s="50"/>
      <c r="I46" s="358"/>
      <c r="J46" s="359"/>
      <c r="K46" s="359"/>
      <c r="L46" s="359"/>
      <c r="M46" s="307"/>
      <c r="N46" s="10" t="s">
        <v>344</v>
      </c>
      <c r="O46" s="312"/>
      <c r="P46" s="18">
        <f t="shared" si="171"/>
        <v>0</v>
      </c>
      <c r="Q46" s="17"/>
      <c r="R46" s="33"/>
      <c r="S46" s="17"/>
      <c r="T46" s="17"/>
      <c r="U46" s="17">
        <v>0</v>
      </c>
      <c r="V46" s="312"/>
      <c r="W46" s="312"/>
      <c r="X46" s="17">
        <f t="shared" si="172"/>
        <v>0</v>
      </c>
      <c r="Y46" s="17"/>
      <c r="Z46" s="17"/>
      <c r="AA46" s="17"/>
      <c r="AB46" s="17"/>
      <c r="AC46" s="17">
        <f t="shared" si="173"/>
        <v>0</v>
      </c>
      <c r="AD46" s="17"/>
      <c r="AE46" s="274"/>
      <c r="AF46" s="17"/>
      <c r="AG46" s="274"/>
      <c r="AH46" s="312"/>
      <c r="AI46" s="17">
        <f t="shared" si="174"/>
        <v>0</v>
      </c>
      <c r="AJ46" s="17"/>
      <c r="AK46" s="324">
        <f t="shared" si="11"/>
        <v>0</v>
      </c>
      <c r="AL46" s="324">
        <f t="shared" si="12"/>
        <v>0</v>
      </c>
      <c r="AM46" s="324">
        <f t="shared" si="13"/>
        <v>0</v>
      </c>
      <c r="AN46" s="18">
        <f t="shared" si="175"/>
        <v>0</v>
      </c>
      <c r="AO46" s="17"/>
      <c r="AP46" s="33"/>
      <c r="AQ46" s="17"/>
      <c r="AR46" s="17"/>
      <c r="AS46" s="18">
        <f t="shared" si="176"/>
        <v>0</v>
      </c>
      <c r="AT46" s="17"/>
      <c r="AU46" s="33"/>
      <c r="AV46" s="18"/>
      <c r="AW46" s="17"/>
      <c r="AX46" s="17"/>
      <c r="AY46" s="18">
        <f t="shared" si="177"/>
        <v>0</v>
      </c>
      <c r="AZ46" s="17"/>
      <c r="BA46" s="33"/>
      <c r="BB46" s="17"/>
      <c r="BC46" s="17"/>
      <c r="BD46" s="18">
        <f t="shared" si="178"/>
        <v>0</v>
      </c>
      <c r="BE46" s="17"/>
      <c r="BF46" s="33"/>
      <c r="BG46" s="17"/>
      <c r="BH46" s="17"/>
      <c r="BI46" s="18">
        <f t="shared" si="179"/>
        <v>1021.5</v>
      </c>
      <c r="BJ46" s="17"/>
      <c r="BK46" s="33">
        <v>1021.5</v>
      </c>
      <c r="BL46" s="17"/>
      <c r="BM46" s="17"/>
      <c r="BN46" s="18">
        <f t="shared" si="51"/>
        <v>1021.5</v>
      </c>
      <c r="BO46" s="17"/>
      <c r="BP46" s="33">
        <v>1021.5</v>
      </c>
      <c r="BQ46" s="17"/>
      <c r="BR46" s="17"/>
      <c r="BS46" s="17"/>
      <c r="BT46" s="17" t="s">
        <v>194</v>
      </c>
      <c r="BU46" s="17">
        <f t="shared" si="116"/>
        <v>0</v>
      </c>
      <c r="BV46" s="17"/>
      <c r="BW46" s="17"/>
      <c r="BX46" s="17"/>
      <c r="BY46" s="17"/>
      <c r="BZ46" s="17">
        <f t="shared" si="180"/>
        <v>0</v>
      </c>
      <c r="CA46" s="17">
        <f t="shared" si="181"/>
        <v>0</v>
      </c>
      <c r="CB46" s="17">
        <f t="shared" si="182"/>
        <v>0</v>
      </c>
      <c r="CC46" s="17">
        <f t="shared" si="183"/>
        <v>0</v>
      </c>
      <c r="CD46" s="17">
        <f t="shared" si="184"/>
        <v>0</v>
      </c>
      <c r="CE46" s="17">
        <f t="shared" si="185"/>
        <v>0</v>
      </c>
      <c r="CF46" s="17"/>
      <c r="CG46" s="17"/>
      <c r="CH46" s="17"/>
      <c r="CI46" s="17"/>
      <c r="CJ46" s="17">
        <f t="shared" si="186"/>
        <v>0</v>
      </c>
      <c r="CK46" s="17"/>
      <c r="CL46" s="17"/>
      <c r="CM46" s="17"/>
      <c r="CN46" s="17"/>
      <c r="CO46" s="17">
        <f t="shared" si="187"/>
        <v>0</v>
      </c>
      <c r="CP46" s="17"/>
      <c r="CQ46" s="17"/>
      <c r="CR46" s="17"/>
      <c r="CS46" s="17"/>
      <c r="CT46" s="15">
        <f t="shared" si="188"/>
        <v>0</v>
      </c>
      <c r="CU46" s="15"/>
      <c r="CV46" s="15"/>
      <c r="CW46" s="15"/>
      <c r="CX46" s="15"/>
      <c r="CY46" s="17">
        <f t="shared" si="189"/>
        <v>0</v>
      </c>
      <c r="CZ46" s="17"/>
      <c r="DA46" s="274"/>
      <c r="DB46" s="17"/>
      <c r="DC46" s="274"/>
      <c r="DD46" s="15">
        <f t="shared" si="190"/>
        <v>0</v>
      </c>
      <c r="DE46" s="17">
        <f t="shared" si="191"/>
        <v>0</v>
      </c>
      <c r="DF46" s="17">
        <f t="shared" si="192"/>
        <v>0</v>
      </c>
      <c r="DG46" s="17">
        <f t="shared" si="193"/>
        <v>0</v>
      </c>
      <c r="DH46" s="17">
        <f t="shared" si="194"/>
        <v>0</v>
      </c>
      <c r="DI46" s="17">
        <f t="shared" si="195"/>
        <v>0</v>
      </c>
      <c r="DJ46" s="17">
        <f t="shared" si="196"/>
        <v>0</v>
      </c>
      <c r="DK46" s="17">
        <f t="shared" si="197"/>
        <v>0</v>
      </c>
      <c r="DL46" s="17">
        <f t="shared" si="198"/>
        <v>0</v>
      </c>
      <c r="DM46" s="17">
        <f t="shared" si="199"/>
        <v>0</v>
      </c>
      <c r="DN46" s="17">
        <f t="shared" si="200"/>
        <v>0</v>
      </c>
      <c r="DO46" s="208"/>
      <c r="DP46" s="209"/>
      <c r="DQ46" s="209"/>
      <c r="DR46" s="17">
        <f t="shared" si="201"/>
        <v>0</v>
      </c>
      <c r="DS46" s="17"/>
      <c r="DT46" s="17"/>
      <c r="DU46" s="17"/>
      <c r="DV46" s="40"/>
      <c r="DW46" s="15">
        <f t="shared" si="202"/>
        <v>0</v>
      </c>
      <c r="DX46" s="17"/>
      <c r="DY46" s="17"/>
      <c r="DZ46" s="17"/>
      <c r="EA46" s="17"/>
      <c r="EB46" s="17">
        <f t="shared" si="203"/>
        <v>0</v>
      </c>
      <c r="EC46" s="17"/>
      <c r="ED46" s="17"/>
      <c r="EE46" s="17"/>
      <c r="EF46" s="17"/>
      <c r="EG46" s="17"/>
      <c r="EH46" s="17"/>
      <c r="EI46" s="17"/>
      <c r="EJ46" s="8">
        <f t="shared" si="204"/>
        <v>0</v>
      </c>
      <c r="EK46" s="59"/>
      <c r="EL46" s="8">
        <f t="shared" si="205"/>
        <v>0</v>
      </c>
      <c r="EM46" s="8">
        <f t="shared" si="206"/>
        <v>0</v>
      </c>
      <c r="EO46" s="8"/>
      <c r="EP46" s="8"/>
      <c r="ER46" s="8"/>
      <c r="ET46" s="148"/>
      <c r="EU46" s="148"/>
      <c r="EV46" s="148"/>
      <c r="EW46" s="148"/>
      <c r="EX46" s="148"/>
      <c r="EY46" s="175"/>
      <c r="EZ46" s="148"/>
      <c r="FC46" s="8">
        <f t="shared" si="209"/>
        <v>0</v>
      </c>
      <c r="FD46" s="8"/>
      <c r="FE46" s="131"/>
      <c r="FF46" s="8"/>
      <c r="FG46" s="131"/>
      <c r="FH46" s="8">
        <f t="shared" si="210"/>
        <v>0</v>
      </c>
      <c r="FI46" s="8"/>
      <c r="FJ46" s="131"/>
      <c r="FK46" s="8"/>
      <c r="FL46" s="131"/>
      <c r="FM46" s="8">
        <f t="shared" si="211"/>
        <v>0</v>
      </c>
      <c r="FN46" s="8"/>
      <c r="FO46" s="131"/>
      <c r="FP46" s="8"/>
      <c r="FQ46" s="131"/>
      <c r="FR46" s="8">
        <f t="shared" si="212"/>
        <v>0</v>
      </c>
      <c r="FS46" s="8"/>
      <c r="FT46" s="131"/>
      <c r="FU46" s="8"/>
      <c r="FV46" s="131"/>
    </row>
    <row r="47" spans="2:178" s="62" customFormat="1" ht="15.75" customHeight="1" x14ac:dyDescent="0.3">
      <c r="B47" s="49"/>
      <c r="C47" s="50"/>
      <c r="D47" s="50">
        <v>1</v>
      </c>
      <c r="E47" s="307">
        <v>34</v>
      </c>
      <c r="F47" s="49"/>
      <c r="G47" s="50"/>
      <c r="H47" s="50">
        <v>1</v>
      </c>
      <c r="I47" s="298"/>
      <c r="J47" s="294"/>
      <c r="K47" s="88"/>
      <c r="L47" s="82"/>
      <c r="M47" s="307">
        <v>31</v>
      </c>
      <c r="N47" s="10" t="s">
        <v>90</v>
      </c>
      <c r="O47" s="312"/>
      <c r="P47" s="18">
        <f t="shared" si="171"/>
        <v>868.1</v>
      </c>
      <c r="Q47" s="17"/>
      <c r="R47" s="33">
        <v>742.5</v>
      </c>
      <c r="S47" s="17"/>
      <c r="T47" s="111">
        <f>98.7+26.9</f>
        <v>125.6</v>
      </c>
      <c r="U47" s="17">
        <v>82.665199999999999</v>
      </c>
      <c r="V47" s="312"/>
      <c r="W47" s="312"/>
      <c r="X47" s="17">
        <f t="shared" si="172"/>
        <v>868.1</v>
      </c>
      <c r="Y47" s="17"/>
      <c r="Z47" s="33">
        <v>742.5</v>
      </c>
      <c r="AA47" s="17"/>
      <c r="AB47" s="109">
        <f>98.7+26.9</f>
        <v>125.6</v>
      </c>
      <c r="AC47" s="17">
        <f t="shared" si="173"/>
        <v>1017.8882599999999</v>
      </c>
      <c r="AD47" s="17"/>
      <c r="AE47" s="274">
        <v>860.48425999999995</v>
      </c>
      <c r="AF47" s="17"/>
      <c r="AG47" s="274">
        <v>157.404</v>
      </c>
      <c r="AH47" s="312"/>
      <c r="AI47" s="17">
        <f t="shared" si="174"/>
        <v>82.665199999999999</v>
      </c>
      <c r="AJ47" s="17"/>
      <c r="AK47" s="324">
        <f t="shared" si="11"/>
        <v>74.25</v>
      </c>
      <c r="AL47" s="324">
        <f t="shared" si="12"/>
        <v>0</v>
      </c>
      <c r="AM47" s="324">
        <f t="shared" si="13"/>
        <v>8.4152000000000005</v>
      </c>
      <c r="AN47" s="18">
        <f t="shared" si="175"/>
        <v>868.1</v>
      </c>
      <c r="AO47" s="17"/>
      <c r="AP47" s="33">
        <v>742.5</v>
      </c>
      <c r="AQ47" s="17"/>
      <c r="AR47" s="111">
        <f>98.7+26.9</f>
        <v>125.6</v>
      </c>
      <c r="AS47" s="18">
        <f t="shared" si="176"/>
        <v>868.1</v>
      </c>
      <c r="AT47" s="17"/>
      <c r="AU47" s="33">
        <v>742.5</v>
      </c>
      <c r="AV47" s="18"/>
      <c r="AW47" s="17"/>
      <c r="AX47" s="111">
        <f>98.7+26.9</f>
        <v>125.6</v>
      </c>
      <c r="AY47" s="18">
        <f t="shared" si="177"/>
        <v>868.1</v>
      </c>
      <c r="AZ47" s="17"/>
      <c r="BA47" s="33">
        <v>742.5</v>
      </c>
      <c r="BB47" s="17"/>
      <c r="BC47" s="111">
        <f>98.7+26.9</f>
        <v>125.6</v>
      </c>
      <c r="BD47" s="18">
        <f t="shared" si="178"/>
        <v>868.1</v>
      </c>
      <c r="BE47" s="17"/>
      <c r="BF47" s="33">
        <v>742.5</v>
      </c>
      <c r="BG47" s="17"/>
      <c r="BH47" s="111">
        <f>98.7+26.9</f>
        <v>125.6</v>
      </c>
      <c r="BI47" s="18">
        <f t="shared" si="179"/>
        <v>868.1</v>
      </c>
      <c r="BJ47" s="17"/>
      <c r="BK47" s="33">
        <v>742.5</v>
      </c>
      <c r="BL47" s="17"/>
      <c r="BM47" s="111">
        <f>98.7+26.9</f>
        <v>125.6</v>
      </c>
      <c r="BN47" s="18">
        <f t="shared" si="51"/>
        <v>742.5</v>
      </c>
      <c r="BO47" s="17"/>
      <c r="BP47" s="33">
        <v>742.5</v>
      </c>
      <c r="BQ47" s="17"/>
      <c r="BR47" s="17"/>
      <c r="BS47" s="17"/>
      <c r="BT47" s="17" t="s">
        <v>211</v>
      </c>
      <c r="BU47" s="17">
        <f t="shared" si="116"/>
        <v>868.1</v>
      </c>
      <c r="BV47" s="17"/>
      <c r="BW47" s="33">
        <v>742.5</v>
      </c>
      <c r="BX47" s="17"/>
      <c r="BY47" s="109">
        <f>98.7+26.9</f>
        <v>125.6</v>
      </c>
      <c r="BZ47" s="17">
        <f t="shared" si="180"/>
        <v>0</v>
      </c>
      <c r="CA47" s="17">
        <f t="shared" si="181"/>
        <v>0</v>
      </c>
      <c r="CB47" s="17">
        <f t="shared" si="182"/>
        <v>0</v>
      </c>
      <c r="CC47" s="17">
        <f t="shared" si="183"/>
        <v>0</v>
      </c>
      <c r="CD47" s="17">
        <f t="shared" si="184"/>
        <v>0</v>
      </c>
      <c r="CE47" s="17">
        <f t="shared" si="185"/>
        <v>868.1</v>
      </c>
      <c r="CF47" s="17"/>
      <c r="CG47" s="33">
        <v>742.5</v>
      </c>
      <c r="CH47" s="17"/>
      <c r="CI47" s="109">
        <f>98.7+26.9</f>
        <v>125.6</v>
      </c>
      <c r="CJ47" s="17">
        <f t="shared" si="186"/>
        <v>0</v>
      </c>
      <c r="CK47" s="17"/>
      <c r="CL47" s="17"/>
      <c r="CM47" s="17"/>
      <c r="CN47" s="17"/>
      <c r="CO47" s="17">
        <f t="shared" si="187"/>
        <v>868.1</v>
      </c>
      <c r="CP47" s="17"/>
      <c r="CQ47" s="33">
        <v>742.5</v>
      </c>
      <c r="CR47" s="17"/>
      <c r="CS47" s="109">
        <f>98.7+26.9</f>
        <v>125.6</v>
      </c>
      <c r="CT47" s="17">
        <f t="shared" si="188"/>
        <v>868.1</v>
      </c>
      <c r="CU47" s="17"/>
      <c r="CV47" s="33">
        <v>742.5</v>
      </c>
      <c r="CW47" s="17"/>
      <c r="CX47" s="109">
        <f>98.7+26.9</f>
        <v>125.6</v>
      </c>
      <c r="CY47" s="17">
        <f t="shared" si="189"/>
        <v>1017.8882599999999</v>
      </c>
      <c r="CZ47" s="17"/>
      <c r="DA47" s="274">
        <v>860.48425999999995</v>
      </c>
      <c r="DB47" s="17"/>
      <c r="DC47" s="274">
        <v>157.404</v>
      </c>
      <c r="DD47" s="15">
        <f t="shared" si="190"/>
        <v>1885.9882600000001</v>
      </c>
      <c r="DE47" s="17">
        <f t="shared" si="191"/>
        <v>1885.9882600000001</v>
      </c>
      <c r="DF47" s="17">
        <f t="shared" si="192"/>
        <v>0</v>
      </c>
      <c r="DG47" s="17">
        <f t="shared" si="193"/>
        <v>1602.9842599999999</v>
      </c>
      <c r="DH47" s="17">
        <f t="shared" si="194"/>
        <v>0</v>
      </c>
      <c r="DI47" s="17">
        <f t="shared" si="195"/>
        <v>283.00400000000002</v>
      </c>
      <c r="DJ47" s="17">
        <f t="shared" si="196"/>
        <v>0</v>
      </c>
      <c r="DK47" s="17">
        <f t="shared" si="197"/>
        <v>0</v>
      </c>
      <c r="DL47" s="17">
        <f t="shared" si="198"/>
        <v>0</v>
      </c>
      <c r="DM47" s="17">
        <f t="shared" si="199"/>
        <v>0</v>
      </c>
      <c r="DN47" s="17">
        <f t="shared" si="200"/>
        <v>0</v>
      </c>
      <c r="DO47" s="208"/>
      <c r="DP47" s="209"/>
      <c r="DQ47" s="209"/>
      <c r="DR47" s="17">
        <f t="shared" si="201"/>
        <v>1100.943</v>
      </c>
      <c r="DS47" s="17"/>
      <c r="DT47" s="17">
        <v>1100.943</v>
      </c>
      <c r="DU47" s="17"/>
      <c r="DV47" s="40"/>
      <c r="DW47" s="15">
        <f t="shared" si="202"/>
        <v>1100.943</v>
      </c>
      <c r="DX47" s="17"/>
      <c r="DY47" s="17">
        <v>1100.943</v>
      </c>
      <c r="DZ47" s="17"/>
      <c r="EA47" s="17"/>
      <c r="EB47" s="17">
        <f t="shared" si="203"/>
        <v>0</v>
      </c>
      <c r="EC47" s="17"/>
      <c r="ED47" s="17">
        <f t="shared" ref="ED47" si="214">DT47-DY47</f>
        <v>0</v>
      </c>
      <c r="EE47" s="17"/>
      <c r="EF47" s="17"/>
      <c r="EG47" s="17"/>
      <c r="EH47" s="17"/>
      <c r="EI47" s="17"/>
      <c r="EJ47" s="8">
        <f t="shared" si="204"/>
        <v>0</v>
      </c>
      <c r="EK47" s="59"/>
      <c r="EL47" s="8">
        <f t="shared" si="205"/>
        <v>1969.0430000000001</v>
      </c>
      <c r="EM47" s="8">
        <f t="shared" si="206"/>
        <v>1969.0430000000001</v>
      </c>
      <c r="EO47" s="8"/>
      <c r="EP47" s="8"/>
      <c r="ER47" s="8"/>
      <c r="ET47" s="148">
        <v>2160</v>
      </c>
      <c r="EU47" s="148"/>
      <c r="EV47" s="148">
        <v>0.36</v>
      </c>
      <c r="EW47" s="148"/>
      <c r="EX47" s="148"/>
      <c r="EY47" s="175">
        <v>1</v>
      </c>
      <c r="EZ47" s="148">
        <v>80.069999999999993</v>
      </c>
      <c r="FC47" s="8">
        <f t="shared" si="209"/>
        <v>868.1</v>
      </c>
      <c r="FD47" s="8"/>
      <c r="FE47" s="131">
        <v>742.5</v>
      </c>
      <c r="FF47" s="8"/>
      <c r="FG47" s="131">
        <v>125.6</v>
      </c>
      <c r="FH47" s="8">
        <f t="shared" si="210"/>
        <v>1017.8882599999999</v>
      </c>
      <c r="FI47" s="8"/>
      <c r="FJ47" s="131">
        <v>860.48425999999995</v>
      </c>
      <c r="FK47" s="8"/>
      <c r="FL47" s="131">
        <v>157.404</v>
      </c>
      <c r="FM47" s="8">
        <f t="shared" si="211"/>
        <v>868.1</v>
      </c>
      <c r="FN47" s="8"/>
      <c r="FO47" s="131">
        <v>742.5</v>
      </c>
      <c r="FP47" s="8"/>
      <c r="FQ47" s="131">
        <v>125.6</v>
      </c>
      <c r="FR47" s="8">
        <f t="shared" si="212"/>
        <v>1017.8882599999999</v>
      </c>
      <c r="FS47" s="8"/>
      <c r="FT47" s="131">
        <v>860.48425999999995</v>
      </c>
      <c r="FU47" s="8"/>
      <c r="FV47" s="131">
        <v>157.404</v>
      </c>
    </row>
    <row r="48" spans="2:178" s="62" customFormat="1" ht="18" customHeight="1" x14ac:dyDescent="0.3">
      <c r="B48" s="49"/>
      <c r="C48" s="50"/>
      <c r="D48" s="50">
        <v>1</v>
      </c>
      <c r="E48" s="307">
        <v>35</v>
      </c>
      <c r="F48" s="49"/>
      <c r="G48" s="50"/>
      <c r="H48" s="50">
        <v>1</v>
      </c>
      <c r="I48" s="383" t="s">
        <v>421</v>
      </c>
      <c r="J48" s="384"/>
      <c r="K48" s="384"/>
      <c r="L48" s="89">
        <f>L47</f>
        <v>0</v>
      </c>
      <c r="M48" s="307">
        <v>32</v>
      </c>
      <c r="N48" s="10" t="s">
        <v>91</v>
      </c>
      <c r="O48" s="312"/>
      <c r="P48" s="18">
        <f t="shared" si="171"/>
        <v>1861.2</v>
      </c>
      <c r="Q48" s="17"/>
      <c r="R48" s="33">
        <v>1738</v>
      </c>
      <c r="S48" s="17"/>
      <c r="T48" s="111">
        <v>123.2</v>
      </c>
      <c r="U48" s="17">
        <v>182.05440000000002</v>
      </c>
      <c r="V48" s="312"/>
      <c r="W48" s="312"/>
      <c r="X48" s="17">
        <f t="shared" si="172"/>
        <v>1861.2</v>
      </c>
      <c r="Y48" s="17"/>
      <c r="Z48" s="17">
        <f>1863-125</f>
        <v>1738</v>
      </c>
      <c r="AA48" s="17"/>
      <c r="AB48" s="17">
        <v>123.2</v>
      </c>
      <c r="AC48" s="17">
        <f t="shared" si="173"/>
        <v>231.58999999999997</v>
      </c>
      <c r="AD48" s="17"/>
      <c r="AE48" s="274">
        <v>195.79</v>
      </c>
      <c r="AF48" s="17"/>
      <c r="AG48" s="274">
        <v>35.799999999999997</v>
      </c>
      <c r="AH48" s="312"/>
      <c r="AI48" s="17">
        <f t="shared" si="174"/>
        <v>182.05440000000002</v>
      </c>
      <c r="AJ48" s="17"/>
      <c r="AK48" s="324">
        <f t="shared" si="11"/>
        <v>173.8</v>
      </c>
      <c r="AL48" s="324">
        <f t="shared" si="12"/>
        <v>0</v>
      </c>
      <c r="AM48" s="324">
        <f t="shared" si="13"/>
        <v>8.2544000000000004</v>
      </c>
      <c r="AN48" s="18">
        <f t="shared" si="175"/>
        <v>1861.2</v>
      </c>
      <c r="AO48" s="17"/>
      <c r="AP48" s="33">
        <v>1738</v>
      </c>
      <c r="AQ48" s="17"/>
      <c r="AR48" s="111">
        <v>123.2</v>
      </c>
      <c r="AS48" s="18">
        <f t="shared" si="176"/>
        <v>1861.2</v>
      </c>
      <c r="AT48" s="17"/>
      <c r="AU48" s="33">
        <v>1738</v>
      </c>
      <c r="AV48" s="18"/>
      <c r="AW48" s="17"/>
      <c r="AX48" s="111">
        <v>123.2</v>
      </c>
      <c r="AY48" s="18">
        <f t="shared" si="177"/>
        <v>1986.2</v>
      </c>
      <c r="AZ48" s="17"/>
      <c r="BA48" s="33">
        <v>1863</v>
      </c>
      <c r="BB48" s="17"/>
      <c r="BC48" s="111">
        <v>123.2</v>
      </c>
      <c r="BD48" s="18">
        <f t="shared" si="178"/>
        <v>1986.2</v>
      </c>
      <c r="BE48" s="17"/>
      <c r="BF48" s="33">
        <v>1863</v>
      </c>
      <c r="BG48" s="17"/>
      <c r="BH48" s="111">
        <v>123.2</v>
      </c>
      <c r="BI48" s="18">
        <f t="shared" si="179"/>
        <v>1986.2</v>
      </c>
      <c r="BJ48" s="17"/>
      <c r="BK48" s="33">
        <v>1863</v>
      </c>
      <c r="BL48" s="17"/>
      <c r="BM48" s="111">
        <v>123.2</v>
      </c>
      <c r="BN48" s="18">
        <f t="shared" si="51"/>
        <v>1863</v>
      </c>
      <c r="BO48" s="17"/>
      <c r="BP48" s="33">
        <v>1863</v>
      </c>
      <c r="BQ48" s="17"/>
      <c r="BR48" s="17"/>
      <c r="BS48" s="17"/>
      <c r="BT48" s="17" t="s">
        <v>207</v>
      </c>
      <c r="BU48" s="17">
        <f t="shared" si="116"/>
        <v>1861.2</v>
      </c>
      <c r="BV48" s="17"/>
      <c r="BW48" s="17">
        <f>1863-125</f>
        <v>1738</v>
      </c>
      <c r="BX48" s="17"/>
      <c r="BY48" s="17">
        <v>123.2</v>
      </c>
      <c r="BZ48" s="17">
        <f t="shared" si="180"/>
        <v>0</v>
      </c>
      <c r="CA48" s="17">
        <f t="shared" si="181"/>
        <v>0</v>
      </c>
      <c r="CB48" s="17">
        <f t="shared" si="182"/>
        <v>0</v>
      </c>
      <c r="CC48" s="17">
        <f t="shared" si="183"/>
        <v>0</v>
      </c>
      <c r="CD48" s="17">
        <f t="shared" si="184"/>
        <v>0</v>
      </c>
      <c r="CE48" s="17">
        <f t="shared" si="185"/>
        <v>1986.2</v>
      </c>
      <c r="CF48" s="17"/>
      <c r="CG48" s="17">
        <v>1863</v>
      </c>
      <c r="CH48" s="17"/>
      <c r="CI48" s="17">
        <v>123.2</v>
      </c>
      <c r="CJ48" s="17">
        <f t="shared" si="186"/>
        <v>125</v>
      </c>
      <c r="CK48" s="17"/>
      <c r="CL48" s="17">
        <v>125</v>
      </c>
      <c r="CM48" s="17"/>
      <c r="CN48" s="17"/>
      <c r="CO48" s="17">
        <f t="shared" si="187"/>
        <v>1861.2</v>
      </c>
      <c r="CP48" s="17"/>
      <c r="CQ48" s="17">
        <f>1863-125</f>
        <v>1738</v>
      </c>
      <c r="CR48" s="17"/>
      <c r="CS48" s="17">
        <v>123.2</v>
      </c>
      <c r="CT48" s="17">
        <f t="shared" si="188"/>
        <v>1861.2</v>
      </c>
      <c r="CU48" s="17"/>
      <c r="CV48" s="17">
        <f>1863-125</f>
        <v>1738</v>
      </c>
      <c r="CW48" s="17"/>
      <c r="CX48" s="17">
        <v>123.2</v>
      </c>
      <c r="CY48" s="17">
        <f t="shared" si="189"/>
        <v>231.58999999999997</v>
      </c>
      <c r="CZ48" s="17"/>
      <c r="DA48" s="274">
        <v>195.79</v>
      </c>
      <c r="DB48" s="17"/>
      <c r="DC48" s="274">
        <v>35.799999999999997</v>
      </c>
      <c r="DD48" s="15">
        <f t="shared" si="190"/>
        <v>2092.79</v>
      </c>
      <c r="DE48" s="17">
        <f t="shared" si="191"/>
        <v>2092.79</v>
      </c>
      <c r="DF48" s="17">
        <f t="shared" si="192"/>
        <v>0</v>
      </c>
      <c r="DG48" s="17">
        <f t="shared" si="193"/>
        <v>1933.79</v>
      </c>
      <c r="DH48" s="17">
        <f t="shared" si="194"/>
        <v>0</v>
      </c>
      <c r="DI48" s="17">
        <f t="shared" si="195"/>
        <v>159</v>
      </c>
      <c r="DJ48" s="17">
        <f t="shared" si="196"/>
        <v>0</v>
      </c>
      <c r="DK48" s="17">
        <f t="shared" si="197"/>
        <v>0</v>
      </c>
      <c r="DL48" s="17">
        <f t="shared" si="198"/>
        <v>0</v>
      </c>
      <c r="DM48" s="17">
        <f t="shared" si="199"/>
        <v>0</v>
      </c>
      <c r="DN48" s="17">
        <f t="shared" si="200"/>
        <v>0</v>
      </c>
      <c r="DO48" s="208"/>
      <c r="DP48" s="209"/>
      <c r="DQ48" s="209"/>
      <c r="DR48" s="17">
        <f t="shared" si="201"/>
        <v>0</v>
      </c>
      <c r="DS48" s="17"/>
      <c r="DT48" s="17"/>
      <c r="DU48" s="17"/>
      <c r="DV48" s="40"/>
      <c r="DW48" s="15">
        <f t="shared" si="202"/>
        <v>0</v>
      </c>
      <c r="DX48" s="17"/>
      <c r="DY48" s="17"/>
      <c r="DZ48" s="17"/>
      <c r="EA48" s="17"/>
      <c r="EB48" s="17">
        <f t="shared" si="203"/>
        <v>0</v>
      </c>
      <c r="EC48" s="17"/>
      <c r="ED48" s="17"/>
      <c r="EE48" s="17"/>
      <c r="EF48" s="17"/>
      <c r="EG48" s="17"/>
      <c r="EH48" s="17"/>
      <c r="EI48" s="17"/>
      <c r="EJ48" s="8">
        <f t="shared" si="204"/>
        <v>0</v>
      </c>
      <c r="EK48" s="59"/>
      <c r="EL48" s="8">
        <f t="shared" si="205"/>
        <v>1861.2</v>
      </c>
      <c r="EM48" s="8">
        <f t="shared" si="206"/>
        <v>1861.2</v>
      </c>
      <c r="EO48" s="8"/>
      <c r="EP48" s="8"/>
      <c r="ER48" s="8"/>
      <c r="ET48" s="148">
        <v>4021.4</v>
      </c>
      <c r="EU48" s="148"/>
      <c r="EV48" s="148">
        <v>0.61499999999999999</v>
      </c>
      <c r="EW48" s="148"/>
      <c r="EX48" s="148"/>
      <c r="EY48" s="175">
        <v>1</v>
      </c>
      <c r="EZ48" s="148">
        <v>200</v>
      </c>
      <c r="FC48" s="8">
        <f t="shared" si="209"/>
        <v>1861.2</v>
      </c>
      <c r="FD48" s="8"/>
      <c r="FE48" s="131">
        <v>1738</v>
      </c>
      <c r="FF48" s="8"/>
      <c r="FG48" s="131">
        <v>123.2</v>
      </c>
      <c r="FH48" s="8">
        <f t="shared" si="210"/>
        <v>231.58999999999997</v>
      </c>
      <c r="FI48" s="8"/>
      <c r="FJ48" s="131">
        <v>195.79</v>
      </c>
      <c r="FK48" s="8"/>
      <c r="FL48" s="131">
        <v>35.799999999999997</v>
      </c>
      <c r="FM48" s="8">
        <f t="shared" si="211"/>
        <v>1861.2</v>
      </c>
      <c r="FN48" s="8"/>
      <c r="FO48" s="131">
        <v>1738</v>
      </c>
      <c r="FP48" s="8"/>
      <c r="FQ48" s="131">
        <v>123.2</v>
      </c>
      <c r="FR48" s="8">
        <f t="shared" si="212"/>
        <v>231.58999999999997</v>
      </c>
      <c r="FS48" s="8"/>
      <c r="FT48" s="131">
        <v>195.79</v>
      </c>
      <c r="FU48" s="8"/>
      <c r="FV48" s="131">
        <v>35.799999999999997</v>
      </c>
    </row>
    <row r="49" spans="2:178" s="62" customFormat="1" ht="15.75" customHeight="1" x14ac:dyDescent="0.3">
      <c r="B49" s="49"/>
      <c r="C49" s="50">
        <v>1</v>
      </c>
      <c r="D49" s="50"/>
      <c r="E49" s="307">
        <v>36</v>
      </c>
      <c r="F49" s="49"/>
      <c r="G49" s="50">
        <v>1</v>
      </c>
      <c r="H49" s="50">
        <v>1</v>
      </c>
      <c r="M49" s="307">
        <v>33</v>
      </c>
      <c r="N49" s="10" t="s">
        <v>36</v>
      </c>
      <c r="O49" s="312"/>
      <c r="P49" s="18">
        <f t="shared" si="171"/>
        <v>1760.6</v>
      </c>
      <c r="Q49" s="17"/>
      <c r="R49" s="33">
        <v>1408.5</v>
      </c>
      <c r="S49" s="17"/>
      <c r="T49" s="111">
        <v>352.1</v>
      </c>
      <c r="U49" s="17">
        <v>164.44069999999999</v>
      </c>
      <c r="V49" s="312"/>
      <c r="W49" s="312"/>
      <c r="X49" s="17">
        <f t="shared" si="172"/>
        <v>1760.6</v>
      </c>
      <c r="Y49" s="17"/>
      <c r="Z49" s="17">
        <v>1408.5</v>
      </c>
      <c r="AA49" s="17"/>
      <c r="AB49" s="111">
        <v>352.1</v>
      </c>
      <c r="AC49" s="17">
        <f t="shared" si="173"/>
        <v>533.39373999999998</v>
      </c>
      <c r="AD49" s="17"/>
      <c r="AE49" s="276">
        <v>355.95972</v>
      </c>
      <c r="AF49" s="17"/>
      <c r="AG49" s="276">
        <v>177.43402</v>
      </c>
      <c r="AH49" s="312"/>
      <c r="AI49" s="17">
        <f t="shared" si="174"/>
        <v>164.44069999999999</v>
      </c>
      <c r="AJ49" s="17"/>
      <c r="AK49" s="324">
        <f t="shared" si="11"/>
        <v>140.85</v>
      </c>
      <c r="AL49" s="324">
        <f t="shared" si="12"/>
        <v>0</v>
      </c>
      <c r="AM49" s="324">
        <f t="shared" si="13"/>
        <v>23.590700000000002</v>
      </c>
      <c r="AN49" s="18">
        <f t="shared" si="175"/>
        <v>1760.6</v>
      </c>
      <c r="AO49" s="17"/>
      <c r="AP49" s="33">
        <v>1408.5</v>
      </c>
      <c r="AQ49" s="17"/>
      <c r="AR49" s="111">
        <v>352.1</v>
      </c>
      <c r="AS49" s="18">
        <f t="shared" si="176"/>
        <v>1760.6</v>
      </c>
      <c r="AT49" s="17"/>
      <c r="AU49" s="33">
        <v>1408.5</v>
      </c>
      <c r="AV49" s="18"/>
      <c r="AW49" s="17"/>
      <c r="AX49" s="111">
        <v>352.1</v>
      </c>
      <c r="AY49" s="18">
        <f t="shared" si="177"/>
        <v>1760.6</v>
      </c>
      <c r="AZ49" s="17"/>
      <c r="BA49" s="33">
        <v>1408.5</v>
      </c>
      <c r="BB49" s="17"/>
      <c r="BC49" s="111">
        <v>352.1</v>
      </c>
      <c r="BD49" s="18">
        <f t="shared" si="178"/>
        <v>1760.6</v>
      </c>
      <c r="BE49" s="17"/>
      <c r="BF49" s="33">
        <v>1408.5</v>
      </c>
      <c r="BG49" s="17"/>
      <c r="BH49" s="111">
        <v>352.1</v>
      </c>
      <c r="BI49" s="18">
        <f t="shared" si="179"/>
        <v>1760.6</v>
      </c>
      <c r="BJ49" s="17"/>
      <c r="BK49" s="33">
        <v>1408.5</v>
      </c>
      <c r="BL49" s="17"/>
      <c r="BM49" s="111">
        <v>352.1</v>
      </c>
      <c r="BN49" s="18">
        <f t="shared" si="51"/>
        <v>1408.5</v>
      </c>
      <c r="BO49" s="17"/>
      <c r="BP49" s="33">
        <v>1408.5</v>
      </c>
      <c r="BQ49" s="17"/>
      <c r="BR49" s="17"/>
      <c r="BS49" s="17"/>
      <c r="BT49" s="17" t="s">
        <v>231</v>
      </c>
      <c r="BU49" s="17">
        <f t="shared" si="116"/>
        <v>1760.6</v>
      </c>
      <c r="BV49" s="17"/>
      <c r="BW49" s="17">
        <v>1408.5</v>
      </c>
      <c r="BX49" s="17"/>
      <c r="BY49" s="111">
        <v>352.1</v>
      </c>
      <c r="BZ49" s="17">
        <f t="shared" si="180"/>
        <v>0</v>
      </c>
      <c r="CA49" s="17">
        <f t="shared" si="181"/>
        <v>0</v>
      </c>
      <c r="CB49" s="17">
        <f t="shared" si="182"/>
        <v>0</v>
      </c>
      <c r="CC49" s="17">
        <f t="shared" si="183"/>
        <v>0</v>
      </c>
      <c r="CD49" s="17">
        <f t="shared" si="184"/>
        <v>0</v>
      </c>
      <c r="CE49" s="17">
        <f t="shared" si="185"/>
        <v>1760.6</v>
      </c>
      <c r="CF49" s="17"/>
      <c r="CG49" s="17">
        <v>1408.5</v>
      </c>
      <c r="CH49" s="17"/>
      <c r="CI49" s="111">
        <v>352.1</v>
      </c>
      <c r="CJ49" s="17">
        <f t="shared" si="186"/>
        <v>0</v>
      </c>
      <c r="CK49" s="17"/>
      <c r="CL49" s="17"/>
      <c r="CM49" s="17"/>
      <c r="CN49" s="17"/>
      <c r="CO49" s="17">
        <f t="shared" si="187"/>
        <v>1760.6</v>
      </c>
      <c r="CP49" s="17"/>
      <c r="CQ49" s="17">
        <v>1408.5</v>
      </c>
      <c r="CR49" s="17"/>
      <c r="CS49" s="111">
        <v>352.1</v>
      </c>
      <c r="CT49" s="17">
        <f t="shared" si="188"/>
        <v>1760.6</v>
      </c>
      <c r="CU49" s="17"/>
      <c r="CV49" s="17">
        <v>1408.5</v>
      </c>
      <c r="CW49" s="17"/>
      <c r="CX49" s="111">
        <v>352.1</v>
      </c>
      <c r="CY49" s="17">
        <f t="shared" si="189"/>
        <v>533.39373999999998</v>
      </c>
      <c r="CZ49" s="17"/>
      <c r="DA49" s="276">
        <v>355.95972</v>
      </c>
      <c r="DB49" s="17"/>
      <c r="DC49" s="276">
        <v>177.43402</v>
      </c>
      <c r="DD49" s="15">
        <f t="shared" si="190"/>
        <v>2293.9937399999999</v>
      </c>
      <c r="DE49" s="17">
        <f t="shared" si="191"/>
        <v>2293.9937399999999</v>
      </c>
      <c r="DF49" s="17">
        <f t="shared" si="192"/>
        <v>0</v>
      </c>
      <c r="DG49" s="17">
        <f t="shared" si="193"/>
        <v>1764.4597200000001</v>
      </c>
      <c r="DH49" s="17">
        <f t="shared" si="194"/>
        <v>0</v>
      </c>
      <c r="DI49" s="17">
        <f t="shared" si="195"/>
        <v>529.53402000000006</v>
      </c>
      <c r="DJ49" s="17">
        <f t="shared" si="196"/>
        <v>0</v>
      </c>
      <c r="DK49" s="17">
        <f t="shared" si="197"/>
        <v>0</v>
      </c>
      <c r="DL49" s="17">
        <f t="shared" si="198"/>
        <v>0</v>
      </c>
      <c r="DM49" s="17">
        <f t="shared" si="199"/>
        <v>0</v>
      </c>
      <c r="DN49" s="17">
        <f t="shared" si="200"/>
        <v>0</v>
      </c>
      <c r="DO49" s="208"/>
      <c r="DP49" s="209"/>
      <c r="DQ49" s="209"/>
      <c r="DR49" s="17">
        <f t="shared" si="201"/>
        <v>0</v>
      </c>
      <c r="DS49" s="17"/>
      <c r="DT49" s="17"/>
      <c r="DU49" s="17"/>
      <c r="DV49" s="40"/>
      <c r="DW49" s="15">
        <f t="shared" si="202"/>
        <v>0</v>
      </c>
      <c r="DX49" s="17"/>
      <c r="DY49" s="17"/>
      <c r="DZ49" s="17"/>
      <c r="EA49" s="17"/>
      <c r="EB49" s="17">
        <f t="shared" si="203"/>
        <v>0</v>
      </c>
      <c r="EC49" s="17"/>
      <c r="ED49" s="17"/>
      <c r="EE49" s="17"/>
      <c r="EF49" s="17"/>
      <c r="EG49" s="17">
        <v>10000</v>
      </c>
      <c r="EH49" s="17">
        <v>7104.2169800000001</v>
      </c>
      <c r="EI49" s="17">
        <f>EG49-EH49</f>
        <v>2895.7830199999999</v>
      </c>
      <c r="EJ49" s="8">
        <f t="shared" si="204"/>
        <v>2895.7830199999999</v>
      </c>
      <c r="EK49" s="59"/>
      <c r="EL49" s="8">
        <f t="shared" si="205"/>
        <v>11760.6</v>
      </c>
      <c r="EM49" s="8">
        <f t="shared" si="206"/>
        <v>8864.8169799999996</v>
      </c>
      <c r="EO49" s="8"/>
      <c r="EP49" s="8"/>
      <c r="ER49" s="8"/>
      <c r="ET49" s="151">
        <v>2100</v>
      </c>
      <c r="EU49" s="151"/>
      <c r="EV49" s="151">
        <v>0.52500000000000002</v>
      </c>
      <c r="EW49" s="151"/>
      <c r="EX49" s="151"/>
      <c r="EY49" s="178">
        <v>1</v>
      </c>
      <c r="EZ49" s="151">
        <v>820</v>
      </c>
      <c r="FC49" s="8">
        <f t="shared" si="209"/>
        <v>1760.6</v>
      </c>
      <c r="FD49" s="8"/>
      <c r="FE49" s="129">
        <v>1408.5</v>
      </c>
      <c r="FF49" s="8"/>
      <c r="FG49" s="129">
        <v>352.1</v>
      </c>
      <c r="FH49" s="8">
        <f t="shared" si="210"/>
        <v>533.39373999999998</v>
      </c>
      <c r="FI49" s="8"/>
      <c r="FJ49" s="129">
        <v>355.95972</v>
      </c>
      <c r="FK49" s="8"/>
      <c r="FL49" s="129">
        <v>177.43402</v>
      </c>
      <c r="FM49" s="8">
        <f t="shared" si="211"/>
        <v>1760.6</v>
      </c>
      <c r="FN49" s="8"/>
      <c r="FO49" s="129">
        <v>1408.5</v>
      </c>
      <c r="FP49" s="8"/>
      <c r="FQ49" s="129">
        <v>352.1</v>
      </c>
      <c r="FR49" s="8">
        <f t="shared" si="212"/>
        <v>533.39373999999998</v>
      </c>
      <c r="FS49" s="8"/>
      <c r="FT49" s="129">
        <v>355.95972</v>
      </c>
      <c r="FU49" s="8"/>
      <c r="FV49" s="129">
        <v>177.43402</v>
      </c>
    </row>
    <row r="50" spans="2:178" s="62" customFormat="1" ht="15.75" customHeight="1" x14ac:dyDescent="0.3">
      <c r="B50" s="49"/>
      <c r="C50" s="50"/>
      <c r="D50" s="50">
        <v>1</v>
      </c>
      <c r="E50" s="307">
        <v>37</v>
      </c>
      <c r="F50" s="49"/>
      <c r="G50" s="50"/>
      <c r="H50" s="50">
        <v>1</v>
      </c>
      <c r="M50" s="307">
        <v>34</v>
      </c>
      <c r="N50" s="10" t="s">
        <v>92</v>
      </c>
      <c r="O50" s="312"/>
      <c r="P50" s="18">
        <f t="shared" si="171"/>
        <v>4439.38</v>
      </c>
      <c r="Q50" s="17"/>
      <c r="R50" s="33">
        <v>4439.38</v>
      </c>
      <c r="S50" s="17"/>
      <c r="T50" s="111"/>
      <c r="U50" s="17">
        <v>443.93800000000005</v>
      </c>
      <c r="V50" s="312"/>
      <c r="W50" s="312"/>
      <c r="X50" s="17">
        <f t="shared" si="172"/>
        <v>4439.3796599999996</v>
      </c>
      <c r="Y50" s="17"/>
      <c r="Z50" s="33">
        <f>4752-312.62034</f>
        <v>4439.3796599999996</v>
      </c>
      <c r="AA50" s="17"/>
      <c r="AB50" s="17"/>
      <c r="AC50" s="17">
        <f t="shared" si="173"/>
        <v>903.94543999999996</v>
      </c>
      <c r="AD50" s="17"/>
      <c r="AE50" s="276">
        <v>903.94543999999996</v>
      </c>
      <c r="AF50" s="17"/>
      <c r="AG50" s="276"/>
      <c r="AH50" s="312"/>
      <c r="AI50" s="17">
        <f t="shared" si="174"/>
        <v>443.93800000000005</v>
      </c>
      <c r="AJ50" s="17"/>
      <c r="AK50" s="324">
        <f t="shared" si="11"/>
        <v>443.93800000000005</v>
      </c>
      <c r="AL50" s="324">
        <f t="shared" si="12"/>
        <v>0</v>
      </c>
      <c r="AM50" s="324">
        <f t="shared" si="13"/>
        <v>0</v>
      </c>
      <c r="AN50" s="18">
        <f t="shared" si="175"/>
        <v>4439.38</v>
      </c>
      <c r="AO50" s="17"/>
      <c r="AP50" s="33">
        <v>4439.38</v>
      </c>
      <c r="AQ50" s="17"/>
      <c r="AR50" s="111"/>
      <c r="AS50" s="18">
        <f t="shared" si="176"/>
        <v>4439.38</v>
      </c>
      <c r="AT50" s="17"/>
      <c r="AU50" s="33">
        <v>4439.38</v>
      </c>
      <c r="AV50" s="18"/>
      <c r="AW50" s="17"/>
      <c r="AX50" s="111"/>
      <c r="AY50" s="18">
        <f t="shared" si="177"/>
        <v>4752</v>
      </c>
      <c r="AZ50" s="17"/>
      <c r="BA50" s="33">
        <v>4752</v>
      </c>
      <c r="BB50" s="17"/>
      <c r="BC50" s="111"/>
      <c r="BD50" s="18">
        <f t="shared" si="178"/>
        <v>4752</v>
      </c>
      <c r="BE50" s="17"/>
      <c r="BF50" s="33">
        <v>4752</v>
      </c>
      <c r="BG50" s="17"/>
      <c r="BH50" s="111"/>
      <c r="BI50" s="18">
        <f t="shared" si="179"/>
        <v>4961.3</v>
      </c>
      <c r="BJ50" s="17"/>
      <c r="BK50" s="33">
        <v>4752</v>
      </c>
      <c r="BL50" s="17"/>
      <c r="BM50" s="111">
        <v>209.3</v>
      </c>
      <c r="BN50" s="18">
        <f t="shared" si="51"/>
        <v>4752</v>
      </c>
      <c r="BO50" s="17"/>
      <c r="BP50" s="33">
        <v>4752</v>
      </c>
      <c r="BQ50" s="17"/>
      <c r="BR50" s="17"/>
      <c r="BS50" s="17"/>
      <c r="BT50" s="17"/>
      <c r="BU50" s="17">
        <f t="shared" si="116"/>
        <v>4439.3796599999996</v>
      </c>
      <c r="BV50" s="17"/>
      <c r="BW50" s="33">
        <f>4752-312.62034</f>
        <v>4439.3796599999996</v>
      </c>
      <c r="BX50" s="17"/>
      <c r="BY50" s="17"/>
      <c r="BZ50" s="17">
        <f t="shared" si="180"/>
        <v>3.4000000050582457E-4</v>
      </c>
      <c r="CA50" s="17">
        <f t="shared" si="181"/>
        <v>0</v>
      </c>
      <c r="CB50" s="17">
        <f t="shared" si="182"/>
        <v>3.4000000050582457E-4</v>
      </c>
      <c r="CC50" s="17">
        <f t="shared" si="183"/>
        <v>0</v>
      </c>
      <c r="CD50" s="17">
        <f t="shared" si="184"/>
        <v>0</v>
      </c>
      <c r="CE50" s="17">
        <f t="shared" si="185"/>
        <v>4752</v>
      </c>
      <c r="CF50" s="17"/>
      <c r="CG50" s="33">
        <v>4752</v>
      </c>
      <c r="CH50" s="17"/>
      <c r="CI50" s="17"/>
      <c r="CJ50" s="17">
        <f t="shared" si="186"/>
        <v>312.62034</v>
      </c>
      <c r="CK50" s="17"/>
      <c r="CL50" s="33">
        <v>312.62034</v>
      </c>
      <c r="CM50" s="17"/>
      <c r="CN50" s="17"/>
      <c r="CO50" s="17">
        <f t="shared" si="187"/>
        <v>4439.3796599999996</v>
      </c>
      <c r="CP50" s="17"/>
      <c r="CQ50" s="33">
        <f>4752-312.62034</f>
        <v>4439.3796599999996</v>
      </c>
      <c r="CR50" s="17"/>
      <c r="CS50" s="17"/>
      <c r="CT50" s="17">
        <f t="shared" si="188"/>
        <v>4439.3796599999996</v>
      </c>
      <c r="CU50" s="17"/>
      <c r="CV50" s="33">
        <f>4752-312.62034</f>
        <v>4439.3796599999996</v>
      </c>
      <c r="CW50" s="15"/>
      <c r="CX50" s="15"/>
      <c r="CY50" s="17">
        <f t="shared" si="189"/>
        <v>903.94543999999996</v>
      </c>
      <c r="CZ50" s="17"/>
      <c r="DA50" s="276">
        <v>903.94543999999996</v>
      </c>
      <c r="DB50" s="17"/>
      <c r="DC50" s="276"/>
      <c r="DD50" s="15">
        <f t="shared" si="190"/>
        <v>5343.3251</v>
      </c>
      <c r="DE50" s="17">
        <f t="shared" si="191"/>
        <v>5343.3251</v>
      </c>
      <c r="DF50" s="17">
        <f t="shared" si="192"/>
        <v>0</v>
      </c>
      <c r="DG50" s="17">
        <f t="shared" si="193"/>
        <v>5343.3251</v>
      </c>
      <c r="DH50" s="17">
        <f t="shared" si="194"/>
        <v>0</v>
      </c>
      <c r="DI50" s="17">
        <f t="shared" si="195"/>
        <v>0</v>
      </c>
      <c r="DJ50" s="17">
        <f t="shared" si="196"/>
        <v>0</v>
      </c>
      <c r="DK50" s="17">
        <f t="shared" si="197"/>
        <v>0</v>
      </c>
      <c r="DL50" s="17">
        <f t="shared" si="198"/>
        <v>0</v>
      </c>
      <c r="DM50" s="17">
        <f t="shared" si="199"/>
        <v>0</v>
      </c>
      <c r="DN50" s="17">
        <f t="shared" si="200"/>
        <v>0</v>
      </c>
      <c r="DO50" s="208"/>
      <c r="DP50" s="209"/>
      <c r="DQ50" s="209"/>
      <c r="DR50" s="17">
        <f t="shared" si="201"/>
        <v>0</v>
      </c>
      <c r="DS50" s="17"/>
      <c r="DT50" s="17"/>
      <c r="DU50" s="17"/>
      <c r="DV50" s="40"/>
      <c r="DW50" s="15">
        <f t="shared" si="202"/>
        <v>0</v>
      </c>
      <c r="DX50" s="17"/>
      <c r="DY50" s="17"/>
      <c r="DZ50" s="17"/>
      <c r="EA50" s="17"/>
      <c r="EB50" s="17">
        <f t="shared" si="203"/>
        <v>0</v>
      </c>
      <c r="EC50" s="17"/>
      <c r="ED50" s="17"/>
      <c r="EE50" s="17"/>
      <c r="EF50" s="17"/>
      <c r="EG50" s="17"/>
      <c r="EH50" s="17"/>
      <c r="EI50" s="17"/>
      <c r="EJ50" s="8">
        <f t="shared" si="204"/>
        <v>0</v>
      </c>
      <c r="EK50" s="59"/>
      <c r="EL50" s="8">
        <f t="shared" si="205"/>
        <v>4439.3796599999996</v>
      </c>
      <c r="EM50" s="8">
        <f t="shared" si="206"/>
        <v>4439.3796599999996</v>
      </c>
      <c r="EO50" s="8"/>
      <c r="EP50" s="8"/>
      <c r="ER50" s="8"/>
      <c r="ET50" s="151">
        <v>4700</v>
      </c>
      <c r="EU50" s="151"/>
      <c r="EV50" s="151">
        <v>1.044</v>
      </c>
      <c r="EW50" s="151"/>
      <c r="EX50" s="151"/>
      <c r="EY50" s="178"/>
      <c r="EZ50" s="151"/>
      <c r="FC50" s="8">
        <f t="shared" si="209"/>
        <v>4439.3796600000005</v>
      </c>
      <c r="FD50" s="8"/>
      <c r="FE50" s="129">
        <f>2917.52442+1521.85524</f>
        <v>4439.3796600000005</v>
      </c>
      <c r="FF50" s="8"/>
      <c r="FG50" s="129"/>
      <c r="FH50" s="8">
        <f t="shared" si="210"/>
        <v>903.94543999999996</v>
      </c>
      <c r="FI50" s="8"/>
      <c r="FJ50" s="129">
        <v>903.94543999999996</v>
      </c>
      <c r="FK50" s="8"/>
      <c r="FL50" s="129"/>
      <c r="FM50" s="8">
        <f t="shared" si="211"/>
        <v>4439.3796600000005</v>
      </c>
      <c r="FN50" s="8"/>
      <c r="FO50" s="129">
        <f>2917.52442+1521.85524</f>
        <v>4439.3796600000005</v>
      </c>
      <c r="FP50" s="8"/>
      <c r="FQ50" s="129"/>
      <c r="FR50" s="8">
        <f t="shared" si="212"/>
        <v>903.94543999999996</v>
      </c>
      <c r="FS50" s="8"/>
      <c r="FT50" s="129">
        <v>903.94543999999996</v>
      </c>
      <c r="FU50" s="8"/>
      <c r="FV50" s="129"/>
    </row>
    <row r="51" spans="2:178" s="62" customFormat="1" ht="15.75" hidden="1" customHeight="1" x14ac:dyDescent="0.3">
      <c r="B51" s="49"/>
      <c r="C51" s="50"/>
      <c r="D51" s="50">
        <v>1</v>
      </c>
      <c r="E51" s="307">
        <v>38</v>
      </c>
      <c r="F51" s="49"/>
      <c r="G51" s="50"/>
      <c r="H51" s="50"/>
      <c r="M51" s="307"/>
      <c r="N51" s="10" t="s">
        <v>345</v>
      </c>
      <c r="O51" s="312"/>
      <c r="P51" s="18">
        <f t="shared" si="171"/>
        <v>0</v>
      </c>
      <c r="Q51" s="17"/>
      <c r="R51" s="111"/>
      <c r="S51" s="17"/>
      <c r="T51" s="17"/>
      <c r="U51" s="17">
        <v>0</v>
      </c>
      <c r="V51" s="312"/>
      <c r="W51" s="312"/>
      <c r="X51" s="17">
        <f t="shared" si="172"/>
        <v>0</v>
      </c>
      <c r="Y51" s="17"/>
      <c r="Z51" s="17"/>
      <c r="AA51" s="17"/>
      <c r="AB51" s="17"/>
      <c r="AC51" s="17">
        <f t="shared" si="173"/>
        <v>0</v>
      </c>
      <c r="AD51" s="17"/>
      <c r="AE51" s="274"/>
      <c r="AF51" s="17"/>
      <c r="AG51" s="274"/>
      <c r="AH51" s="312"/>
      <c r="AI51" s="17">
        <f t="shared" si="174"/>
        <v>0</v>
      </c>
      <c r="AJ51" s="17"/>
      <c r="AK51" s="324">
        <f t="shared" si="11"/>
        <v>0</v>
      </c>
      <c r="AL51" s="324">
        <f t="shared" si="12"/>
        <v>0</v>
      </c>
      <c r="AM51" s="324">
        <f t="shared" si="13"/>
        <v>0</v>
      </c>
      <c r="AN51" s="18">
        <f t="shared" si="175"/>
        <v>0</v>
      </c>
      <c r="AO51" s="17"/>
      <c r="AP51" s="111"/>
      <c r="AQ51" s="17"/>
      <c r="AR51" s="17"/>
      <c r="AS51" s="18">
        <f t="shared" si="176"/>
        <v>0</v>
      </c>
      <c r="AT51" s="17"/>
      <c r="AU51" s="111"/>
      <c r="AV51" s="318"/>
      <c r="AW51" s="17"/>
      <c r="AX51" s="17"/>
      <c r="AY51" s="18">
        <f t="shared" si="177"/>
        <v>0</v>
      </c>
      <c r="AZ51" s="17"/>
      <c r="BA51" s="111"/>
      <c r="BB51" s="17"/>
      <c r="BC51" s="17"/>
      <c r="BD51" s="18">
        <f t="shared" si="178"/>
        <v>0</v>
      </c>
      <c r="BE51" s="17"/>
      <c r="BF51" s="111"/>
      <c r="BG51" s="17"/>
      <c r="BH51" s="17"/>
      <c r="BI51" s="18">
        <f t="shared" si="179"/>
        <v>2506.5</v>
      </c>
      <c r="BJ51" s="17"/>
      <c r="BK51" s="111">
        <v>2506.5</v>
      </c>
      <c r="BL51" s="17"/>
      <c r="BM51" s="17"/>
      <c r="BN51" s="18">
        <f t="shared" si="51"/>
        <v>0</v>
      </c>
      <c r="BO51" s="17"/>
      <c r="BP51" s="33"/>
      <c r="BQ51" s="17"/>
      <c r="BR51" s="17"/>
      <c r="BS51" s="17"/>
      <c r="BT51" s="17"/>
      <c r="BU51" s="17">
        <f t="shared" si="116"/>
        <v>0</v>
      </c>
      <c r="BV51" s="17"/>
      <c r="BW51" s="17"/>
      <c r="BX51" s="17"/>
      <c r="BY51" s="17"/>
      <c r="BZ51" s="17">
        <f t="shared" si="180"/>
        <v>0</v>
      </c>
      <c r="CA51" s="17">
        <f t="shared" si="181"/>
        <v>0</v>
      </c>
      <c r="CB51" s="17">
        <f t="shared" si="182"/>
        <v>0</v>
      </c>
      <c r="CC51" s="17">
        <f t="shared" si="183"/>
        <v>0</v>
      </c>
      <c r="CD51" s="17">
        <f t="shared" si="184"/>
        <v>0</v>
      </c>
      <c r="CE51" s="17">
        <f t="shared" si="185"/>
        <v>0</v>
      </c>
      <c r="CF51" s="17"/>
      <c r="CG51" s="17"/>
      <c r="CH51" s="17"/>
      <c r="CI51" s="17"/>
      <c r="CJ51" s="17">
        <f t="shared" si="186"/>
        <v>0</v>
      </c>
      <c r="CK51" s="17"/>
      <c r="CL51" s="17"/>
      <c r="CM51" s="17"/>
      <c r="CN51" s="17"/>
      <c r="CO51" s="17">
        <f t="shared" si="187"/>
        <v>0</v>
      </c>
      <c r="CP51" s="17"/>
      <c r="CQ51" s="17"/>
      <c r="CR51" s="17"/>
      <c r="CS51" s="17"/>
      <c r="CT51" s="15">
        <f t="shared" si="188"/>
        <v>0</v>
      </c>
      <c r="CU51" s="15"/>
      <c r="CV51" s="15"/>
      <c r="CW51" s="15"/>
      <c r="CX51" s="15"/>
      <c r="CY51" s="17">
        <f t="shared" si="189"/>
        <v>0</v>
      </c>
      <c r="CZ51" s="17"/>
      <c r="DA51" s="274"/>
      <c r="DB51" s="17"/>
      <c r="DC51" s="274"/>
      <c r="DD51" s="15">
        <f t="shared" si="190"/>
        <v>0</v>
      </c>
      <c r="DE51" s="17">
        <f t="shared" si="191"/>
        <v>0</v>
      </c>
      <c r="DF51" s="17">
        <f t="shared" si="192"/>
        <v>0</v>
      </c>
      <c r="DG51" s="17">
        <f t="shared" si="193"/>
        <v>0</v>
      </c>
      <c r="DH51" s="17">
        <f t="shared" si="194"/>
        <v>0</v>
      </c>
      <c r="DI51" s="17">
        <f t="shared" si="195"/>
        <v>0</v>
      </c>
      <c r="DJ51" s="17">
        <f t="shared" si="196"/>
        <v>0</v>
      </c>
      <c r="DK51" s="17">
        <f t="shared" si="197"/>
        <v>0</v>
      </c>
      <c r="DL51" s="17">
        <f t="shared" si="198"/>
        <v>0</v>
      </c>
      <c r="DM51" s="17">
        <f t="shared" si="199"/>
        <v>0</v>
      </c>
      <c r="DN51" s="17">
        <f t="shared" si="200"/>
        <v>0</v>
      </c>
      <c r="DO51" s="208"/>
      <c r="DP51" s="209"/>
      <c r="DQ51" s="209"/>
      <c r="DR51" s="17">
        <f t="shared" si="201"/>
        <v>0</v>
      </c>
      <c r="DS51" s="17"/>
      <c r="DT51" s="17"/>
      <c r="DU51" s="17"/>
      <c r="DV51" s="40"/>
      <c r="DW51" s="15">
        <f t="shared" si="202"/>
        <v>0</v>
      </c>
      <c r="DX51" s="17"/>
      <c r="DY51" s="17"/>
      <c r="DZ51" s="17"/>
      <c r="EA51" s="17"/>
      <c r="EB51" s="17">
        <f t="shared" si="203"/>
        <v>0</v>
      </c>
      <c r="EC51" s="17"/>
      <c r="ED51" s="17"/>
      <c r="EE51" s="17"/>
      <c r="EF51" s="17"/>
      <c r="EG51" s="17"/>
      <c r="EH51" s="17"/>
      <c r="EI51" s="17"/>
      <c r="EJ51" s="8">
        <f t="shared" si="204"/>
        <v>0</v>
      </c>
      <c r="EK51" s="59"/>
      <c r="EL51" s="8">
        <f t="shared" si="205"/>
        <v>0</v>
      </c>
      <c r="EM51" s="8">
        <f t="shared" si="206"/>
        <v>0</v>
      </c>
      <c r="EO51" s="8"/>
      <c r="EP51" s="8"/>
      <c r="ER51" s="8"/>
      <c r="ET51" s="148"/>
      <c r="EU51" s="148"/>
      <c r="EV51" s="148"/>
      <c r="EW51" s="148"/>
      <c r="EX51" s="148"/>
      <c r="EY51" s="175"/>
      <c r="EZ51" s="148"/>
      <c r="FC51" s="8">
        <f t="shared" si="209"/>
        <v>0</v>
      </c>
      <c r="FD51" s="8"/>
      <c r="FE51" s="131"/>
      <c r="FF51" s="8"/>
      <c r="FG51" s="131"/>
      <c r="FH51" s="8">
        <f t="shared" si="210"/>
        <v>0</v>
      </c>
      <c r="FI51" s="8"/>
      <c r="FJ51" s="131"/>
      <c r="FK51" s="8"/>
      <c r="FL51" s="131"/>
      <c r="FM51" s="8">
        <f t="shared" si="211"/>
        <v>0</v>
      </c>
      <c r="FN51" s="8"/>
      <c r="FO51" s="131"/>
      <c r="FP51" s="8"/>
      <c r="FQ51" s="131"/>
      <c r="FR51" s="8">
        <f t="shared" si="212"/>
        <v>0</v>
      </c>
      <c r="FS51" s="8"/>
      <c r="FT51" s="131"/>
      <c r="FU51" s="8"/>
      <c r="FV51" s="131"/>
    </row>
    <row r="52" spans="2:178" s="62" customFormat="1" ht="15.75" customHeight="1" x14ac:dyDescent="0.3">
      <c r="B52" s="49"/>
      <c r="C52" s="50"/>
      <c r="D52" s="50">
        <v>1</v>
      </c>
      <c r="E52" s="307">
        <v>39</v>
      </c>
      <c r="F52" s="49"/>
      <c r="G52" s="50"/>
      <c r="H52" s="50">
        <v>1</v>
      </c>
      <c r="M52" s="307">
        <v>35</v>
      </c>
      <c r="N52" s="10" t="s">
        <v>93</v>
      </c>
      <c r="O52" s="312"/>
      <c r="P52" s="18">
        <f t="shared" si="171"/>
        <v>1319.3200000000002</v>
      </c>
      <c r="Q52" s="111">
        <v>522.82000000000005</v>
      </c>
      <c r="R52" s="111">
        <v>796.5</v>
      </c>
      <c r="S52" s="17"/>
      <c r="T52" s="17"/>
      <c r="U52" s="17">
        <v>107.53</v>
      </c>
      <c r="V52" s="312"/>
      <c r="W52" s="312"/>
      <c r="X52" s="17">
        <f t="shared" si="172"/>
        <v>1319.3200000000002</v>
      </c>
      <c r="Y52" s="111">
        <v>522.82000000000005</v>
      </c>
      <c r="Z52" s="111">
        <v>796.5</v>
      </c>
      <c r="AA52" s="17"/>
      <c r="AB52" s="17"/>
      <c r="AC52" s="17">
        <f t="shared" si="173"/>
        <v>292.81745999999998</v>
      </c>
      <c r="AD52" s="17">
        <v>27.88</v>
      </c>
      <c r="AE52" s="274">
        <v>264.93745999999999</v>
      </c>
      <c r="AF52" s="17"/>
      <c r="AG52" s="274"/>
      <c r="AH52" s="312"/>
      <c r="AI52" s="17">
        <f t="shared" si="174"/>
        <v>107.53</v>
      </c>
      <c r="AJ52" s="17">
        <v>27.88</v>
      </c>
      <c r="AK52" s="324">
        <f t="shared" si="11"/>
        <v>79.650000000000006</v>
      </c>
      <c r="AL52" s="324">
        <f t="shared" si="12"/>
        <v>0</v>
      </c>
      <c r="AM52" s="324">
        <f t="shared" si="13"/>
        <v>0</v>
      </c>
      <c r="AN52" s="18">
        <f t="shared" si="175"/>
        <v>1319.3200000000002</v>
      </c>
      <c r="AO52" s="111">
        <v>522.82000000000005</v>
      </c>
      <c r="AP52" s="111">
        <v>796.5</v>
      </c>
      <c r="AQ52" s="17"/>
      <c r="AR52" s="17"/>
      <c r="AS52" s="18">
        <f t="shared" si="176"/>
        <v>1319.3200000000002</v>
      </c>
      <c r="AT52" s="111">
        <v>522.82000000000005</v>
      </c>
      <c r="AU52" s="111">
        <v>796.5</v>
      </c>
      <c r="AV52" s="318"/>
      <c r="AW52" s="17"/>
      <c r="AX52" s="17"/>
      <c r="AY52" s="18">
        <f t="shared" si="177"/>
        <v>1319.3200000000002</v>
      </c>
      <c r="AZ52" s="111">
        <v>522.82000000000005</v>
      </c>
      <c r="BA52" s="111">
        <v>796.5</v>
      </c>
      <c r="BB52" s="17"/>
      <c r="BC52" s="17"/>
      <c r="BD52" s="18">
        <f t="shared" si="178"/>
        <v>1319.3200000000002</v>
      </c>
      <c r="BE52" s="111">
        <v>522.82000000000005</v>
      </c>
      <c r="BF52" s="111">
        <v>796.5</v>
      </c>
      <c r="BG52" s="17"/>
      <c r="BH52" s="17"/>
      <c r="BI52" s="18">
        <f t="shared" si="179"/>
        <v>1319.3200000000002</v>
      </c>
      <c r="BJ52" s="111">
        <v>522.82000000000005</v>
      </c>
      <c r="BK52" s="111">
        <v>796.5</v>
      </c>
      <c r="BL52" s="17"/>
      <c r="BM52" s="17"/>
      <c r="BN52" s="18">
        <f t="shared" si="51"/>
        <v>0</v>
      </c>
      <c r="BO52" s="17"/>
      <c r="BP52" s="33"/>
      <c r="BQ52" s="17"/>
      <c r="BR52" s="17"/>
      <c r="BS52" s="17"/>
      <c r="BT52" s="17"/>
      <c r="BU52" s="17">
        <f t="shared" si="116"/>
        <v>1319.3200000000002</v>
      </c>
      <c r="BV52" s="111">
        <v>522.82000000000005</v>
      </c>
      <c r="BW52" s="111">
        <v>796.5</v>
      </c>
      <c r="BX52" s="17"/>
      <c r="BY52" s="17"/>
      <c r="BZ52" s="17">
        <f t="shared" si="180"/>
        <v>0</v>
      </c>
      <c r="CA52" s="17">
        <f t="shared" si="181"/>
        <v>0</v>
      </c>
      <c r="CB52" s="17">
        <f t="shared" si="182"/>
        <v>0</v>
      </c>
      <c r="CC52" s="17">
        <f t="shared" si="183"/>
        <v>0</v>
      </c>
      <c r="CD52" s="17">
        <f t="shared" si="184"/>
        <v>0</v>
      </c>
      <c r="CE52" s="17">
        <f t="shared" si="185"/>
        <v>1319.3200000000002</v>
      </c>
      <c r="CF52" s="111">
        <v>522.82000000000005</v>
      </c>
      <c r="CG52" s="111">
        <v>796.5</v>
      </c>
      <c r="CH52" s="17"/>
      <c r="CI52" s="17"/>
      <c r="CJ52" s="17">
        <f t="shared" si="186"/>
        <v>0</v>
      </c>
      <c r="CK52" s="17"/>
      <c r="CL52" s="17"/>
      <c r="CM52" s="17"/>
      <c r="CN52" s="17"/>
      <c r="CO52" s="17">
        <f t="shared" si="187"/>
        <v>1319.3200000000002</v>
      </c>
      <c r="CP52" s="111">
        <v>522.82000000000005</v>
      </c>
      <c r="CQ52" s="111">
        <v>796.5</v>
      </c>
      <c r="CR52" s="17"/>
      <c r="CS52" s="17"/>
      <c r="CT52" s="17">
        <f t="shared" si="188"/>
        <v>1319.3200000000002</v>
      </c>
      <c r="CU52" s="111">
        <v>522.82000000000005</v>
      </c>
      <c r="CV52" s="111">
        <v>796.5</v>
      </c>
      <c r="CW52" s="15"/>
      <c r="CX52" s="15"/>
      <c r="CY52" s="17">
        <f t="shared" si="189"/>
        <v>292.81745999999998</v>
      </c>
      <c r="CZ52" s="17">
        <v>27.88</v>
      </c>
      <c r="DA52" s="274">
        <v>264.93745999999999</v>
      </c>
      <c r="DB52" s="17"/>
      <c r="DC52" s="274"/>
      <c r="DD52" s="15">
        <f t="shared" si="190"/>
        <v>1612.1374600000001</v>
      </c>
      <c r="DE52" s="17">
        <f t="shared" si="191"/>
        <v>1612.1374600000001</v>
      </c>
      <c r="DF52" s="17">
        <f t="shared" si="192"/>
        <v>550.70000000000005</v>
      </c>
      <c r="DG52" s="17">
        <f t="shared" si="193"/>
        <v>1061.4374600000001</v>
      </c>
      <c r="DH52" s="17">
        <f t="shared" si="194"/>
        <v>0</v>
      </c>
      <c r="DI52" s="17">
        <f t="shared" si="195"/>
        <v>0</v>
      </c>
      <c r="DJ52" s="17">
        <f t="shared" si="196"/>
        <v>0</v>
      </c>
      <c r="DK52" s="17">
        <f t="shared" si="197"/>
        <v>0</v>
      </c>
      <c r="DL52" s="17">
        <f t="shared" si="198"/>
        <v>0</v>
      </c>
      <c r="DM52" s="17">
        <f t="shared" si="199"/>
        <v>0</v>
      </c>
      <c r="DN52" s="17">
        <f t="shared" si="200"/>
        <v>0</v>
      </c>
      <c r="DO52" s="208"/>
      <c r="DP52" s="209"/>
      <c r="DQ52" s="209"/>
      <c r="DR52" s="17">
        <f t="shared" si="201"/>
        <v>2323.8346200000001</v>
      </c>
      <c r="DS52" s="17">
        <v>2323.8346200000001</v>
      </c>
      <c r="DT52" s="17"/>
      <c r="DU52" s="17"/>
      <c r="DV52" s="40"/>
      <c r="DW52" s="15">
        <f t="shared" si="202"/>
        <v>2323.8346200000001</v>
      </c>
      <c r="DX52" s="17">
        <v>2323.8346200000001</v>
      </c>
      <c r="DY52" s="17"/>
      <c r="DZ52" s="17"/>
      <c r="EA52" s="17"/>
      <c r="EB52" s="17">
        <f t="shared" si="203"/>
        <v>0</v>
      </c>
      <c r="EC52" s="17">
        <f>DS52-DX52</f>
        <v>0</v>
      </c>
      <c r="ED52" s="17"/>
      <c r="EE52" s="17"/>
      <c r="EF52" s="17"/>
      <c r="EG52" s="17"/>
      <c r="EH52" s="17"/>
      <c r="EI52" s="17"/>
      <c r="EJ52" s="8">
        <f t="shared" si="204"/>
        <v>0</v>
      </c>
      <c r="EK52" s="59"/>
      <c r="EL52" s="8">
        <f t="shared" si="205"/>
        <v>3643.1546200000003</v>
      </c>
      <c r="EM52" s="8">
        <f t="shared" si="206"/>
        <v>3643.1546200000003</v>
      </c>
      <c r="EO52" s="8"/>
      <c r="EP52" s="8"/>
      <c r="ER52" s="8"/>
      <c r="ET52" s="148">
        <v>3250</v>
      </c>
      <c r="EU52" s="148"/>
      <c r="EV52" s="148">
        <v>0.91249999999999998</v>
      </c>
      <c r="EW52" s="148"/>
      <c r="EX52" s="148"/>
      <c r="EY52" s="175"/>
      <c r="EZ52" s="148"/>
      <c r="FC52" s="8">
        <f t="shared" si="209"/>
        <v>1319.3200000000002</v>
      </c>
      <c r="FD52" s="8">
        <v>522.82000000000005</v>
      </c>
      <c r="FE52" s="131">
        <v>796.5</v>
      </c>
      <c r="FF52" s="8"/>
      <c r="FG52" s="131"/>
      <c r="FH52" s="8">
        <f t="shared" si="210"/>
        <v>292.81745999999998</v>
      </c>
      <c r="FI52" s="8">
        <v>27.88</v>
      </c>
      <c r="FJ52" s="131">
        <v>264.93745999999999</v>
      </c>
      <c r="FK52" s="8"/>
      <c r="FL52" s="131"/>
      <c r="FM52" s="8">
        <f t="shared" si="211"/>
        <v>1319.3200000000002</v>
      </c>
      <c r="FN52" s="8">
        <v>522.82000000000005</v>
      </c>
      <c r="FO52" s="131">
        <v>796.5</v>
      </c>
      <c r="FP52" s="8"/>
      <c r="FQ52" s="131"/>
      <c r="FR52" s="8">
        <f t="shared" si="212"/>
        <v>292.81745999999998</v>
      </c>
      <c r="FS52" s="8">
        <v>27.88</v>
      </c>
      <c r="FT52" s="131">
        <v>264.93745999999999</v>
      </c>
      <c r="FU52" s="8"/>
      <c r="FV52" s="131"/>
    </row>
    <row r="53" spans="2:178" s="62" customFormat="1" ht="15.75" hidden="1" customHeight="1" x14ac:dyDescent="0.3">
      <c r="B53" s="49"/>
      <c r="C53" s="50"/>
      <c r="D53" s="50">
        <v>1</v>
      </c>
      <c r="E53" s="307">
        <v>40</v>
      </c>
      <c r="F53" s="49"/>
      <c r="G53" s="50"/>
      <c r="H53" s="50"/>
      <c r="M53" s="307"/>
      <c r="N53" s="10" t="s">
        <v>94</v>
      </c>
      <c r="O53" s="312"/>
      <c r="P53" s="18">
        <f t="shared" si="171"/>
        <v>0</v>
      </c>
      <c r="Q53" s="17"/>
      <c r="R53" s="109"/>
      <c r="S53" s="17"/>
      <c r="T53" s="17"/>
      <c r="U53" s="17">
        <v>0</v>
      </c>
      <c r="V53" s="312"/>
      <c r="W53" s="312"/>
      <c r="X53" s="17">
        <f t="shared" si="172"/>
        <v>0</v>
      </c>
      <c r="Y53" s="17"/>
      <c r="Z53" s="17"/>
      <c r="AA53" s="17"/>
      <c r="AB53" s="17"/>
      <c r="AC53" s="17">
        <f t="shared" si="173"/>
        <v>0</v>
      </c>
      <c r="AD53" s="17"/>
      <c r="AE53" s="274"/>
      <c r="AF53" s="17"/>
      <c r="AG53" s="274"/>
      <c r="AH53" s="312"/>
      <c r="AI53" s="17">
        <f t="shared" si="174"/>
        <v>0</v>
      </c>
      <c r="AJ53" s="17"/>
      <c r="AK53" s="324">
        <f t="shared" si="11"/>
        <v>0</v>
      </c>
      <c r="AL53" s="324">
        <f t="shared" si="12"/>
        <v>0</v>
      </c>
      <c r="AM53" s="324">
        <f t="shared" si="13"/>
        <v>0</v>
      </c>
      <c r="AN53" s="18">
        <f t="shared" si="175"/>
        <v>0</v>
      </c>
      <c r="AO53" s="17"/>
      <c r="AP53" s="109"/>
      <c r="AQ53" s="17"/>
      <c r="AR53" s="17"/>
      <c r="AS53" s="18">
        <f t="shared" si="176"/>
        <v>0</v>
      </c>
      <c r="AT53" s="17"/>
      <c r="AU53" s="109"/>
      <c r="AV53" s="319"/>
      <c r="AW53" s="17"/>
      <c r="AX53" s="17"/>
      <c r="AY53" s="18">
        <f t="shared" si="177"/>
        <v>0</v>
      </c>
      <c r="AZ53" s="17"/>
      <c r="BA53" s="109"/>
      <c r="BB53" s="17"/>
      <c r="BC53" s="17"/>
      <c r="BD53" s="18">
        <f t="shared" si="178"/>
        <v>0</v>
      </c>
      <c r="BE53" s="17"/>
      <c r="BF53" s="109"/>
      <c r="BG53" s="17"/>
      <c r="BH53" s="17"/>
      <c r="BI53" s="18">
        <f t="shared" si="179"/>
        <v>248.06299999999999</v>
      </c>
      <c r="BJ53" s="17"/>
      <c r="BK53" s="109">
        <f>139.5+108.563</f>
        <v>248.06299999999999</v>
      </c>
      <c r="BL53" s="17"/>
      <c r="BM53" s="17"/>
      <c r="BN53" s="18">
        <f t="shared" si="51"/>
        <v>0</v>
      </c>
      <c r="BO53" s="17"/>
      <c r="BP53" s="33"/>
      <c r="BQ53" s="17"/>
      <c r="BR53" s="17"/>
      <c r="BS53" s="17"/>
      <c r="BT53" s="17"/>
      <c r="BU53" s="17">
        <f t="shared" si="116"/>
        <v>0</v>
      </c>
      <c r="BV53" s="17"/>
      <c r="BW53" s="17"/>
      <c r="BX53" s="17"/>
      <c r="BY53" s="17"/>
      <c r="BZ53" s="17">
        <f t="shared" si="180"/>
        <v>0</v>
      </c>
      <c r="CA53" s="17">
        <f t="shared" si="181"/>
        <v>0</v>
      </c>
      <c r="CB53" s="17">
        <f t="shared" si="182"/>
        <v>0</v>
      </c>
      <c r="CC53" s="17">
        <f t="shared" si="183"/>
        <v>0</v>
      </c>
      <c r="CD53" s="17">
        <f t="shared" si="184"/>
        <v>0</v>
      </c>
      <c r="CE53" s="17">
        <f t="shared" si="185"/>
        <v>0</v>
      </c>
      <c r="CF53" s="17"/>
      <c r="CG53" s="17"/>
      <c r="CH53" s="17"/>
      <c r="CI53" s="17"/>
      <c r="CJ53" s="17">
        <f t="shared" si="186"/>
        <v>0</v>
      </c>
      <c r="CK53" s="17"/>
      <c r="CL53" s="17"/>
      <c r="CM53" s="17"/>
      <c r="CN53" s="17"/>
      <c r="CO53" s="17">
        <f t="shared" si="187"/>
        <v>0</v>
      </c>
      <c r="CP53" s="17"/>
      <c r="CQ53" s="17"/>
      <c r="CR53" s="17"/>
      <c r="CS53" s="17"/>
      <c r="CT53" s="15">
        <f t="shared" si="188"/>
        <v>0</v>
      </c>
      <c r="CU53" s="15"/>
      <c r="CV53" s="15"/>
      <c r="CW53" s="15"/>
      <c r="CX53" s="15"/>
      <c r="CY53" s="17">
        <f t="shared" si="189"/>
        <v>0</v>
      </c>
      <c r="CZ53" s="17"/>
      <c r="DA53" s="274"/>
      <c r="DB53" s="17"/>
      <c r="DC53" s="274"/>
      <c r="DD53" s="15">
        <f t="shared" si="190"/>
        <v>0</v>
      </c>
      <c r="DE53" s="17">
        <f t="shared" si="191"/>
        <v>0</v>
      </c>
      <c r="DF53" s="17">
        <f t="shared" si="192"/>
        <v>0</v>
      </c>
      <c r="DG53" s="17">
        <f t="shared" si="193"/>
        <v>0</v>
      </c>
      <c r="DH53" s="17">
        <f t="shared" si="194"/>
        <v>0</v>
      </c>
      <c r="DI53" s="17">
        <f t="shared" si="195"/>
        <v>0</v>
      </c>
      <c r="DJ53" s="17">
        <f t="shared" si="196"/>
        <v>0</v>
      </c>
      <c r="DK53" s="17">
        <f t="shared" si="197"/>
        <v>0</v>
      </c>
      <c r="DL53" s="17">
        <f t="shared" si="198"/>
        <v>0</v>
      </c>
      <c r="DM53" s="17">
        <f t="shared" si="199"/>
        <v>0</v>
      </c>
      <c r="DN53" s="17">
        <f t="shared" si="200"/>
        <v>0</v>
      </c>
      <c r="DO53" s="208"/>
      <c r="DP53" s="209"/>
      <c r="DQ53" s="209"/>
      <c r="DR53" s="17">
        <f t="shared" si="201"/>
        <v>0</v>
      </c>
      <c r="DS53" s="17"/>
      <c r="DT53" s="17"/>
      <c r="DU53" s="17"/>
      <c r="DV53" s="40"/>
      <c r="DW53" s="15">
        <f t="shared" si="202"/>
        <v>0</v>
      </c>
      <c r="DX53" s="17"/>
      <c r="DY53" s="17"/>
      <c r="DZ53" s="17"/>
      <c r="EA53" s="17"/>
      <c r="EB53" s="17">
        <f t="shared" si="203"/>
        <v>0</v>
      </c>
      <c r="EC53" s="17"/>
      <c r="ED53" s="17"/>
      <c r="EE53" s="17"/>
      <c r="EF53" s="17"/>
      <c r="EG53" s="17"/>
      <c r="EH53" s="17"/>
      <c r="EI53" s="17"/>
      <c r="EJ53" s="8">
        <f t="shared" si="204"/>
        <v>0</v>
      </c>
      <c r="EK53" s="59"/>
      <c r="EL53" s="8">
        <f t="shared" si="205"/>
        <v>0</v>
      </c>
      <c r="EM53" s="8">
        <f t="shared" si="206"/>
        <v>0</v>
      </c>
      <c r="EO53" s="8"/>
      <c r="EP53" s="8"/>
      <c r="ER53" s="8"/>
      <c r="ET53" s="148"/>
      <c r="EU53" s="148"/>
      <c r="EV53" s="148"/>
      <c r="EW53" s="148"/>
      <c r="EX53" s="148"/>
      <c r="EY53" s="175"/>
      <c r="EZ53" s="148"/>
      <c r="FC53" s="8">
        <f t="shared" si="209"/>
        <v>0</v>
      </c>
      <c r="FD53" s="8"/>
      <c r="FE53" s="131"/>
      <c r="FF53" s="8"/>
      <c r="FG53" s="131"/>
      <c r="FH53" s="8">
        <f t="shared" si="210"/>
        <v>0</v>
      </c>
      <c r="FI53" s="8"/>
      <c r="FJ53" s="131"/>
      <c r="FK53" s="8"/>
      <c r="FL53" s="131"/>
      <c r="FM53" s="8">
        <f t="shared" si="211"/>
        <v>0</v>
      </c>
      <c r="FN53" s="8"/>
      <c r="FO53" s="131"/>
      <c r="FP53" s="8"/>
      <c r="FQ53" s="131"/>
      <c r="FR53" s="8">
        <f t="shared" si="212"/>
        <v>0</v>
      </c>
      <c r="FS53" s="8"/>
      <c r="FT53" s="131"/>
      <c r="FU53" s="8"/>
      <c r="FV53" s="131"/>
    </row>
    <row r="54" spans="2:178" s="62" customFormat="1" ht="15.75" customHeight="1" x14ac:dyDescent="0.3">
      <c r="B54" s="49"/>
      <c r="C54" s="50"/>
      <c r="D54" s="50">
        <v>1</v>
      </c>
      <c r="E54" s="307">
        <v>41</v>
      </c>
      <c r="F54" s="49"/>
      <c r="G54" s="50"/>
      <c r="H54" s="50">
        <v>1</v>
      </c>
      <c r="M54" s="307">
        <v>36</v>
      </c>
      <c r="N54" s="10" t="s">
        <v>173</v>
      </c>
      <c r="O54" s="312"/>
      <c r="P54" s="18">
        <f t="shared" si="171"/>
        <v>526.5</v>
      </c>
      <c r="Q54" s="27"/>
      <c r="R54" s="33">
        <v>526.5</v>
      </c>
      <c r="S54" s="17"/>
      <c r="T54" s="111"/>
      <c r="U54" s="17">
        <v>52.650000000000006</v>
      </c>
      <c r="V54" s="312"/>
      <c r="W54" s="312"/>
      <c r="X54" s="17">
        <f t="shared" si="172"/>
        <v>526.49991</v>
      </c>
      <c r="Y54" s="17"/>
      <c r="Z54" s="33">
        <f>702-175.50009</f>
        <v>526.49991</v>
      </c>
      <c r="AA54" s="17"/>
      <c r="AB54" s="17"/>
      <c r="AC54" s="17">
        <f t="shared" si="173"/>
        <v>58.746740000000003</v>
      </c>
      <c r="AD54" s="17"/>
      <c r="AE54" s="274">
        <v>58.746740000000003</v>
      </c>
      <c r="AF54" s="17"/>
      <c r="AG54" s="274"/>
      <c r="AH54" s="312"/>
      <c r="AI54" s="17">
        <f t="shared" si="174"/>
        <v>52.650000000000006</v>
      </c>
      <c r="AJ54" s="17"/>
      <c r="AK54" s="324">
        <f t="shared" si="11"/>
        <v>52.650000000000006</v>
      </c>
      <c r="AL54" s="324">
        <f t="shared" si="12"/>
        <v>0</v>
      </c>
      <c r="AM54" s="324">
        <f t="shared" si="13"/>
        <v>0</v>
      </c>
      <c r="AN54" s="18">
        <f t="shared" si="175"/>
        <v>526.5</v>
      </c>
      <c r="AO54" s="27"/>
      <c r="AP54" s="33">
        <v>526.5</v>
      </c>
      <c r="AQ54" s="17"/>
      <c r="AR54" s="111"/>
      <c r="AS54" s="18">
        <f t="shared" si="176"/>
        <v>526.5</v>
      </c>
      <c r="AT54" s="27"/>
      <c r="AU54" s="33">
        <v>526.5</v>
      </c>
      <c r="AV54" s="18"/>
      <c r="AW54" s="17"/>
      <c r="AX54" s="111"/>
      <c r="AY54" s="18">
        <f t="shared" si="177"/>
        <v>702</v>
      </c>
      <c r="AZ54" s="27"/>
      <c r="BA54" s="33">
        <v>702</v>
      </c>
      <c r="BB54" s="17"/>
      <c r="BC54" s="111"/>
      <c r="BD54" s="18">
        <f t="shared" si="178"/>
        <v>702</v>
      </c>
      <c r="BE54" s="27"/>
      <c r="BF54" s="33">
        <v>702</v>
      </c>
      <c r="BG54" s="17"/>
      <c r="BH54" s="111"/>
      <c r="BI54" s="18">
        <f t="shared" si="179"/>
        <v>806.3</v>
      </c>
      <c r="BJ54" s="27"/>
      <c r="BK54" s="33">
        <v>702</v>
      </c>
      <c r="BL54" s="17"/>
      <c r="BM54" s="111">
        <v>104.3</v>
      </c>
      <c r="BN54" s="18">
        <f t="shared" si="51"/>
        <v>702</v>
      </c>
      <c r="BO54" s="27"/>
      <c r="BP54" s="33">
        <v>702</v>
      </c>
      <c r="BQ54" s="17"/>
      <c r="BR54" s="17"/>
      <c r="BS54" s="17"/>
      <c r="BT54" s="17" t="s">
        <v>311</v>
      </c>
      <c r="BU54" s="17">
        <f t="shared" si="116"/>
        <v>526.49991</v>
      </c>
      <c r="BV54" s="17"/>
      <c r="BW54" s="33">
        <f>702-175.50009</f>
        <v>526.49991</v>
      </c>
      <c r="BX54" s="17"/>
      <c r="BY54" s="17"/>
      <c r="BZ54" s="17">
        <f t="shared" si="180"/>
        <v>9.0000000000145519E-5</v>
      </c>
      <c r="CA54" s="17">
        <f t="shared" si="181"/>
        <v>0</v>
      </c>
      <c r="CB54" s="17">
        <f t="shared" si="182"/>
        <v>9.0000000000145519E-5</v>
      </c>
      <c r="CC54" s="17">
        <f t="shared" si="183"/>
        <v>0</v>
      </c>
      <c r="CD54" s="17">
        <f t="shared" si="184"/>
        <v>0</v>
      </c>
      <c r="CE54" s="17">
        <f t="shared" si="185"/>
        <v>702</v>
      </c>
      <c r="CF54" s="17"/>
      <c r="CG54" s="33">
        <v>702</v>
      </c>
      <c r="CH54" s="17"/>
      <c r="CI54" s="17"/>
      <c r="CJ54" s="17">
        <f t="shared" si="186"/>
        <v>175.50009</v>
      </c>
      <c r="CK54" s="17"/>
      <c r="CL54" s="17">
        <v>175.50009</v>
      </c>
      <c r="CM54" s="17"/>
      <c r="CN54" s="17"/>
      <c r="CO54" s="17">
        <f t="shared" si="187"/>
        <v>526.49991</v>
      </c>
      <c r="CP54" s="17"/>
      <c r="CQ54" s="33">
        <f>702-175.50009</f>
        <v>526.49991</v>
      </c>
      <c r="CR54" s="17"/>
      <c r="CS54" s="17"/>
      <c r="CT54" s="17">
        <f t="shared" si="188"/>
        <v>526.49991</v>
      </c>
      <c r="CU54" s="17"/>
      <c r="CV54" s="33">
        <f>702-175.50009</f>
        <v>526.49991</v>
      </c>
      <c r="CW54" s="15"/>
      <c r="CX54" s="15"/>
      <c r="CY54" s="17">
        <f t="shared" si="189"/>
        <v>58.746740000000003</v>
      </c>
      <c r="CZ54" s="17"/>
      <c r="DA54" s="274">
        <v>58.746740000000003</v>
      </c>
      <c r="DB54" s="17"/>
      <c r="DC54" s="274"/>
      <c r="DD54" s="15">
        <f t="shared" si="190"/>
        <v>585.24665000000005</v>
      </c>
      <c r="DE54" s="17">
        <f t="shared" si="191"/>
        <v>585.24665000000005</v>
      </c>
      <c r="DF54" s="17">
        <f t="shared" si="192"/>
        <v>0</v>
      </c>
      <c r="DG54" s="17">
        <f t="shared" si="193"/>
        <v>585.24665000000005</v>
      </c>
      <c r="DH54" s="17">
        <f t="shared" si="194"/>
        <v>0</v>
      </c>
      <c r="DI54" s="17">
        <f t="shared" si="195"/>
        <v>0</v>
      </c>
      <c r="DJ54" s="17">
        <f t="shared" si="196"/>
        <v>0</v>
      </c>
      <c r="DK54" s="17">
        <f t="shared" si="197"/>
        <v>0</v>
      </c>
      <c r="DL54" s="17">
        <f t="shared" si="198"/>
        <v>0</v>
      </c>
      <c r="DM54" s="17">
        <f t="shared" si="199"/>
        <v>0</v>
      </c>
      <c r="DN54" s="17">
        <f t="shared" si="200"/>
        <v>0</v>
      </c>
      <c r="DO54" s="208"/>
      <c r="DP54" s="209"/>
      <c r="DQ54" s="209"/>
      <c r="DR54" s="17">
        <f t="shared" si="201"/>
        <v>0</v>
      </c>
      <c r="DS54" s="17"/>
      <c r="DT54" s="17"/>
      <c r="DU54" s="17"/>
      <c r="DV54" s="40"/>
      <c r="DW54" s="15">
        <f t="shared" si="202"/>
        <v>0</v>
      </c>
      <c r="DX54" s="17"/>
      <c r="DY54" s="17"/>
      <c r="DZ54" s="17"/>
      <c r="EA54" s="17"/>
      <c r="EB54" s="17">
        <f t="shared" si="203"/>
        <v>0</v>
      </c>
      <c r="EC54" s="17"/>
      <c r="ED54" s="17"/>
      <c r="EE54" s="17"/>
      <c r="EF54" s="17"/>
      <c r="EG54" s="17"/>
      <c r="EH54" s="17"/>
      <c r="EI54" s="17"/>
      <c r="EJ54" s="8">
        <f t="shared" si="204"/>
        <v>0</v>
      </c>
      <c r="EK54" s="59"/>
      <c r="EL54" s="8">
        <f t="shared" si="205"/>
        <v>526.49991</v>
      </c>
      <c r="EM54" s="8">
        <f t="shared" si="206"/>
        <v>526.49991</v>
      </c>
      <c r="EO54" s="8"/>
      <c r="EP54" s="8"/>
      <c r="ER54" s="8"/>
      <c r="ET54" s="148">
        <v>3075</v>
      </c>
      <c r="EU54" s="148"/>
      <c r="EV54" s="148">
        <v>0.95499999999999996</v>
      </c>
      <c r="EW54" s="148"/>
      <c r="EX54" s="148"/>
      <c r="EY54" s="175"/>
      <c r="EZ54" s="148"/>
      <c r="FC54" s="8">
        <f t="shared" si="209"/>
        <v>526.49991</v>
      </c>
      <c r="FD54" s="8"/>
      <c r="FE54" s="131">
        <v>526.49991</v>
      </c>
      <c r="FF54" s="8"/>
      <c r="FG54" s="131"/>
      <c r="FH54" s="8">
        <f t="shared" si="210"/>
        <v>58.746740000000003</v>
      </c>
      <c r="FI54" s="8"/>
      <c r="FJ54" s="131">
        <v>58.746740000000003</v>
      </c>
      <c r="FK54" s="8"/>
      <c r="FL54" s="131"/>
      <c r="FM54" s="8">
        <f t="shared" si="211"/>
        <v>526.49991</v>
      </c>
      <c r="FN54" s="8"/>
      <c r="FO54" s="131">
        <v>526.49991</v>
      </c>
      <c r="FP54" s="8"/>
      <c r="FQ54" s="131"/>
      <c r="FR54" s="8">
        <f t="shared" si="212"/>
        <v>58.746740000000003</v>
      </c>
      <c r="FS54" s="8"/>
      <c r="FT54" s="131">
        <v>58.746740000000003</v>
      </c>
      <c r="FU54" s="8"/>
      <c r="FV54" s="131"/>
    </row>
    <row r="55" spans="2:178" s="62" customFormat="1" ht="15.75" customHeight="1" x14ac:dyDescent="0.3">
      <c r="B55" s="49"/>
      <c r="C55" s="50">
        <v>1</v>
      </c>
      <c r="D55" s="50"/>
      <c r="E55" s="307">
        <v>42</v>
      </c>
      <c r="F55" s="49"/>
      <c r="G55" s="50">
        <v>1</v>
      </c>
      <c r="H55" s="50">
        <v>1</v>
      </c>
      <c r="M55" s="307">
        <v>37</v>
      </c>
      <c r="N55" s="10" t="s">
        <v>37</v>
      </c>
      <c r="O55" s="312"/>
      <c r="P55" s="18">
        <f t="shared" si="171"/>
        <v>9536.2920000000013</v>
      </c>
      <c r="Q55" s="17"/>
      <c r="R55" s="33">
        <v>2664</v>
      </c>
      <c r="S55" s="109">
        <v>6305.2920000000004</v>
      </c>
      <c r="T55" s="111">
        <v>567</v>
      </c>
      <c r="U55" s="17">
        <v>808.81236000000013</v>
      </c>
      <c r="V55" s="312"/>
      <c r="W55" s="312"/>
      <c r="X55" s="17">
        <f t="shared" si="172"/>
        <v>9536.29162</v>
      </c>
      <c r="Y55" s="17"/>
      <c r="Z55" s="33">
        <v>2664</v>
      </c>
      <c r="AA55" s="109">
        <f>7380.572-1075.28038</f>
        <v>6305.29162</v>
      </c>
      <c r="AB55" s="111">
        <v>567</v>
      </c>
      <c r="AC55" s="17">
        <f t="shared" si="173"/>
        <v>1410.4830999999999</v>
      </c>
      <c r="AD55" s="17"/>
      <c r="AE55" s="274">
        <v>293.95600000000002</v>
      </c>
      <c r="AF55" s="17">
        <v>700.59</v>
      </c>
      <c r="AG55" s="274">
        <v>415.93709999999999</v>
      </c>
      <c r="AH55" s="312"/>
      <c r="AI55" s="17">
        <f t="shared" si="174"/>
        <v>808.81236000000013</v>
      </c>
      <c r="AJ55" s="17"/>
      <c r="AK55" s="324">
        <f t="shared" si="11"/>
        <v>266.40000000000003</v>
      </c>
      <c r="AL55" s="324">
        <f t="shared" si="12"/>
        <v>504.42336000000006</v>
      </c>
      <c r="AM55" s="324">
        <f t="shared" si="13"/>
        <v>37.989000000000004</v>
      </c>
      <c r="AN55" s="18">
        <f t="shared" si="175"/>
        <v>9536.2920000000013</v>
      </c>
      <c r="AO55" s="17"/>
      <c r="AP55" s="33">
        <v>2664</v>
      </c>
      <c r="AQ55" s="109">
        <v>6305.2920000000004</v>
      </c>
      <c r="AR55" s="111">
        <v>567</v>
      </c>
      <c r="AS55" s="18">
        <f t="shared" si="176"/>
        <v>9536.2920000000013</v>
      </c>
      <c r="AT55" s="17"/>
      <c r="AU55" s="33">
        <v>2664</v>
      </c>
      <c r="AV55" s="33"/>
      <c r="AW55" s="109">
        <v>6305.2920000000004</v>
      </c>
      <c r="AX55" s="111">
        <v>567</v>
      </c>
      <c r="AY55" s="18">
        <f t="shared" si="177"/>
        <v>9536.29162</v>
      </c>
      <c r="AZ55" s="17"/>
      <c r="BA55" s="33">
        <v>2664</v>
      </c>
      <c r="BB55" s="109">
        <f>7380.572-1075.28038</f>
        <v>6305.29162</v>
      </c>
      <c r="BC55" s="111">
        <v>567</v>
      </c>
      <c r="BD55" s="18">
        <f t="shared" si="178"/>
        <v>10611.572</v>
      </c>
      <c r="BE55" s="17"/>
      <c r="BF55" s="33">
        <v>2664</v>
      </c>
      <c r="BG55" s="111">
        <v>7380.5720000000001</v>
      </c>
      <c r="BH55" s="111">
        <v>567</v>
      </c>
      <c r="BI55" s="18">
        <f t="shared" si="179"/>
        <v>10611.572</v>
      </c>
      <c r="BJ55" s="17"/>
      <c r="BK55" s="33">
        <v>2664</v>
      </c>
      <c r="BL55" s="111">
        <v>7380.5720000000001</v>
      </c>
      <c r="BM55" s="111">
        <v>567</v>
      </c>
      <c r="BN55" s="18">
        <f t="shared" si="51"/>
        <v>2664</v>
      </c>
      <c r="BO55" s="17"/>
      <c r="BP55" s="33">
        <v>2664</v>
      </c>
      <c r="BQ55" s="17"/>
      <c r="BR55" s="17"/>
      <c r="BS55" s="17"/>
      <c r="BT55" s="17" t="s">
        <v>295</v>
      </c>
      <c r="BU55" s="17">
        <f t="shared" si="116"/>
        <v>9536.29162</v>
      </c>
      <c r="BV55" s="17"/>
      <c r="BW55" s="33">
        <v>2664</v>
      </c>
      <c r="BX55" s="109">
        <f>7380.572-1075.28038</f>
        <v>6305.29162</v>
      </c>
      <c r="BY55" s="111">
        <v>567</v>
      </c>
      <c r="BZ55" s="17">
        <f t="shared" si="180"/>
        <v>3.8000000040483428E-4</v>
      </c>
      <c r="CA55" s="17">
        <f t="shared" si="181"/>
        <v>0</v>
      </c>
      <c r="CB55" s="17">
        <f t="shared" si="182"/>
        <v>0</v>
      </c>
      <c r="CC55" s="17">
        <f t="shared" si="183"/>
        <v>3.8000000040483428E-4</v>
      </c>
      <c r="CD55" s="17">
        <f t="shared" si="184"/>
        <v>0</v>
      </c>
      <c r="CE55" s="17">
        <f t="shared" si="185"/>
        <v>10611.572</v>
      </c>
      <c r="CF55" s="17"/>
      <c r="CG55" s="33">
        <v>2664</v>
      </c>
      <c r="CH55" s="109">
        <f>7380.572</f>
        <v>7380.5720000000001</v>
      </c>
      <c r="CI55" s="111">
        <v>567</v>
      </c>
      <c r="CJ55" s="17">
        <f t="shared" si="186"/>
        <v>1075.2803799999999</v>
      </c>
      <c r="CK55" s="17"/>
      <c r="CL55" s="17"/>
      <c r="CM55" s="109">
        <f>1075.28038</f>
        <v>1075.2803799999999</v>
      </c>
      <c r="CN55" s="17"/>
      <c r="CO55" s="17">
        <f t="shared" si="187"/>
        <v>9536.29162</v>
      </c>
      <c r="CP55" s="17"/>
      <c r="CQ55" s="33">
        <v>2664</v>
      </c>
      <c r="CR55" s="109">
        <f>7380.572-1075.28038</f>
        <v>6305.29162</v>
      </c>
      <c r="CS55" s="111">
        <v>567</v>
      </c>
      <c r="CT55" s="17">
        <f t="shared" si="188"/>
        <v>9517.8910599999999</v>
      </c>
      <c r="CU55" s="17"/>
      <c r="CV55" s="33">
        <v>2645.59944</v>
      </c>
      <c r="CW55" s="109">
        <f>7380.572-1075.28038</f>
        <v>6305.29162</v>
      </c>
      <c r="CX55" s="111">
        <v>567</v>
      </c>
      <c r="CY55" s="17">
        <f t="shared" si="189"/>
        <v>1410.4830999999999</v>
      </c>
      <c r="CZ55" s="17"/>
      <c r="DA55" s="274">
        <v>293.95600000000002</v>
      </c>
      <c r="DB55" s="17">
        <v>700.59</v>
      </c>
      <c r="DC55" s="274">
        <v>415.93709999999999</v>
      </c>
      <c r="DD55" s="15">
        <f t="shared" si="190"/>
        <v>10928.374159999999</v>
      </c>
      <c r="DE55" s="17">
        <f t="shared" si="191"/>
        <v>10928.374159999999</v>
      </c>
      <c r="DF55" s="17">
        <f t="shared" si="192"/>
        <v>0</v>
      </c>
      <c r="DG55" s="17">
        <f t="shared" si="193"/>
        <v>2939.5554400000001</v>
      </c>
      <c r="DH55" s="17">
        <f t="shared" si="194"/>
        <v>7005.8816200000001</v>
      </c>
      <c r="DI55" s="17">
        <f t="shared" si="195"/>
        <v>982.93709999999999</v>
      </c>
      <c r="DJ55" s="17">
        <f t="shared" si="196"/>
        <v>18.400560000000041</v>
      </c>
      <c r="DK55" s="17">
        <f t="shared" si="197"/>
        <v>0</v>
      </c>
      <c r="DL55" s="17">
        <f t="shared" si="198"/>
        <v>18.400560000000041</v>
      </c>
      <c r="DM55" s="17">
        <f t="shared" si="199"/>
        <v>0</v>
      </c>
      <c r="DN55" s="17">
        <f t="shared" si="200"/>
        <v>0</v>
      </c>
      <c r="DO55" s="208"/>
      <c r="DP55" s="209"/>
      <c r="DQ55" s="209"/>
      <c r="DR55" s="17">
        <f t="shared" si="201"/>
        <v>0</v>
      </c>
      <c r="DS55" s="17"/>
      <c r="DT55" s="17"/>
      <c r="DU55" s="17"/>
      <c r="DV55" s="40"/>
      <c r="DW55" s="15">
        <f t="shared" si="202"/>
        <v>0</v>
      </c>
      <c r="DX55" s="17"/>
      <c r="DY55" s="17"/>
      <c r="DZ55" s="17"/>
      <c r="EA55" s="17"/>
      <c r="EB55" s="17">
        <f t="shared" si="203"/>
        <v>0</v>
      </c>
      <c r="EC55" s="17"/>
      <c r="ED55" s="17"/>
      <c r="EE55" s="17"/>
      <c r="EF55" s="17"/>
      <c r="EG55" s="17"/>
      <c r="EH55" s="17"/>
      <c r="EI55" s="17"/>
      <c r="EJ55" s="8">
        <f t="shared" si="204"/>
        <v>18.400560000000041</v>
      </c>
      <c r="EK55" s="59"/>
      <c r="EL55" s="8">
        <f t="shared" si="205"/>
        <v>9536.29162</v>
      </c>
      <c r="EM55" s="8">
        <f t="shared" si="206"/>
        <v>9517.8910599999999</v>
      </c>
      <c r="EO55" s="8"/>
      <c r="EP55" s="8"/>
      <c r="ER55" s="8"/>
      <c r="ET55" s="148">
        <v>3142.14</v>
      </c>
      <c r="EU55" s="148"/>
      <c r="EV55" s="148">
        <v>0.62890000000000001</v>
      </c>
      <c r="EW55" s="148">
        <v>8484</v>
      </c>
      <c r="EX55" s="148">
        <v>1.9630000000000001</v>
      </c>
      <c r="EY55" s="175">
        <v>1</v>
      </c>
      <c r="EZ55" s="148">
        <v>915</v>
      </c>
      <c r="FC55" s="8">
        <f t="shared" si="209"/>
        <v>9517.8910599999999</v>
      </c>
      <c r="FD55" s="8"/>
      <c r="FE55" s="131">
        <f>2403.76944+241.83</f>
        <v>2645.59944</v>
      </c>
      <c r="FF55" s="8">
        <v>6305.29162</v>
      </c>
      <c r="FG55" s="131">
        <v>567</v>
      </c>
      <c r="FH55" s="8">
        <f t="shared" si="210"/>
        <v>1410.4830999999999</v>
      </c>
      <c r="FI55" s="8"/>
      <c r="FJ55" s="131">
        <v>293.95600000000002</v>
      </c>
      <c r="FK55" s="8">
        <v>700.59</v>
      </c>
      <c r="FL55" s="131">
        <v>415.93709999999999</v>
      </c>
      <c r="FM55" s="8">
        <f t="shared" si="211"/>
        <v>9517.8910599999999</v>
      </c>
      <c r="FN55" s="8"/>
      <c r="FO55" s="131">
        <v>2645.59944</v>
      </c>
      <c r="FP55" s="8">
        <v>6305.29162</v>
      </c>
      <c r="FQ55" s="131">
        <v>567</v>
      </c>
      <c r="FR55" s="8">
        <f t="shared" si="212"/>
        <v>1410.4830999999999</v>
      </c>
      <c r="FS55" s="8"/>
      <c r="FT55" s="131">
        <v>293.95600000000002</v>
      </c>
      <c r="FU55" s="8">
        <v>700.59</v>
      </c>
      <c r="FV55" s="131">
        <v>415.93709999999999</v>
      </c>
    </row>
    <row r="56" spans="2:178" s="62" customFormat="1" ht="15.75" customHeight="1" x14ac:dyDescent="0.3">
      <c r="B56" s="49"/>
      <c r="C56" s="50"/>
      <c r="D56" s="50">
        <v>1</v>
      </c>
      <c r="E56" s="307">
        <v>43</v>
      </c>
      <c r="F56" s="49"/>
      <c r="G56" s="50"/>
      <c r="H56" s="50">
        <v>1</v>
      </c>
      <c r="M56" s="307">
        <v>38</v>
      </c>
      <c r="N56" s="10" t="s">
        <v>95</v>
      </c>
      <c r="O56" s="312"/>
      <c r="P56" s="18">
        <f t="shared" si="171"/>
        <v>535.5</v>
      </c>
      <c r="Q56" s="17"/>
      <c r="R56" s="33">
        <v>535.5</v>
      </c>
      <c r="S56" s="17"/>
      <c r="T56" s="111"/>
      <c r="U56" s="17">
        <v>53.550000000000004</v>
      </c>
      <c r="V56" s="312"/>
      <c r="W56" s="312"/>
      <c r="X56" s="17">
        <f t="shared" si="172"/>
        <v>535.5</v>
      </c>
      <c r="Y56" s="17"/>
      <c r="Z56" s="33">
        <v>535.5</v>
      </c>
      <c r="AA56" s="17"/>
      <c r="AB56" s="17"/>
      <c r="AC56" s="17">
        <f t="shared" si="173"/>
        <v>51.769179999999999</v>
      </c>
      <c r="AD56" s="17"/>
      <c r="AE56" s="274">
        <v>51.769179999999999</v>
      </c>
      <c r="AF56" s="17"/>
      <c r="AG56" s="274"/>
      <c r="AH56" s="312"/>
      <c r="AI56" s="17">
        <f t="shared" si="174"/>
        <v>53.550000000000004</v>
      </c>
      <c r="AJ56" s="17"/>
      <c r="AK56" s="324">
        <f t="shared" si="11"/>
        <v>53.550000000000004</v>
      </c>
      <c r="AL56" s="324">
        <f t="shared" si="12"/>
        <v>0</v>
      </c>
      <c r="AM56" s="324">
        <f t="shared" si="13"/>
        <v>0</v>
      </c>
      <c r="AN56" s="18">
        <f t="shared" si="175"/>
        <v>535.5</v>
      </c>
      <c r="AO56" s="17"/>
      <c r="AP56" s="33">
        <v>535.5</v>
      </c>
      <c r="AQ56" s="17"/>
      <c r="AR56" s="111"/>
      <c r="AS56" s="18">
        <f t="shared" si="176"/>
        <v>535.5</v>
      </c>
      <c r="AT56" s="17"/>
      <c r="AU56" s="33">
        <v>535.5</v>
      </c>
      <c r="AV56" s="18"/>
      <c r="AW56" s="17"/>
      <c r="AX56" s="111"/>
      <c r="AY56" s="18">
        <f t="shared" si="177"/>
        <v>535.5</v>
      </c>
      <c r="AZ56" s="17"/>
      <c r="BA56" s="33">
        <v>535.5</v>
      </c>
      <c r="BB56" s="17"/>
      <c r="BC56" s="111"/>
      <c r="BD56" s="18">
        <f t="shared" si="178"/>
        <v>535.5</v>
      </c>
      <c r="BE56" s="17"/>
      <c r="BF56" s="33">
        <v>535.5</v>
      </c>
      <c r="BG56" s="17"/>
      <c r="BH56" s="111"/>
      <c r="BI56" s="18">
        <f t="shared" si="179"/>
        <v>626.20000000000005</v>
      </c>
      <c r="BJ56" s="17"/>
      <c r="BK56" s="33">
        <v>535.5</v>
      </c>
      <c r="BL56" s="17"/>
      <c r="BM56" s="111">
        <f>70.7+20</f>
        <v>90.7</v>
      </c>
      <c r="BN56" s="18">
        <f t="shared" si="51"/>
        <v>535.5</v>
      </c>
      <c r="BO56" s="17"/>
      <c r="BP56" s="33">
        <v>535.5</v>
      </c>
      <c r="BQ56" s="17"/>
      <c r="BR56" s="17"/>
      <c r="BS56" s="17"/>
      <c r="BT56" s="17" t="s">
        <v>252</v>
      </c>
      <c r="BU56" s="17">
        <f t="shared" si="116"/>
        <v>535.5</v>
      </c>
      <c r="BV56" s="17"/>
      <c r="BW56" s="33">
        <v>535.5</v>
      </c>
      <c r="BX56" s="17"/>
      <c r="BY56" s="17"/>
      <c r="BZ56" s="17">
        <f t="shared" si="180"/>
        <v>0</v>
      </c>
      <c r="CA56" s="17">
        <f t="shared" si="181"/>
        <v>0</v>
      </c>
      <c r="CB56" s="17">
        <f t="shared" si="182"/>
        <v>0</v>
      </c>
      <c r="CC56" s="17">
        <f t="shared" si="183"/>
        <v>0</v>
      </c>
      <c r="CD56" s="17">
        <f t="shared" si="184"/>
        <v>0</v>
      </c>
      <c r="CE56" s="17">
        <f t="shared" si="185"/>
        <v>535.5</v>
      </c>
      <c r="CF56" s="17"/>
      <c r="CG56" s="33">
        <v>535.5</v>
      </c>
      <c r="CH56" s="17"/>
      <c r="CI56" s="17"/>
      <c r="CJ56" s="17">
        <f t="shared" si="186"/>
        <v>0</v>
      </c>
      <c r="CK56" s="17"/>
      <c r="CL56" s="17"/>
      <c r="CM56" s="17"/>
      <c r="CN56" s="17"/>
      <c r="CO56" s="17">
        <f t="shared" si="187"/>
        <v>535.5</v>
      </c>
      <c r="CP56" s="17"/>
      <c r="CQ56" s="33">
        <v>535.5</v>
      </c>
      <c r="CR56" s="17"/>
      <c r="CS56" s="17"/>
      <c r="CT56" s="17">
        <f t="shared" si="188"/>
        <v>465.92257999999998</v>
      </c>
      <c r="CU56" s="17"/>
      <c r="CV56" s="33">
        <v>465.92257999999998</v>
      </c>
      <c r="CW56" s="15"/>
      <c r="CX56" s="15"/>
      <c r="CY56" s="17">
        <f t="shared" si="189"/>
        <v>51.769179999999999</v>
      </c>
      <c r="CZ56" s="17"/>
      <c r="DA56" s="274">
        <v>51.769179999999999</v>
      </c>
      <c r="DB56" s="17"/>
      <c r="DC56" s="274"/>
      <c r="DD56" s="15">
        <f t="shared" si="190"/>
        <v>517.69175999999993</v>
      </c>
      <c r="DE56" s="17">
        <f t="shared" si="191"/>
        <v>517.69175999999993</v>
      </c>
      <c r="DF56" s="17">
        <f t="shared" si="192"/>
        <v>0</v>
      </c>
      <c r="DG56" s="17">
        <f t="shared" si="193"/>
        <v>517.69175999999993</v>
      </c>
      <c r="DH56" s="17">
        <f t="shared" si="194"/>
        <v>0</v>
      </c>
      <c r="DI56" s="17">
        <f t="shared" si="195"/>
        <v>0</v>
      </c>
      <c r="DJ56" s="17">
        <f t="shared" si="196"/>
        <v>69.577420000000018</v>
      </c>
      <c r="DK56" s="17">
        <f t="shared" si="197"/>
        <v>0</v>
      </c>
      <c r="DL56" s="17">
        <f t="shared" si="198"/>
        <v>69.577420000000018</v>
      </c>
      <c r="DM56" s="17">
        <f t="shared" si="199"/>
        <v>0</v>
      </c>
      <c r="DN56" s="17">
        <f t="shared" si="200"/>
        <v>0</v>
      </c>
      <c r="DO56" s="208"/>
      <c r="DP56" s="209"/>
      <c r="DQ56" s="209"/>
      <c r="DR56" s="17">
        <f t="shared" si="201"/>
        <v>0</v>
      </c>
      <c r="DS56" s="17"/>
      <c r="DT56" s="17"/>
      <c r="DU56" s="17"/>
      <c r="DV56" s="40"/>
      <c r="DW56" s="15">
        <f t="shared" si="202"/>
        <v>0</v>
      </c>
      <c r="DX56" s="17"/>
      <c r="DY56" s="17"/>
      <c r="DZ56" s="17"/>
      <c r="EA56" s="17"/>
      <c r="EB56" s="17">
        <f t="shared" si="203"/>
        <v>0</v>
      </c>
      <c r="EC56" s="17"/>
      <c r="ED56" s="17"/>
      <c r="EE56" s="17"/>
      <c r="EF56" s="17"/>
      <c r="EG56" s="17"/>
      <c r="EH56" s="17"/>
      <c r="EI56" s="17"/>
      <c r="EJ56" s="8">
        <f t="shared" si="204"/>
        <v>69.577420000000018</v>
      </c>
      <c r="EK56" s="59"/>
      <c r="EL56" s="8">
        <f t="shared" si="205"/>
        <v>535.5</v>
      </c>
      <c r="EM56" s="8">
        <f t="shared" si="206"/>
        <v>465.92257999999998</v>
      </c>
      <c r="EO56" s="8"/>
      <c r="EP56" s="8"/>
      <c r="ER56" s="8"/>
      <c r="ET56" s="148">
        <v>1262</v>
      </c>
      <c r="EU56" s="148"/>
      <c r="EV56" s="148">
        <v>0.25240000000000001</v>
      </c>
      <c r="EW56" s="148"/>
      <c r="EX56" s="148"/>
      <c r="EY56" s="175"/>
      <c r="EZ56" s="148"/>
      <c r="FC56" s="8">
        <f t="shared" si="209"/>
        <v>465.92257999999998</v>
      </c>
      <c r="FD56" s="8"/>
      <c r="FE56" s="131">
        <v>465.92257999999998</v>
      </c>
      <c r="FF56" s="8"/>
      <c r="FG56" s="131"/>
      <c r="FH56" s="8">
        <f t="shared" si="210"/>
        <v>51.769179999999999</v>
      </c>
      <c r="FI56" s="8"/>
      <c r="FJ56" s="131">
        <v>51.769179999999999</v>
      </c>
      <c r="FK56" s="8"/>
      <c r="FL56" s="131"/>
      <c r="FM56" s="8">
        <f t="shared" si="211"/>
        <v>465.92257999999998</v>
      </c>
      <c r="FN56" s="8"/>
      <c r="FO56" s="131">
        <v>465.92257999999998</v>
      </c>
      <c r="FP56" s="8"/>
      <c r="FQ56" s="131"/>
      <c r="FR56" s="8">
        <f t="shared" si="212"/>
        <v>51.769179999999999</v>
      </c>
      <c r="FS56" s="8"/>
      <c r="FT56" s="131">
        <v>51.769179999999999</v>
      </c>
      <c r="FU56" s="8"/>
      <c r="FV56" s="131"/>
    </row>
    <row r="57" spans="2:178" s="62" customFormat="1" ht="15.75" customHeight="1" x14ac:dyDescent="0.3">
      <c r="B57" s="49"/>
      <c r="C57" s="50"/>
      <c r="D57" s="50">
        <v>1</v>
      </c>
      <c r="E57" s="307">
        <v>44</v>
      </c>
      <c r="F57" s="49"/>
      <c r="G57" s="50"/>
      <c r="H57" s="50">
        <v>1</v>
      </c>
      <c r="M57" s="307">
        <v>39</v>
      </c>
      <c r="N57" s="302" t="s">
        <v>174</v>
      </c>
      <c r="O57" s="311"/>
      <c r="P57" s="18">
        <f t="shared" si="171"/>
        <v>1628.4369999999999</v>
      </c>
      <c r="Q57" s="17"/>
      <c r="R57" s="33">
        <v>1628.4369999999999</v>
      </c>
      <c r="S57" s="17"/>
      <c r="T57" s="17"/>
      <c r="U57" s="17">
        <v>162.84370000000001</v>
      </c>
      <c r="V57" s="311"/>
      <c r="W57" s="311"/>
      <c r="X57" s="17">
        <f t="shared" si="172"/>
        <v>1628.4369999999999</v>
      </c>
      <c r="Y57" s="17"/>
      <c r="Z57" s="33">
        <v>1628.4369999999999</v>
      </c>
      <c r="AA57" s="17"/>
      <c r="AB57" s="17"/>
      <c r="AC57" s="17">
        <f t="shared" si="173"/>
        <v>256.50722000000002</v>
      </c>
      <c r="AD57" s="17"/>
      <c r="AE57" s="274">
        <v>256.50722000000002</v>
      </c>
      <c r="AF57" s="17"/>
      <c r="AG57" s="274"/>
      <c r="AH57" s="311"/>
      <c r="AI57" s="17">
        <f t="shared" si="174"/>
        <v>162.84370000000001</v>
      </c>
      <c r="AJ57" s="17"/>
      <c r="AK57" s="324">
        <f t="shared" si="11"/>
        <v>162.84370000000001</v>
      </c>
      <c r="AL57" s="324">
        <f t="shared" si="12"/>
        <v>0</v>
      </c>
      <c r="AM57" s="324">
        <f t="shared" si="13"/>
        <v>0</v>
      </c>
      <c r="AN57" s="18">
        <f t="shared" si="175"/>
        <v>1628.4369999999999</v>
      </c>
      <c r="AO57" s="17"/>
      <c r="AP57" s="33">
        <v>1628.4369999999999</v>
      </c>
      <c r="AQ57" s="17"/>
      <c r="AR57" s="17"/>
      <c r="AS57" s="18">
        <f t="shared" si="176"/>
        <v>1628.4369999999999</v>
      </c>
      <c r="AT57" s="17"/>
      <c r="AU57" s="33">
        <v>1628.4369999999999</v>
      </c>
      <c r="AV57" s="18"/>
      <c r="AW57" s="17"/>
      <c r="AX57" s="17"/>
      <c r="AY57" s="18">
        <f t="shared" si="177"/>
        <v>1628.4369999999999</v>
      </c>
      <c r="AZ57" s="17"/>
      <c r="BA57" s="33">
        <v>1628.4369999999999</v>
      </c>
      <c r="BB57" s="17"/>
      <c r="BC57" s="17"/>
      <c r="BD57" s="18">
        <f t="shared" si="178"/>
        <v>1628.4369999999999</v>
      </c>
      <c r="BE57" s="17"/>
      <c r="BF57" s="33">
        <v>1628.4369999999999</v>
      </c>
      <c r="BG57" s="17"/>
      <c r="BH57" s="17"/>
      <c r="BI57" s="18">
        <f t="shared" si="179"/>
        <v>1628.4369999999999</v>
      </c>
      <c r="BJ57" s="17"/>
      <c r="BK57" s="33">
        <v>1628.4369999999999</v>
      </c>
      <c r="BL57" s="17"/>
      <c r="BM57" s="17"/>
      <c r="BN57" s="18">
        <f t="shared" si="51"/>
        <v>1628.4369999999999</v>
      </c>
      <c r="BO57" s="17"/>
      <c r="BP57" s="33">
        <v>1628.4369999999999</v>
      </c>
      <c r="BQ57" s="17"/>
      <c r="BR57" s="17"/>
      <c r="BS57" s="17"/>
      <c r="BT57" s="17"/>
      <c r="BU57" s="17">
        <f t="shared" si="116"/>
        <v>1628.4369999999999</v>
      </c>
      <c r="BV57" s="17"/>
      <c r="BW57" s="33">
        <v>1628.4369999999999</v>
      </c>
      <c r="BX57" s="17"/>
      <c r="BY57" s="17"/>
      <c r="BZ57" s="17">
        <f t="shared" si="180"/>
        <v>0</v>
      </c>
      <c r="CA57" s="17">
        <f t="shared" si="181"/>
        <v>0</v>
      </c>
      <c r="CB57" s="17">
        <f t="shared" si="182"/>
        <v>0</v>
      </c>
      <c r="CC57" s="17">
        <f t="shared" si="183"/>
        <v>0</v>
      </c>
      <c r="CD57" s="17">
        <f t="shared" si="184"/>
        <v>0</v>
      </c>
      <c r="CE57" s="17">
        <f t="shared" si="185"/>
        <v>1628.4369999999999</v>
      </c>
      <c r="CF57" s="17"/>
      <c r="CG57" s="33">
        <v>1628.4369999999999</v>
      </c>
      <c r="CH57" s="17"/>
      <c r="CI57" s="17"/>
      <c r="CJ57" s="17">
        <f t="shared" si="186"/>
        <v>0</v>
      </c>
      <c r="CK57" s="17"/>
      <c r="CL57" s="17"/>
      <c r="CM57" s="17"/>
      <c r="CN57" s="17"/>
      <c r="CO57" s="17">
        <f t="shared" si="187"/>
        <v>1628.4369999999999</v>
      </c>
      <c r="CP57" s="17"/>
      <c r="CQ57" s="33">
        <v>1628.4369999999999</v>
      </c>
      <c r="CR57" s="17"/>
      <c r="CS57" s="17"/>
      <c r="CT57" s="15">
        <f t="shared" si="188"/>
        <v>1583.9504999999999</v>
      </c>
      <c r="CU57" s="15"/>
      <c r="CV57" s="15">
        <v>1583.9504999999999</v>
      </c>
      <c r="CW57" s="15"/>
      <c r="CX57" s="15"/>
      <c r="CY57" s="17">
        <f t="shared" si="189"/>
        <v>256.50722000000002</v>
      </c>
      <c r="CZ57" s="17"/>
      <c r="DA57" s="274">
        <v>256.50722000000002</v>
      </c>
      <c r="DB57" s="17"/>
      <c r="DC57" s="274"/>
      <c r="DD57" s="15">
        <f t="shared" si="190"/>
        <v>1840.4577199999999</v>
      </c>
      <c r="DE57" s="17">
        <f t="shared" si="191"/>
        <v>1840.4577199999999</v>
      </c>
      <c r="DF57" s="17">
        <f t="shared" si="192"/>
        <v>0</v>
      </c>
      <c r="DG57" s="17">
        <f t="shared" si="193"/>
        <v>1840.4577199999999</v>
      </c>
      <c r="DH57" s="17">
        <f t="shared" si="194"/>
        <v>0</v>
      </c>
      <c r="DI57" s="17">
        <f t="shared" si="195"/>
        <v>0</v>
      </c>
      <c r="DJ57" s="17">
        <f t="shared" si="196"/>
        <v>44.486499999999978</v>
      </c>
      <c r="DK57" s="17">
        <f t="shared" si="197"/>
        <v>0</v>
      </c>
      <c r="DL57" s="17">
        <f t="shared" si="198"/>
        <v>44.486499999999978</v>
      </c>
      <c r="DM57" s="17">
        <f t="shared" si="199"/>
        <v>0</v>
      </c>
      <c r="DN57" s="17">
        <f t="shared" si="200"/>
        <v>0</v>
      </c>
      <c r="DO57" s="208"/>
      <c r="DP57" s="209"/>
      <c r="DQ57" s="209"/>
      <c r="DR57" s="17">
        <f t="shared" si="201"/>
        <v>0</v>
      </c>
      <c r="DS57" s="17"/>
      <c r="DT57" s="17"/>
      <c r="DU57" s="17"/>
      <c r="DV57" s="40"/>
      <c r="DW57" s="15">
        <f t="shared" si="202"/>
        <v>0</v>
      </c>
      <c r="DX57" s="17"/>
      <c r="DY57" s="17"/>
      <c r="DZ57" s="17"/>
      <c r="EA57" s="17"/>
      <c r="EB57" s="17">
        <f t="shared" si="203"/>
        <v>0</v>
      </c>
      <c r="EC57" s="17"/>
      <c r="ED57" s="17"/>
      <c r="EE57" s="17"/>
      <c r="EF57" s="17"/>
      <c r="EG57" s="17"/>
      <c r="EH57" s="17"/>
      <c r="EI57" s="17"/>
      <c r="EJ57" s="8">
        <f t="shared" si="204"/>
        <v>44.486499999999978</v>
      </c>
      <c r="EK57" s="59"/>
      <c r="EL57" s="8">
        <f t="shared" si="205"/>
        <v>1628.4369999999999</v>
      </c>
      <c r="EM57" s="8">
        <f t="shared" si="206"/>
        <v>1583.9504999999999</v>
      </c>
      <c r="EO57" s="8"/>
      <c r="EP57" s="8"/>
      <c r="ER57" s="8"/>
      <c r="ET57" s="148">
        <v>2220.1</v>
      </c>
      <c r="EU57" s="148"/>
      <c r="EV57" s="148">
        <v>0.38229999999999997</v>
      </c>
      <c r="EW57" s="148"/>
      <c r="EX57" s="148"/>
      <c r="EY57" s="175"/>
      <c r="EZ57" s="148"/>
      <c r="FC57" s="8">
        <f t="shared" si="209"/>
        <v>1583.9504999999999</v>
      </c>
      <c r="FD57" s="8"/>
      <c r="FE57" s="131">
        <v>1583.9504999999999</v>
      </c>
      <c r="FF57" s="8"/>
      <c r="FG57" s="131"/>
      <c r="FH57" s="8">
        <f t="shared" si="210"/>
        <v>256.50722000000002</v>
      </c>
      <c r="FI57" s="8"/>
      <c r="FJ57" s="131">
        <v>256.50722000000002</v>
      </c>
      <c r="FK57" s="8"/>
      <c r="FL57" s="131"/>
      <c r="FM57" s="8">
        <f t="shared" si="211"/>
        <v>1583.9504999999999</v>
      </c>
      <c r="FN57" s="8"/>
      <c r="FO57" s="131">
        <v>1583.9504999999999</v>
      </c>
      <c r="FP57" s="8"/>
      <c r="FQ57" s="131"/>
      <c r="FR57" s="8">
        <f t="shared" si="212"/>
        <v>256.50722000000002</v>
      </c>
      <c r="FS57" s="8"/>
      <c r="FT57" s="131">
        <v>256.50722000000002</v>
      </c>
      <c r="FU57" s="8"/>
      <c r="FV57" s="131"/>
    </row>
    <row r="58" spans="2:178" ht="18.600000000000001" customHeight="1" x14ac:dyDescent="0.3">
      <c r="B58" s="49"/>
      <c r="C58" s="50"/>
      <c r="D58" s="50"/>
      <c r="E58" s="4"/>
      <c r="F58" s="49"/>
      <c r="G58" s="50"/>
      <c r="H58" s="50"/>
      <c r="M58" s="4"/>
      <c r="N58" s="2" t="s">
        <v>16</v>
      </c>
      <c r="O58" s="2"/>
      <c r="P58" s="21">
        <f t="shared" ref="P58:T58" si="215">SUM(P59:P79)-P60</f>
        <v>72583.985000000001</v>
      </c>
      <c r="Q58" s="21">
        <f t="shared" si="215"/>
        <v>0</v>
      </c>
      <c r="R58" s="21">
        <f t="shared" si="215"/>
        <v>32735.203999999998</v>
      </c>
      <c r="S58" s="21">
        <f t="shared" si="215"/>
        <v>28965.080999999998</v>
      </c>
      <c r="T58" s="21">
        <f t="shared" si="215"/>
        <v>10883.7</v>
      </c>
      <c r="U58" s="21">
        <v>6529.1712800000005</v>
      </c>
      <c r="V58" s="2"/>
      <c r="W58" s="2"/>
      <c r="X58" s="21">
        <f t="shared" ref="X58:AD58" si="216">SUM(X59:X79)-X60</f>
        <v>72457.273479999989</v>
      </c>
      <c r="Y58" s="21">
        <f t="shared" si="216"/>
        <v>0</v>
      </c>
      <c r="Z58" s="21">
        <f t="shared" si="216"/>
        <v>32608.492479999997</v>
      </c>
      <c r="AA58" s="21">
        <f t="shared" si="216"/>
        <v>28965.080999999998</v>
      </c>
      <c r="AB58" s="21">
        <f t="shared" si="216"/>
        <v>10883.7</v>
      </c>
      <c r="AC58" s="97">
        <f t="shared" si="216"/>
        <v>26640.996810000001</v>
      </c>
      <c r="AD58" s="97">
        <f t="shared" si="216"/>
        <v>0</v>
      </c>
      <c r="AE58" s="273">
        <f t="shared" ref="AE58" si="217">SUM(AE59:AE79)-AE60</f>
        <v>15436.88983</v>
      </c>
      <c r="AF58" s="97">
        <f>SUM(AF59:AF79)-AF60</f>
        <v>5261.0458699999999</v>
      </c>
      <c r="AG58" s="273">
        <f t="shared" ref="AG58" si="218">SUM(AG59:AG79)-AG60</f>
        <v>5943.0611099999996</v>
      </c>
      <c r="AH58" s="2"/>
      <c r="AI58" s="97">
        <f>SUM(AI59:AI79)-AI60</f>
        <v>6529.1712800000005</v>
      </c>
      <c r="AJ58" s="97">
        <f>SUM(AJ59:AJ79)-AJ60</f>
        <v>0</v>
      </c>
      <c r="AK58" s="324">
        <f t="shared" si="11"/>
        <v>3482.7569000000003</v>
      </c>
      <c r="AL58" s="324">
        <f t="shared" si="12"/>
        <v>2317.2064799999998</v>
      </c>
      <c r="AM58" s="324">
        <f t="shared" si="13"/>
        <v>729.20790000000011</v>
      </c>
      <c r="AN58" s="21">
        <f t="shared" ref="AN58:BC58" si="219">SUM(AN59:AN79)-AN60</f>
        <v>72583.985000000001</v>
      </c>
      <c r="AO58" s="21">
        <f t="shared" si="219"/>
        <v>0</v>
      </c>
      <c r="AP58" s="21">
        <f t="shared" si="219"/>
        <v>32735.203999999998</v>
      </c>
      <c r="AQ58" s="21">
        <f t="shared" si="219"/>
        <v>28965.080999999998</v>
      </c>
      <c r="AR58" s="21">
        <f t="shared" si="219"/>
        <v>10883.7</v>
      </c>
      <c r="AS58" s="21">
        <f t="shared" si="219"/>
        <v>74676.350000000006</v>
      </c>
      <c r="AT58" s="21">
        <f t="shared" si="219"/>
        <v>0</v>
      </c>
      <c r="AU58" s="21">
        <f t="shared" si="219"/>
        <v>34827.569000000003</v>
      </c>
      <c r="AV58" s="21"/>
      <c r="AW58" s="21">
        <f t="shared" si="219"/>
        <v>28965.080999999998</v>
      </c>
      <c r="AX58" s="21">
        <f t="shared" si="219"/>
        <v>10883.7</v>
      </c>
      <c r="AY58" s="21">
        <f t="shared" si="219"/>
        <v>75145.851999999999</v>
      </c>
      <c r="AZ58" s="21">
        <f t="shared" si="219"/>
        <v>0</v>
      </c>
      <c r="BA58" s="21">
        <f t="shared" si="219"/>
        <v>34827.569000000003</v>
      </c>
      <c r="BB58" s="21">
        <f t="shared" si="219"/>
        <v>29434.582999999999</v>
      </c>
      <c r="BC58" s="21">
        <f t="shared" si="219"/>
        <v>10883.7</v>
      </c>
      <c r="BD58" s="21">
        <f t="shared" ref="BD58:BR58" si="220">SUM(BD59:BD79)-BD60</f>
        <v>75048.206000000006</v>
      </c>
      <c r="BE58" s="21">
        <f t="shared" si="220"/>
        <v>0</v>
      </c>
      <c r="BF58" s="21">
        <f t="shared" si="220"/>
        <v>32805.502</v>
      </c>
      <c r="BG58" s="21">
        <f t="shared" si="220"/>
        <v>31359.004000000001</v>
      </c>
      <c r="BH58" s="21">
        <f t="shared" si="220"/>
        <v>10883.7</v>
      </c>
      <c r="BI58" s="21">
        <f>SUM(BI59:BI79)-BI60</f>
        <v>65903.839999999997</v>
      </c>
      <c r="BJ58" s="21">
        <f>SUM(BJ59:BJ79)-BJ60</f>
        <v>0</v>
      </c>
      <c r="BK58" s="21">
        <f>SUM(BK59:BK79)-BK60</f>
        <v>31090.5</v>
      </c>
      <c r="BL58" s="21">
        <f>SUM(BL59:BL79)-BL60</f>
        <v>23473.34</v>
      </c>
      <c r="BM58" s="21">
        <f>SUM(BM59:BM79)-BM60</f>
        <v>11339.999999999998</v>
      </c>
      <c r="BN58" s="21">
        <f t="shared" si="220"/>
        <v>23441.512999999999</v>
      </c>
      <c r="BO58" s="21">
        <f t="shared" si="220"/>
        <v>0</v>
      </c>
      <c r="BP58" s="21">
        <f t="shared" si="220"/>
        <v>23441.512999999999</v>
      </c>
      <c r="BQ58" s="21">
        <f t="shared" si="220"/>
        <v>0</v>
      </c>
      <c r="BR58" s="21">
        <f t="shared" si="220"/>
        <v>0</v>
      </c>
      <c r="BS58" s="16"/>
      <c r="BT58" s="16"/>
      <c r="BU58" s="21">
        <f>SUM(BU59:BU79)-BU60</f>
        <v>72457.273479999989</v>
      </c>
      <c r="BV58" s="21">
        <f>SUM(BV59:BV79)-BV60</f>
        <v>0</v>
      </c>
      <c r="BW58" s="21">
        <f>SUM(BW59:BW79)-BW60</f>
        <v>32608.492479999997</v>
      </c>
      <c r="BX58" s="21">
        <f>SUM(BX59:BX79)-BX60</f>
        <v>28965.080999999998</v>
      </c>
      <c r="BY58" s="21">
        <f>SUM(BY59:BY79)-BY60</f>
        <v>10883.7</v>
      </c>
      <c r="BZ58" s="21">
        <f t="shared" ref="BZ58:DD58" si="221">SUM(BZ59:BZ79)-BZ60</f>
        <v>126.71152000000018</v>
      </c>
      <c r="CA58" s="21">
        <f t="shared" si="221"/>
        <v>0</v>
      </c>
      <c r="CB58" s="21">
        <f t="shared" si="221"/>
        <v>126.71152000000018</v>
      </c>
      <c r="CC58" s="21">
        <f t="shared" si="221"/>
        <v>0</v>
      </c>
      <c r="CD58" s="21">
        <f t="shared" si="221"/>
        <v>0</v>
      </c>
      <c r="CE58" s="21">
        <f t="shared" si="221"/>
        <v>77762.403250000003</v>
      </c>
      <c r="CF58" s="21">
        <f>SUM(CF59:CF79)-CF60</f>
        <v>0</v>
      </c>
      <c r="CG58" s="21">
        <f>SUM(CG59:CG79)-CG60</f>
        <v>33421.805249999998</v>
      </c>
      <c r="CH58" s="21">
        <f>SUM(CH59:CH79)-CH60</f>
        <v>33456.898000000001</v>
      </c>
      <c r="CI58" s="21">
        <f>SUM(CI59:CI79)-CI60</f>
        <v>10883.7</v>
      </c>
      <c r="CJ58" s="21">
        <f t="shared" si="221"/>
        <v>5305.1297700000005</v>
      </c>
      <c r="CK58" s="21">
        <f t="shared" si="221"/>
        <v>0</v>
      </c>
      <c r="CL58" s="21">
        <f t="shared" si="221"/>
        <v>813.31277</v>
      </c>
      <c r="CM58" s="21">
        <f t="shared" si="221"/>
        <v>4491.817</v>
      </c>
      <c r="CN58" s="21">
        <f t="shared" si="221"/>
        <v>0</v>
      </c>
      <c r="CO58" s="21">
        <f>SUM(CO59:CO79)-CO60</f>
        <v>72457.273479999989</v>
      </c>
      <c r="CP58" s="21">
        <f>SUM(CP59:CP79)-CP60</f>
        <v>0</v>
      </c>
      <c r="CQ58" s="21">
        <f>SUM(CQ59:CQ79)-CQ60</f>
        <v>32608.492479999997</v>
      </c>
      <c r="CR58" s="21">
        <f>SUM(CR59:CR79)-CR60</f>
        <v>28965.080999999998</v>
      </c>
      <c r="CS58" s="21">
        <f>SUM(CS59:CS79)-CS60</f>
        <v>10883.7</v>
      </c>
      <c r="CT58" s="21">
        <f t="shared" si="221"/>
        <v>57272.916260000005</v>
      </c>
      <c r="CU58" s="21">
        <f t="shared" si="221"/>
        <v>0</v>
      </c>
      <c r="CV58" s="21">
        <f t="shared" si="221"/>
        <v>19295.995449999999</v>
      </c>
      <c r="CW58" s="21">
        <f t="shared" si="221"/>
        <v>27113.277470000001</v>
      </c>
      <c r="CX58" s="21">
        <f t="shared" si="221"/>
        <v>10863.643340000001</v>
      </c>
      <c r="CY58" s="97">
        <f>SUM(CY59:CY79)-CY60</f>
        <v>26640.996810000001</v>
      </c>
      <c r="CZ58" s="97">
        <f>SUM(CZ59:CZ79)-CZ60</f>
        <v>0</v>
      </c>
      <c r="DA58" s="273">
        <f t="shared" ref="DA58" si="222">SUM(DA59:DA79)-DA60</f>
        <v>15436.88983</v>
      </c>
      <c r="DB58" s="97">
        <f>SUM(DB59:DB79)-DB60</f>
        <v>5261.0458699999999</v>
      </c>
      <c r="DC58" s="273">
        <f t="shared" ref="DC58" si="223">SUM(DC59:DC79)-DC60</f>
        <v>5943.0611099999996</v>
      </c>
      <c r="DD58" s="21">
        <f t="shared" si="221"/>
        <v>83913.913069999981</v>
      </c>
      <c r="DE58" s="21">
        <f t="shared" ref="DE58:DN58" si="224">SUM(DE59:DE79)-DE60</f>
        <v>83913.913069999981</v>
      </c>
      <c r="DF58" s="21">
        <f t="shared" si="224"/>
        <v>0</v>
      </c>
      <c r="DG58" s="21">
        <f t="shared" si="224"/>
        <v>34732.885280000002</v>
      </c>
      <c r="DH58" s="21">
        <f t="shared" si="224"/>
        <v>32374.323340000003</v>
      </c>
      <c r="DI58" s="21">
        <f t="shared" si="224"/>
        <v>16806.704450000001</v>
      </c>
      <c r="DJ58" s="21">
        <f t="shared" si="224"/>
        <v>15184.357219999998</v>
      </c>
      <c r="DK58" s="21">
        <f t="shared" si="224"/>
        <v>0</v>
      </c>
      <c r="DL58" s="21">
        <f t="shared" si="224"/>
        <v>13312.497029999999</v>
      </c>
      <c r="DM58" s="21">
        <f t="shared" si="224"/>
        <v>1851.8035299999995</v>
      </c>
      <c r="DN58" s="21">
        <f t="shared" si="224"/>
        <v>20.056659999999965</v>
      </c>
      <c r="DO58" s="31">
        <f>DP58+DR58-CJ58</f>
        <v>72918.119480000008</v>
      </c>
      <c r="DP58" s="206">
        <f t="shared" ref="DP58:EJ58" si="225">SUM(DP59:DP79)-DP60</f>
        <v>77762.403250000003</v>
      </c>
      <c r="DQ58" s="206">
        <f t="shared" ref="DQ58" si="226">SUM(DQ59:DQ79)-DQ60</f>
        <v>72918.119479999994</v>
      </c>
      <c r="DR58" s="207">
        <f t="shared" si="225"/>
        <v>460.846</v>
      </c>
      <c r="DS58" s="21">
        <f t="shared" si="225"/>
        <v>0</v>
      </c>
      <c r="DT58" s="21">
        <f t="shared" si="225"/>
        <v>460.846</v>
      </c>
      <c r="DU58" s="21">
        <f t="shared" si="225"/>
        <v>0</v>
      </c>
      <c r="DV58" s="42">
        <f t="shared" si="225"/>
        <v>0</v>
      </c>
      <c r="DW58" s="21">
        <f t="shared" si="225"/>
        <v>0</v>
      </c>
      <c r="DX58" s="207">
        <f t="shared" si="225"/>
        <v>0</v>
      </c>
      <c r="DY58" s="21">
        <f t="shared" si="225"/>
        <v>0</v>
      </c>
      <c r="DZ58" s="21">
        <f t="shared" si="225"/>
        <v>0</v>
      </c>
      <c r="EA58" s="21">
        <f t="shared" si="225"/>
        <v>0</v>
      </c>
      <c r="EB58" s="21">
        <f t="shared" si="225"/>
        <v>460.846</v>
      </c>
      <c r="EC58" s="21">
        <f t="shared" si="225"/>
        <v>0</v>
      </c>
      <c r="ED58" s="21">
        <f t="shared" si="225"/>
        <v>460.846</v>
      </c>
      <c r="EE58" s="21">
        <f t="shared" si="225"/>
        <v>0</v>
      </c>
      <c r="EF58" s="21">
        <f t="shared" si="225"/>
        <v>0</v>
      </c>
      <c r="EG58" s="21">
        <f t="shared" si="225"/>
        <v>0</v>
      </c>
      <c r="EH58" s="21">
        <f t="shared" si="225"/>
        <v>0</v>
      </c>
      <c r="EI58" s="21">
        <f t="shared" si="225"/>
        <v>0</v>
      </c>
      <c r="EJ58" s="3">
        <f t="shared" si="225"/>
        <v>15645.203219999998</v>
      </c>
      <c r="EL58" s="3">
        <f>SUM(EL59:EL79)-EL60</f>
        <v>72918.119479999994</v>
      </c>
      <c r="EM58" s="3">
        <f>SUM(EM59:EM79)-EM60</f>
        <v>57272.916260000005</v>
      </c>
      <c r="EO58" s="3">
        <f>SUM(EO59:EO79)-EO60</f>
        <v>57272.916259999998</v>
      </c>
      <c r="EP58" s="3">
        <f>SUM(EP59:EP79)-EP60</f>
        <v>15645.203219999998</v>
      </c>
      <c r="ER58" s="3">
        <f>SUM(ER59:ER79)-ER60</f>
        <v>15645.203219999999</v>
      </c>
      <c r="ES58" s="24">
        <f>EJ58-ER58</f>
        <v>0</v>
      </c>
      <c r="ET58" s="146">
        <f t="shared" ref="ET58:EV58" si="227">SUM(ET59:ET79)-ET60</f>
        <v>41841</v>
      </c>
      <c r="EU58" s="146">
        <f t="shared" si="227"/>
        <v>1220</v>
      </c>
      <c r="EV58" s="146">
        <f t="shared" si="227"/>
        <v>8.9400000000000013</v>
      </c>
      <c r="EW58" s="146">
        <f t="shared" ref="EW58:EX58" si="228">SUM(EW59:EW79)-EW60</f>
        <v>26483</v>
      </c>
      <c r="EX58" s="146">
        <f t="shared" si="228"/>
        <v>4.1020000000000003</v>
      </c>
      <c r="EY58" s="171">
        <f t="shared" ref="EY58:EZ58" si="229">SUM(EY59:EY79)-EY60</f>
        <v>23</v>
      </c>
      <c r="EZ58" s="174">
        <f t="shared" si="229"/>
        <v>17447</v>
      </c>
      <c r="FA58" s="24"/>
      <c r="FB58" s="24"/>
      <c r="FC58" s="94">
        <f>SUM(FC59:FC79)-FC60</f>
        <v>57272.916260000005</v>
      </c>
      <c r="FD58" s="94">
        <f>SUM(FD59:FD79)-FD60</f>
        <v>0</v>
      </c>
      <c r="FE58" s="141">
        <f t="shared" ref="FE58" si="230">SUM(FE59:FE79)-FE60</f>
        <v>19295.995449999999</v>
      </c>
      <c r="FF58" s="94">
        <f>SUM(FF59:FF79)-FF60</f>
        <v>27113.277470000001</v>
      </c>
      <c r="FG58" s="141">
        <f t="shared" ref="FG58" si="231">SUM(FG59:FG79)-FG60</f>
        <v>10863.643340000001</v>
      </c>
      <c r="FH58" s="94">
        <f>SUM(FH59:FH79)-FH60</f>
        <v>26640.996810000001</v>
      </c>
      <c r="FI58" s="94">
        <f>SUM(FI59:FI79)-FI60</f>
        <v>0</v>
      </c>
      <c r="FJ58" s="141">
        <f t="shared" ref="FJ58" si="232">SUM(FJ59:FJ79)-FJ60</f>
        <v>15436.88983</v>
      </c>
      <c r="FK58" s="94">
        <f>SUM(FK59:FK79)-FK60</f>
        <v>5261.0458699999999</v>
      </c>
      <c r="FL58" s="141">
        <f t="shared" ref="FL58" si="233">SUM(FL59:FL79)-FL60</f>
        <v>5943.0611099999996</v>
      </c>
      <c r="FM58" s="94">
        <f>SUM(FM59:FM79)-FM60</f>
        <v>57272.916260000005</v>
      </c>
      <c r="FN58" s="94">
        <f>SUM(FN59:FN79)-FN60</f>
        <v>0</v>
      </c>
      <c r="FO58" s="141">
        <f t="shared" ref="FO58" si="234">SUM(FO59:FO79)-FO60</f>
        <v>19295.995449999999</v>
      </c>
      <c r="FP58" s="94">
        <f>SUM(FP59:FP79)-FP60</f>
        <v>27113.277470000001</v>
      </c>
      <c r="FQ58" s="141">
        <f t="shared" ref="FQ58" si="235">SUM(FQ59:FQ79)-FQ60</f>
        <v>10863.643340000001</v>
      </c>
      <c r="FR58" s="94">
        <f>SUM(FR59:FR79)-FR60</f>
        <v>26640.996810000001</v>
      </c>
      <c r="FS58" s="94">
        <f>SUM(FS59:FS79)-FS60</f>
        <v>0</v>
      </c>
      <c r="FT58" s="141">
        <f t="shared" ref="FT58" si="236">SUM(FT59:FT79)-FT60</f>
        <v>15436.88983</v>
      </c>
      <c r="FU58" s="94">
        <f>SUM(FU59:FU79)-FU60</f>
        <v>5261.0458699999999</v>
      </c>
      <c r="FV58" s="141">
        <f t="shared" ref="FV58" si="237">SUM(FV59:FV79)-FV60</f>
        <v>5943.0611099999996</v>
      </c>
    </row>
    <row r="59" spans="2:178" s="59" customFormat="1" ht="15.75" hidden="1" customHeight="1" x14ac:dyDescent="0.3">
      <c r="B59" s="49">
        <v>1</v>
      </c>
      <c r="C59" s="50"/>
      <c r="D59" s="50"/>
      <c r="E59" s="307">
        <v>45</v>
      </c>
      <c r="F59" s="49"/>
      <c r="G59" s="50"/>
      <c r="H59" s="50"/>
      <c r="M59" s="307"/>
      <c r="N59" s="10" t="s">
        <v>346</v>
      </c>
      <c r="O59" s="312"/>
      <c r="P59" s="17">
        <f t="shared" ref="P59:P79" si="238">Q59+R59+S59+T59</f>
        <v>0</v>
      </c>
      <c r="Q59" s="17"/>
      <c r="R59" s="33"/>
      <c r="S59" s="17"/>
      <c r="T59" s="17"/>
      <c r="U59" s="17">
        <v>0</v>
      </c>
      <c r="V59" s="312"/>
      <c r="W59" s="312"/>
      <c r="X59" s="17">
        <f t="shared" ref="X59:X79" si="239">Y59+Z59+AA59+AB59</f>
        <v>0</v>
      </c>
      <c r="Y59" s="17"/>
      <c r="Z59" s="17"/>
      <c r="AA59" s="17"/>
      <c r="AB59" s="17"/>
      <c r="AC59" s="17">
        <f t="shared" ref="AC59:AC79" si="240">AD59+AE59+AF59+AG59</f>
        <v>0</v>
      </c>
      <c r="AD59" s="17"/>
      <c r="AE59" s="274"/>
      <c r="AF59" s="17"/>
      <c r="AG59" s="274"/>
      <c r="AH59" s="312"/>
      <c r="AI59" s="17">
        <f t="shared" ref="AI59:AI79" si="241">AJ59+AK59+AL59+AM59</f>
        <v>0</v>
      </c>
      <c r="AJ59" s="17"/>
      <c r="AK59" s="324">
        <f t="shared" si="11"/>
        <v>0</v>
      </c>
      <c r="AL59" s="324">
        <f t="shared" si="12"/>
        <v>0</v>
      </c>
      <c r="AM59" s="324">
        <f t="shared" si="13"/>
        <v>0</v>
      </c>
      <c r="AN59" s="17">
        <f t="shared" ref="AN59:AN79" si="242">AO59+AP59+AQ59+AR59</f>
        <v>0</v>
      </c>
      <c r="AO59" s="17"/>
      <c r="AP59" s="33"/>
      <c r="AQ59" s="17"/>
      <c r="AR59" s="17"/>
      <c r="AS59" s="17">
        <f t="shared" ref="AS59:AS79" si="243">AT59+AU59+AW59+AX59</f>
        <v>0</v>
      </c>
      <c r="AT59" s="17"/>
      <c r="AU59" s="33"/>
      <c r="AV59" s="18"/>
      <c r="AW59" s="17"/>
      <c r="AX59" s="17"/>
      <c r="AY59" s="17">
        <f t="shared" ref="AY59:AY79" si="244">AZ59+BA59+BB59+BC59</f>
        <v>0</v>
      </c>
      <c r="AZ59" s="17"/>
      <c r="BA59" s="33"/>
      <c r="BB59" s="17"/>
      <c r="BC59" s="17"/>
      <c r="BD59" s="17">
        <f t="shared" ref="BD59:BD79" si="245">BE59+BF59+BG59+BH59</f>
        <v>0</v>
      </c>
      <c r="BE59" s="17"/>
      <c r="BF59" s="33"/>
      <c r="BG59" s="17"/>
      <c r="BH59" s="17"/>
      <c r="BI59" s="17">
        <f t="shared" ref="BI59:BI79" si="246">BJ59+BK59+BL59+BM59</f>
        <v>0</v>
      </c>
      <c r="BJ59" s="17"/>
      <c r="BK59" s="33"/>
      <c r="BL59" s="17"/>
      <c r="BM59" s="17"/>
      <c r="BN59" s="17">
        <f t="shared" si="51"/>
        <v>0</v>
      </c>
      <c r="BO59" s="17"/>
      <c r="BP59" s="33"/>
      <c r="BQ59" s="17"/>
      <c r="BR59" s="17"/>
      <c r="BS59" s="17"/>
      <c r="BT59" s="17" t="s">
        <v>232</v>
      </c>
      <c r="BU59" s="17">
        <f t="shared" si="116"/>
        <v>0</v>
      </c>
      <c r="BV59" s="17"/>
      <c r="BW59" s="17"/>
      <c r="BX59" s="17"/>
      <c r="BY59" s="17"/>
      <c r="BZ59" s="17">
        <f t="shared" ref="BZ59:BZ79" si="247">CA59+CB59+CC59+CD59</f>
        <v>0</v>
      </c>
      <c r="CA59" s="17">
        <f t="shared" ref="CA59:CA79" si="248">AO59-BV59</f>
        <v>0</v>
      </c>
      <c r="CB59" s="17">
        <f t="shared" ref="CB59:CB79" si="249">AP59-BW59</f>
        <v>0</v>
      </c>
      <c r="CC59" s="17">
        <f t="shared" ref="CC59:CC79" si="250">AQ59-BX59</f>
        <v>0</v>
      </c>
      <c r="CD59" s="17">
        <f t="shared" ref="CD59:CD79" si="251">AR59-BY59</f>
        <v>0</v>
      </c>
      <c r="CE59" s="17">
        <f t="shared" ref="CE59:CE79" si="252">CF59+CG59+CH59+CI59</f>
        <v>0</v>
      </c>
      <c r="CF59" s="17"/>
      <c r="CG59" s="17"/>
      <c r="CH59" s="17"/>
      <c r="CI59" s="17"/>
      <c r="CJ59" s="17">
        <f t="shared" ref="CJ59:CJ79" si="253">CK59+CL59+CM59+CN59</f>
        <v>0</v>
      </c>
      <c r="CK59" s="17"/>
      <c r="CL59" s="17"/>
      <c r="CM59" s="17"/>
      <c r="CN59" s="17"/>
      <c r="CO59" s="17">
        <f t="shared" ref="CO59:CO79" si="254">CP59+CQ59+CR59+CS59</f>
        <v>0</v>
      </c>
      <c r="CP59" s="17"/>
      <c r="CQ59" s="17"/>
      <c r="CR59" s="17"/>
      <c r="CS59" s="17"/>
      <c r="CT59" s="15">
        <f t="shared" ref="CT59:CT79" si="255">CU59+CV59+CW59+CX59</f>
        <v>0</v>
      </c>
      <c r="CU59" s="15"/>
      <c r="CV59" s="15"/>
      <c r="CW59" s="15"/>
      <c r="CX59" s="15"/>
      <c r="CY59" s="17">
        <f t="shared" ref="CY59:CY79" si="256">CZ59+DA59+DB59+DC59</f>
        <v>0</v>
      </c>
      <c r="CZ59" s="17"/>
      <c r="DA59" s="274"/>
      <c r="DB59" s="17"/>
      <c r="DC59" s="274"/>
      <c r="DD59" s="15">
        <f t="shared" ref="DD59:DD79" si="257">DE59</f>
        <v>0</v>
      </c>
      <c r="DE59" s="17">
        <f t="shared" ref="DE59:DE79" si="258">DF59+DG59+DH59+DI59</f>
        <v>0</v>
      </c>
      <c r="DF59" s="17">
        <f t="shared" ref="DF59:DF79" si="259">CU59+CZ59</f>
        <v>0</v>
      </c>
      <c r="DG59" s="17">
        <f t="shared" ref="DG59:DG79" si="260">CV59+DA59</f>
        <v>0</v>
      </c>
      <c r="DH59" s="17">
        <f t="shared" ref="DH59:DH79" si="261">CW59+DB59</f>
        <v>0</v>
      </c>
      <c r="DI59" s="17">
        <f t="shared" ref="DI59:DI79" si="262">CX59+DC59</f>
        <v>0</v>
      </c>
      <c r="DJ59" s="17">
        <f t="shared" ref="DJ59:DJ79" si="263">DK59+DL59+DM59+DN59</f>
        <v>0</v>
      </c>
      <c r="DK59" s="17">
        <f t="shared" ref="DK59:DK79" si="264">CP59-CU59</f>
        <v>0</v>
      </c>
      <c r="DL59" s="17">
        <f t="shared" ref="DL59:DL79" si="265">CQ59-CV59</f>
        <v>0</v>
      </c>
      <c r="DM59" s="17">
        <f t="shared" ref="DM59:DM79" si="266">CR59-CW59</f>
        <v>0</v>
      </c>
      <c r="DN59" s="17">
        <f t="shared" ref="DN59:DN79" si="267">CS59-CX59</f>
        <v>0</v>
      </c>
      <c r="DO59" s="208"/>
      <c r="DP59" s="209"/>
      <c r="DQ59" s="209"/>
      <c r="DR59" s="17">
        <f t="shared" ref="DR59:DR79" si="268">DS59+DT59+DU59+DV59</f>
        <v>0</v>
      </c>
      <c r="DS59" s="17"/>
      <c r="DT59" s="17"/>
      <c r="DU59" s="17"/>
      <c r="DV59" s="40"/>
      <c r="DW59" s="15">
        <f t="shared" ref="DW59:DW79" si="269">DX59+DY59+DZ59+EA59</f>
        <v>0</v>
      </c>
      <c r="DX59" s="17"/>
      <c r="DY59" s="17"/>
      <c r="DZ59" s="17"/>
      <c r="EA59" s="17"/>
      <c r="EB59" s="17">
        <f t="shared" ref="EB59:EB79" si="270">EC59+ED59+EE59+EF59</f>
        <v>0</v>
      </c>
      <c r="EC59" s="17"/>
      <c r="ED59" s="17"/>
      <c r="EE59" s="17"/>
      <c r="EF59" s="17"/>
      <c r="EG59" s="17"/>
      <c r="EH59" s="17"/>
      <c r="EI59" s="17"/>
      <c r="EJ59" s="8">
        <f t="shared" ref="EJ59:EJ79" si="271">DJ59+EB59+EI59</f>
        <v>0</v>
      </c>
      <c r="EL59" s="8">
        <f t="shared" ref="EL59:EL79" si="272">CO59+DR59+EG59</f>
        <v>0</v>
      </c>
      <c r="EM59" s="8">
        <f t="shared" ref="EM59:EM79" si="273">CT59+DW59+EH59</f>
        <v>0</v>
      </c>
      <c r="EO59" s="8">
        <f t="shared" ref="EO59:EO60" si="274">EM59</f>
        <v>0</v>
      </c>
      <c r="EP59" s="8">
        <f t="shared" ref="EP59:EP60" si="275">EJ59</f>
        <v>0</v>
      </c>
      <c r="ER59" s="8">
        <f>DQ59-EO59</f>
        <v>0</v>
      </c>
      <c r="ET59" s="148"/>
      <c r="EU59" s="148"/>
      <c r="EV59" s="148"/>
      <c r="EW59" s="148"/>
      <c r="EX59" s="148"/>
      <c r="EY59" s="175"/>
      <c r="EZ59" s="148"/>
      <c r="FC59" s="8">
        <f t="shared" ref="FC59:FC79" si="276">FD59+FE59+FF59+FG59</f>
        <v>0</v>
      </c>
      <c r="FD59" s="8"/>
      <c r="FE59" s="131"/>
      <c r="FF59" s="8"/>
      <c r="FG59" s="131"/>
      <c r="FH59" s="8">
        <f t="shared" ref="FH59:FH79" si="277">FI59+FJ59+FK59+FL59</f>
        <v>0</v>
      </c>
      <c r="FI59" s="8"/>
      <c r="FJ59" s="131"/>
      <c r="FK59" s="8"/>
      <c r="FL59" s="131"/>
      <c r="FM59" s="8">
        <f t="shared" ref="FM59:FM79" si="278">FN59+FO59+FP59+FQ59</f>
        <v>0</v>
      </c>
      <c r="FN59" s="8"/>
      <c r="FO59" s="131"/>
      <c r="FP59" s="8"/>
      <c r="FQ59" s="131"/>
      <c r="FR59" s="8">
        <f t="shared" ref="FR59:FR79" si="279">FS59+FT59+FU59+FV59</f>
        <v>0</v>
      </c>
      <c r="FS59" s="8"/>
      <c r="FT59" s="131"/>
      <c r="FU59" s="8"/>
      <c r="FV59" s="131"/>
    </row>
    <row r="60" spans="2:178" s="59" customFormat="1" ht="15.75" hidden="1" customHeight="1" x14ac:dyDescent="0.3">
      <c r="B60" s="49"/>
      <c r="C60" s="50"/>
      <c r="D60" s="50"/>
      <c r="E60" s="307"/>
      <c r="F60" s="49"/>
      <c r="G60" s="50"/>
      <c r="H60" s="50"/>
      <c r="M60" s="307"/>
      <c r="N60" s="28" t="s">
        <v>396</v>
      </c>
      <c r="O60" s="313"/>
      <c r="P60" s="17">
        <f t="shared" si="238"/>
        <v>0</v>
      </c>
      <c r="Q60" s="17"/>
      <c r="R60" s="33"/>
      <c r="S60" s="17"/>
      <c r="T60" s="17"/>
      <c r="U60" s="20">
        <v>0</v>
      </c>
      <c r="V60" s="313"/>
      <c r="W60" s="313"/>
      <c r="X60" s="17">
        <f t="shared" si="239"/>
        <v>0</v>
      </c>
      <c r="Y60" s="17"/>
      <c r="Z60" s="17"/>
      <c r="AA60" s="17"/>
      <c r="AB60" s="17"/>
      <c r="AC60" s="17">
        <f t="shared" si="240"/>
        <v>0</v>
      </c>
      <c r="AD60" s="17"/>
      <c r="AE60" s="274"/>
      <c r="AF60" s="17"/>
      <c r="AG60" s="274"/>
      <c r="AH60" s="313"/>
      <c r="AI60" s="17">
        <f t="shared" si="241"/>
        <v>0</v>
      </c>
      <c r="AJ60" s="17"/>
      <c r="AK60" s="324">
        <f t="shared" si="11"/>
        <v>0</v>
      </c>
      <c r="AL60" s="324">
        <f t="shared" si="12"/>
        <v>0</v>
      </c>
      <c r="AM60" s="324">
        <f t="shared" si="13"/>
        <v>0</v>
      </c>
      <c r="AN60" s="17">
        <f t="shared" si="242"/>
        <v>0</v>
      </c>
      <c r="AO60" s="17"/>
      <c r="AP60" s="33"/>
      <c r="AQ60" s="17"/>
      <c r="AR60" s="17"/>
      <c r="AS60" s="17">
        <f t="shared" si="243"/>
        <v>0</v>
      </c>
      <c r="AT60" s="17"/>
      <c r="AU60" s="33"/>
      <c r="AV60" s="18"/>
      <c r="AW60" s="17"/>
      <c r="AX60" s="17"/>
      <c r="AY60" s="17">
        <f t="shared" si="244"/>
        <v>0</v>
      </c>
      <c r="AZ60" s="17"/>
      <c r="BA60" s="33"/>
      <c r="BB60" s="17"/>
      <c r="BC60" s="17"/>
      <c r="BD60" s="17">
        <f t="shared" si="245"/>
        <v>0</v>
      </c>
      <c r="BE60" s="17"/>
      <c r="BF60" s="33"/>
      <c r="BG60" s="17"/>
      <c r="BH60" s="17"/>
      <c r="BI60" s="17">
        <f t="shared" si="246"/>
        <v>0</v>
      </c>
      <c r="BJ60" s="17"/>
      <c r="BK60" s="33"/>
      <c r="BL60" s="17"/>
      <c r="BM60" s="17"/>
      <c r="BN60" s="17">
        <f t="shared" si="51"/>
        <v>0</v>
      </c>
      <c r="BO60" s="17"/>
      <c r="BP60" s="33"/>
      <c r="BQ60" s="17"/>
      <c r="BR60" s="17"/>
      <c r="BS60" s="17"/>
      <c r="BT60" s="17"/>
      <c r="BU60" s="17">
        <f t="shared" si="116"/>
        <v>0</v>
      </c>
      <c r="BV60" s="17"/>
      <c r="BW60" s="17"/>
      <c r="BX60" s="17"/>
      <c r="BY60" s="17"/>
      <c r="BZ60" s="17">
        <f t="shared" si="247"/>
        <v>0</v>
      </c>
      <c r="CA60" s="17">
        <f t="shared" si="248"/>
        <v>0</v>
      </c>
      <c r="CB60" s="17">
        <f t="shared" si="249"/>
        <v>0</v>
      </c>
      <c r="CC60" s="17">
        <f t="shared" si="250"/>
        <v>0</v>
      </c>
      <c r="CD60" s="17">
        <f t="shared" si="251"/>
        <v>0</v>
      </c>
      <c r="CE60" s="17">
        <f t="shared" si="252"/>
        <v>0</v>
      </c>
      <c r="CF60" s="17"/>
      <c r="CG60" s="17"/>
      <c r="CH60" s="17"/>
      <c r="CI60" s="17"/>
      <c r="CJ60" s="17">
        <f t="shared" si="253"/>
        <v>0</v>
      </c>
      <c r="CK60" s="17"/>
      <c r="CL60" s="17"/>
      <c r="CM60" s="17"/>
      <c r="CN60" s="17"/>
      <c r="CO60" s="17">
        <f t="shared" si="254"/>
        <v>0</v>
      </c>
      <c r="CP60" s="17"/>
      <c r="CQ60" s="17"/>
      <c r="CR60" s="17"/>
      <c r="CS60" s="17"/>
      <c r="CT60" s="15">
        <f t="shared" si="255"/>
        <v>0</v>
      </c>
      <c r="CU60" s="15"/>
      <c r="CV60" s="15"/>
      <c r="CW60" s="15"/>
      <c r="CX60" s="15"/>
      <c r="CY60" s="17">
        <f t="shared" si="256"/>
        <v>0</v>
      </c>
      <c r="CZ60" s="17"/>
      <c r="DA60" s="274"/>
      <c r="DB60" s="17"/>
      <c r="DC60" s="274"/>
      <c r="DD60" s="15">
        <f t="shared" si="257"/>
        <v>0</v>
      </c>
      <c r="DE60" s="17">
        <f t="shared" si="258"/>
        <v>0</v>
      </c>
      <c r="DF60" s="17">
        <f t="shared" si="259"/>
        <v>0</v>
      </c>
      <c r="DG60" s="17">
        <f t="shared" si="260"/>
        <v>0</v>
      </c>
      <c r="DH60" s="17">
        <f t="shared" si="261"/>
        <v>0</v>
      </c>
      <c r="DI60" s="17">
        <f t="shared" si="262"/>
        <v>0</v>
      </c>
      <c r="DJ60" s="17">
        <f t="shared" si="263"/>
        <v>0</v>
      </c>
      <c r="DK60" s="17">
        <f t="shared" si="264"/>
        <v>0</v>
      </c>
      <c r="DL60" s="17">
        <f t="shared" si="265"/>
        <v>0</v>
      </c>
      <c r="DM60" s="17">
        <f t="shared" si="266"/>
        <v>0</v>
      </c>
      <c r="DN60" s="17">
        <f t="shared" si="267"/>
        <v>0</v>
      </c>
      <c r="DO60" s="208"/>
      <c r="DP60" s="209"/>
      <c r="DQ60" s="209"/>
      <c r="DR60" s="17">
        <f t="shared" si="268"/>
        <v>0</v>
      </c>
      <c r="DS60" s="17"/>
      <c r="DT60" s="17"/>
      <c r="DU60" s="17"/>
      <c r="DV60" s="40"/>
      <c r="DW60" s="15">
        <f t="shared" si="269"/>
        <v>0</v>
      </c>
      <c r="DX60" s="17"/>
      <c r="DY60" s="17"/>
      <c r="DZ60" s="17"/>
      <c r="EA60" s="17"/>
      <c r="EB60" s="17">
        <f t="shared" si="270"/>
        <v>0</v>
      </c>
      <c r="EC60" s="17"/>
      <c r="ED60" s="17"/>
      <c r="EE60" s="17"/>
      <c r="EF60" s="17"/>
      <c r="EG60" s="17"/>
      <c r="EH60" s="17"/>
      <c r="EI60" s="17"/>
      <c r="EJ60" s="8">
        <f t="shared" si="271"/>
        <v>0</v>
      </c>
      <c r="EL60" s="8">
        <f t="shared" si="272"/>
        <v>0</v>
      </c>
      <c r="EM60" s="8">
        <f t="shared" si="273"/>
        <v>0</v>
      </c>
      <c r="EO60" s="8">
        <f t="shared" si="274"/>
        <v>0</v>
      </c>
      <c r="EP60" s="8">
        <f t="shared" si="275"/>
        <v>0</v>
      </c>
      <c r="ER60" s="8"/>
      <c r="ET60" s="148"/>
      <c r="EU60" s="148"/>
      <c r="EV60" s="148"/>
      <c r="EW60" s="148"/>
      <c r="EX60" s="148"/>
      <c r="EY60" s="175"/>
      <c r="EZ60" s="148"/>
      <c r="FC60" s="8">
        <f t="shared" si="276"/>
        <v>0</v>
      </c>
      <c r="FD60" s="8"/>
      <c r="FE60" s="131"/>
      <c r="FF60" s="8"/>
      <c r="FG60" s="131"/>
      <c r="FH60" s="8">
        <f t="shared" si="277"/>
        <v>0</v>
      </c>
      <c r="FI60" s="8"/>
      <c r="FJ60" s="131"/>
      <c r="FK60" s="8"/>
      <c r="FL60" s="131"/>
      <c r="FM60" s="8">
        <f t="shared" si="278"/>
        <v>0</v>
      </c>
      <c r="FN60" s="8"/>
      <c r="FO60" s="131"/>
      <c r="FP60" s="8"/>
      <c r="FQ60" s="131"/>
      <c r="FR60" s="8">
        <f t="shared" si="279"/>
        <v>0</v>
      </c>
      <c r="FS60" s="8"/>
      <c r="FT60" s="131"/>
      <c r="FU60" s="8"/>
      <c r="FV60" s="131"/>
    </row>
    <row r="61" spans="2:178" s="59" customFormat="1" ht="15.75" customHeight="1" x14ac:dyDescent="0.3">
      <c r="B61" s="49"/>
      <c r="C61" s="50"/>
      <c r="D61" s="50">
        <v>1</v>
      </c>
      <c r="E61" s="307">
        <v>46</v>
      </c>
      <c r="F61" s="49"/>
      <c r="G61" s="50"/>
      <c r="H61" s="50">
        <v>1</v>
      </c>
      <c r="M61" s="307">
        <v>40</v>
      </c>
      <c r="N61" s="10" t="s">
        <v>347</v>
      </c>
      <c r="O61" s="312"/>
      <c r="P61" s="17">
        <f t="shared" si="238"/>
        <v>14910.9</v>
      </c>
      <c r="Q61" s="17"/>
      <c r="R61" s="33">
        <v>909</v>
      </c>
      <c r="S61" s="17">
        <f>17000-3311</f>
        <v>13689</v>
      </c>
      <c r="T61" s="109">
        <v>312.89999999999998</v>
      </c>
      <c r="U61" s="17">
        <v>1206.9843000000003</v>
      </c>
      <c r="V61" s="312"/>
      <c r="W61" s="312"/>
      <c r="X61" s="17">
        <f t="shared" si="239"/>
        <v>14910.9</v>
      </c>
      <c r="Y61" s="17"/>
      <c r="Z61" s="33">
        <v>909</v>
      </c>
      <c r="AA61" s="17">
        <f>17000-3311</f>
        <v>13689</v>
      </c>
      <c r="AB61" s="109">
        <v>312.89999999999998</v>
      </c>
      <c r="AC61" s="17">
        <f t="shared" si="240"/>
        <v>2517.3150000000001</v>
      </c>
      <c r="AD61" s="17"/>
      <c r="AE61" s="274">
        <v>580.18600000000004</v>
      </c>
      <c r="AF61" s="17">
        <v>1521.229</v>
      </c>
      <c r="AG61" s="274">
        <v>415.9</v>
      </c>
      <c r="AH61" s="312"/>
      <c r="AI61" s="17">
        <f t="shared" si="241"/>
        <v>1206.9843000000003</v>
      </c>
      <c r="AJ61" s="17"/>
      <c r="AK61" s="324">
        <f t="shared" si="11"/>
        <v>90.9</v>
      </c>
      <c r="AL61" s="324">
        <f t="shared" si="12"/>
        <v>1095.1200000000001</v>
      </c>
      <c r="AM61" s="324">
        <f t="shared" si="13"/>
        <v>20.964300000000001</v>
      </c>
      <c r="AN61" s="17">
        <f t="shared" si="242"/>
        <v>14910.9</v>
      </c>
      <c r="AO61" s="17"/>
      <c r="AP61" s="33">
        <v>909</v>
      </c>
      <c r="AQ61" s="17">
        <f>17000-3311</f>
        <v>13689</v>
      </c>
      <c r="AR61" s="109">
        <v>312.89999999999998</v>
      </c>
      <c r="AS61" s="17">
        <f t="shared" si="243"/>
        <v>14910.9</v>
      </c>
      <c r="AT61" s="17"/>
      <c r="AU61" s="33">
        <v>909</v>
      </c>
      <c r="AV61" s="18"/>
      <c r="AW61" s="17">
        <f>17000-3311</f>
        <v>13689</v>
      </c>
      <c r="AX61" s="109">
        <v>312.89999999999998</v>
      </c>
      <c r="AY61" s="17">
        <f t="shared" si="244"/>
        <v>14910.9</v>
      </c>
      <c r="AZ61" s="17"/>
      <c r="BA61" s="33">
        <v>909</v>
      </c>
      <c r="BB61" s="17">
        <f>17000-3311</f>
        <v>13689</v>
      </c>
      <c r="BC61" s="109">
        <v>312.89999999999998</v>
      </c>
      <c r="BD61" s="17">
        <f t="shared" si="245"/>
        <v>18221.900000000001</v>
      </c>
      <c r="BE61" s="17"/>
      <c r="BF61" s="33">
        <v>909</v>
      </c>
      <c r="BG61" s="17">
        <v>17000</v>
      </c>
      <c r="BH61" s="109">
        <v>312.89999999999998</v>
      </c>
      <c r="BI61" s="17">
        <f t="shared" si="246"/>
        <v>18221.900000000001</v>
      </c>
      <c r="BJ61" s="17"/>
      <c r="BK61" s="33">
        <v>909</v>
      </c>
      <c r="BL61" s="17">
        <v>17000</v>
      </c>
      <c r="BM61" s="109">
        <v>312.89999999999998</v>
      </c>
      <c r="BN61" s="17">
        <f t="shared" si="51"/>
        <v>909</v>
      </c>
      <c r="BO61" s="17"/>
      <c r="BP61" s="33">
        <v>909</v>
      </c>
      <c r="BQ61" s="17"/>
      <c r="BR61" s="17"/>
      <c r="BS61" s="17"/>
      <c r="BT61" s="17" t="s">
        <v>200</v>
      </c>
      <c r="BU61" s="17">
        <f t="shared" si="116"/>
        <v>14910.9</v>
      </c>
      <c r="BV61" s="17"/>
      <c r="BW61" s="33">
        <v>909</v>
      </c>
      <c r="BX61" s="17">
        <f>17000-3311</f>
        <v>13689</v>
      </c>
      <c r="BY61" s="109">
        <v>312.89999999999998</v>
      </c>
      <c r="BZ61" s="17">
        <f t="shared" si="247"/>
        <v>0</v>
      </c>
      <c r="CA61" s="17">
        <f t="shared" si="248"/>
        <v>0</v>
      </c>
      <c r="CB61" s="17">
        <f t="shared" si="249"/>
        <v>0</v>
      </c>
      <c r="CC61" s="17">
        <f t="shared" si="250"/>
        <v>0</v>
      </c>
      <c r="CD61" s="17">
        <f t="shared" si="251"/>
        <v>0</v>
      </c>
      <c r="CE61" s="17">
        <f t="shared" si="252"/>
        <v>18221.900000000001</v>
      </c>
      <c r="CF61" s="17"/>
      <c r="CG61" s="33">
        <v>909</v>
      </c>
      <c r="CH61" s="17">
        <f>17000</f>
        <v>17000</v>
      </c>
      <c r="CI61" s="109">
        <v>312.89999999999998</v>
      </c>
      <c r="CJ61" s="17">
        <f t="shared" si="253"/>
        <v>3311</v>
      </c>
      <c r="CK61" s="17"/>
      <c r="CL61" s="17"/>
      <c r="CM61" s="17">
        <v>3311</v>
      </c>
      <c r="CN61" s="17"/>
      <c r="CO61" s="17">
        <f t="shared" si="254"/>
        <v>14910.9</v>
      </c>
      <c r="CP61" s="17"/>
      <c r="CQ61" s="33">
        <v>909</v>
      </c>
      <c r="CR61" s="17">
        <f>17000-3311</f>
        <v>13689</v>
      </c>
      <c r="CS61" s="109">
        <v>312.89999999999998</v>
      </c>
      <c r="CT61" s="17">
        <f t="shared" si="255"/>
        <v>14910.9</v>
      </c>
      <c r="CU61" s="17"/>
      <c r="CV61" s="33">
        <v>909</v>
      </c>
      <c r="CW61" s="17">
        <f>17000-3311</f>
        <v>13689</v>
      </c>
      <c r="CX61" s="109">
        <v>312.89999999999998</v>
      </c>
      <c r="CY61" s="17">
        <f t="shared" si="256"/>
        <v>2517.3150000000001</v>
      </c>
      <c r="CZ61" s="17"/>
      <c r="DA61" s="274">
        <v>580.18600000000004</v>
      </c>
      <c r="DB61" s="17">
        <v>1521.229</v>
      </c>
      <c r="DC61" s="274">
        <v>415.9</v>
      </c>
      <c r="DD61" s="15">
        <f t="shared" si="257"/>
        <v>17428.215</v>
      </c>
      <c r="DE61" s="17">
        <f t="shared" si="258"/>
        <v>17428.215</v>
      </c>
      <c r="DF61" s="17">
        <f t="shared" si="259"/>
        <v>0</v>
      </c>
      <c r="DG61" s="17">
        <f t="shared" si="260"/>
        <v>1489.1860000000001</v>
      </c>
      <c r="DH61" s="17">
        <f t="shared" si="261"/>
        <v>15210.228999999999</v>
      </c>
      <c r="DI61" s="17">
        <f t="shared" si="262"/>
        <v>728.8</v>
      </c>
      <c r="DJ61" s="17">
        <f t="shared" si="263"/>
        <v>0</v>
      </c>
      <c r="DK61" s="17">
        <f t="shared" si="264"/>
        <v>0</v>
      </c>
      <c r="DL61" s="17">
        <f t="shared" si="265"/>
        <v>0</v>
      </c>
      <c r="DM61" s="17">
        <f t="shared" si="266"/>
        <v>0</v>
      </c>
      <c r="DN61" s="17">
        <f t="shared" si="267"/>
        <v>0</v>
      </c>
      <c r="DO61" s="208"/>
      <c r="DP61" s="209"/>
      <c r="DQ61" s="209"/>
      <c r="DR61" s="17">
        <f t="shared" si="268"/>
        <v>0</v>
      </c>
      <c r="DS61" s="17"/>
      <c r="DT61" s="17"/>
      <c r="DU61" s="17"/>
      <c r="DV61" s="40"/>
      <c r="DW61" s="15">
        <f t="shared" si="269"/>
        <v>0</v>
      </c>
      <c r="DX61" s="17"/>
      <c r="DY61" s="17"/>
      <c r="DZ61" s="17"/>
      <c r="EA61" s="17"/>
      <c r="EB61" s="17">
        <f t="shared" si="270"/>
        <v>0</v>
      </c>
      <c r="EC61" s="17"/>
      <c r="ED61" s="17"/>
      <c r="EE61" s="17"/>
      <c r="EF61" s="17"/>
      <c r="EG61" s="17"/>
      <c r="EH61" s="17"/>
      <c r="EI61" s="17"/>
      <c r="EJ61" s="8">
        <f t="shared" si="271"/>
        <v>0</v>
      </c>
      <c r="EL61" s="8">
        <f t="shared" si="272"/>
        <v>14910.9</v>
      </c>
      <c r="EM61" s="8">
        <f t="shared" si="273"/>
        <v>14910.9</v>
      </c>
      <c r="EO61" s="8"/>
      <c r="EP61" s="8"/>
      <c r="ER61" s="8"/>
      <c r="ET61" s="148">
        <v>1220</v>
      </c>
      <c r="EU61" s="148">
        <v>1220</v>
      </c>
      <c r="EV61" s="148">
        <v>0.30499999999999999</v>
      </c>
      <c r="EW61" s="148">
        <v>6185</v>
      </c>
      <c r="EX61" s="148">
        <v>1.4</v>
      </c>
      <c r="EY61" s="175">
        <v>1</v>
      </c>
      <c r="EZ61" s="148">
        <v>973</v>
      </c>
      <c r="FC61" s="8">
        <f t="shared" si="276"/>
        <v>14910.9</v>
      </c>
      <c r="FD61" s="8"/>
      <c r="FE61" s="131">
        <v>909</v>
      </c>
      <c r="FF61" s="8">
        <v>13689</v>
      </c>
      <c r="FG61" s="131">
        <v>312.89999999999998</v>
      </c>
      <c r="FH61" s="8">
        <f t="shared" si="277"/>
        <v>2517.3150000000001</v>
      </c>
      <c r="FI61" s="8"/>
      <c r="FJ61" s="131">
        <v>580.18600000000004</v>
      </c>
      <c r="FK61" s="8">
        <v>1521.229</v>
      </c>
      <c r="FL61" s="131">
        <v>415.9</v>
      </c>
      <c r="FM61" s="8">
        <f t="shared" si="278"/>
        <v>14910.9</v>
      </c>
      <c r="FN61" s="8"/>
      <c r="FO61" s="131">
        <v>909</v>
      </c>
      <c r="FP61" s="8">
        <v>13689</v>
      </c>
      <c r="FQ61" s="131">
        <v>312.89999999999998</v>
      </c>
      <c r="FR61" s="8">
        <f t="shared" si="279"/>
        <v>2517.3150000000001</v>
      </c>
      <c r="FS61" s="8"/>
      <c r="FT61" s="131">
        <v>580.18600000000004</v>
      </c>
      <c r="FU61" s="8">
        <v>1521.229</v>
      </c>
      <c r="FV61" s="131">
        <v>415.9</v>
      </c>
    </row>
    <row r="62" spans="2:178" s="59" customFormat="1" ht="15.75" hidden="1" customHeight="1" x14ac:dyDescent="0.3">
      <c r="B62" s="49"/>
      <c r="C62" s="50"/>
      <c r="D62" s="50">
        <v>1</v>
      </c>
      <c r="E62" s="307">
        <v>47</v>
      </c>
      <c r="F62" s="49"/>
      <c r="G62" s="50"/>
      <c r="H62" s="50"/>
      <c r="M62" s="307"/>
      <c r="N62" s="10" t="s">
        <v>348</v>
      </c>
      <c r="O62" s="312"/>
      <c r="P62" s="17">
        <f t="shared" si="238"/>
        <v>0</v>
      </c>
      <c r="Q62" s="17"/>
      <c r="R62" s="33"/>
      <c r="S62" s="17"/>
      <c r="T62" s="110"/>
      <c r="U62" s="17">
        <v>0</v>
      </c>
      <c r="V62" s="312"/>
      <c r="W62" s="312"/>
      <c r="X62" s="17">
        <f t="shared" si="239"/>
        <v>0</v>
      </c>
      <c r="Y62" s="17"/>
      <c r="Z62" s="17"/>
      <c r="AA62" s="17"/>
      <c r="AB62" s="17"/>
      <c r="AC62" s="17">
        <f t="shared" si="240"/>
        <v>0</v>
      </c>
      <c r="AD62" s="17"/>
      <c r="AE62" s="274"/>
      <c r="AF62" s="17"/>
      <c r="AG62" s="274"/>
      <c r="AH62" s="312"/>
      <c r="AI62" s="17">
        <f t="shared" si="241"/>
        <v>0</v>
      </c>
      <c r="AJ62" s="17"/>
      <c r="AK62" s="324">
        <f t="shared" si="11"/>
        <v>0</v>
      </c>
      <c r="AL62" s="324">
        <f t="shared" si="12"/>
        <v>0</v>
      </c>
      <c r="AM62" s="324">
        <f t="shared" si="13"/>
        <v>0</v>
      </c>
      <c r="AN62" s="17">
        <f t="shared" si="242"/>
        <v>0</v>
      </c>
      <c r="AO62" s="17"/>
      <c r="AP62" s="33"/>
      <c r="AQ62" s="17"/>
      <c r="AR62" s="110"/>
      <c r="AS62" s="17">
        <f t="shared" si="243"/>
        <v>0</v>
      </c>
      <c r="AT62" s="17"/>
      <c r="AU62" s="33"/>
      <c r="AV62" s="18"/>
      <c r="AW62" s="17"/>
      <c r="AX62" s="110"/>
      <c r="AY62" s="17">
        <f t="shared" si="244"/>
        <v>0</v>
      </c>
      <c r="AZ62" s="17"/>
      <c r="BA62" s="33"/>
      <c r="BB62" s="17"/>
      <c r="BC62" s="110"/>
      <c r="BD62" s="17">
        <f t="shared" si="245"/>
        <v>0</v>
      </c>
      <c r="BE62" s="17"/>
      <c r="BF62" s="33"/>
      <c r="BG62" s="17"/>
      <c r="BH62" s="110"/>
      <c r="BI62" s="17">
        <f t="shared" si="246"/>
        <v>0</v>
      </c>
      <c r="BJ62" s="17"/>
      <c r="BK62" s="33"/>
      <c r="BL62" s="17"/>
      <c r="BM62" s="110"/>
      <c r="BN62" s="17">
        <f t="shared" si="51"/>
        <v>0</v>
      </c>
      <c r="BO62" s="17"/>
      <c r="BP62" s="33"/>
      <c r="BQ62" s="17"/>
      <c r="BR62" s="17"/>
      <c r="BS62" s="17"/>
      <c r="BT62" s="17" t="s">
        <v>241</v>
      </c>
      <c r="BU62" s="17">
        <f t="shared" si="116"/>
        <v>0</v>
      </c>
      <c r="BV62" s="17"/>
      <c r="BW62" s="17"/>
      <c r="BX62" s="17"/>
      <c r="BY62" s="17"/>
      <c r="BZ62" s="17">
        <f t="shared" si="247"/>
        <v>0</v>
      </c>
      <c r="CA62" s="17">
        <f t="shared" si="248"/>
        <v>0</v>
      </c>
      <c r="CB62" s="17">
        <f t="shared" si="249"/>
        <v>0</v>
      </c>
      <c r="CC62" s="17">
        <f t="shared" si="250"/>
        <v>0</v>
      </c>
      <c r="CD62" s="17">
        <f t="shared" si="251"/>
        <v>0</v>
      </c>
      <c r="CE62" s="17">
        <f t="shared" si="252"/>
        <v>0</v>
      </c>
      <c r="CF62" s="17"/>
      <c r="CG62" s="17"/>
      <c r="CH62" s="17"/>
      <c r="CI62" s="17"/>
      <c r="CJ62" s="17">
        <f t="shared" si="253"/>
        <v>0</v>
      </c>
      <c r="CK62" s="17"/>
      <c r="CL62" s="17"/>
      <c r="CM62" s="17"/>
      <c r="CN62" s="17"/>
      <c r="CO62" s="17">
        <f t="shared" si="254"/>
        <v>0</v>
      </c>
      <c r="CP62" s="17"/>
      <c r="CQ62" s="17"/>
      <c r="CR62" s="17"/>
      <c r="CS62" s="17"/>
      <c r="CT62" s="15">
        <f t="shared" si="255"/>
        <v>0</v>
      </c>
      <c r="CU62" s="15"/>
      <c r="CV62" s="15"/>
      <c r="CW62" s="15"/>
      <c r="CX62" s="15"/>
      <c r="CY62" s="17">
        <f t="shared" si="256"/>
        <v>0</v>
      </c>
      <c r="CZ62" s="17"/>
      <c r="DA62" s="274"/>
      <c r="DB62" s="17"/>
      <c r="DC62" s="274"/>
      <c r="DD62" s="15">
        <f t="shared" si="257"/>
        <v>0</v>
      </c>
      <c r="DE62" s="17">
        <f t="shared" si="258"/>
        <v>0</v>
      </c>
      <c r="DF62" s="17">
        <f t="shared" si="259"/>
        <v>0</v>
      </c>
      <c r="DG62" s="17">
        <f t="shared" si="260"/>
        <v>0</v>
      </c>
      <c r="DH62" s="17">
        <f t="shared" si="261"/>
        <v>0</v>
      </c>
      <c r="DI62" s="17">
        <f t="shared" si="262"/>
        <v>0</v>
      </c>
      <c r="DJ62" s="17">
        <f t="shared" si="263"/>
        <v>0</v>
      </c>
      <c r="DK62" s="17">
        <f t="shared" si="264"/>
        <v>0</v>
      </c>
      <c r="DL62" s="17">
        <f t="shared" si="265"/>
        <v>0</v>
      </c>
      <c r="DM62" s="17">
        <f t="shared" si="266"/>
        <v>0</v>
      </c>
      <c r="DN62" s="17">
        <f t="shared" si="267"/>
        <v>0</v>
      </c>
      <c r="DO62" s="208"/>
      <c r="DP62" s="209"/>
      <c r="DQ62" s="209"/>
      <c r="DR62" s="17">
        <f t="shared" si="268"/>
        <v>0</v>
      </c>
      <c r="DS62" s="17"/>
      <c r="DT62" s="17"/>
      <c r="DU62" s="17"/>
      <c r="DV62" s="40"/>
      <c r="DW62" s="15">
        <f t="shared" si="269"/>
        <v>0</v>
      </c>
      <c r="DX62" s="17"/>
      <c r="DY62" s="17"/>
      <c r="DZ62" s="17"/>
      <c r="EA62" s="17"/>
      <c r="EB62" s="17">
        <f t="shared" si="270"/>
        <v>0</v>
      </c>
      <c r="EC62" s="17"/>
      <c r="ED62" s="17"/>
      <c r="EE62" s="17"/>
      <c r="EF62" s="17"/>
      <c r="EG62" s="17"/>
      <c r="EH62" s="17"/>
      <c r="EI62" s="17"/>
      <c r="EJ62" s="8">
        <f t="shared" si="271"/>
        <v>0</v>
      </c>
      <c r="EL62" s="8">
        <f t="shared" si="272"/>
        <v>0</v>
      </c>
      <c r="EM62" s="8">
        <f t="shared" si="273"/>
        <v>0</v>
      </c>
      <c r="EO62" s="8"/>
      <c r="EP62" s="8"/>
      <c r="ER62" s="8"/>
      <c r="ET62" s="155"/>
      <c r="EU62" s="155"/>
      <c r="EV62" s="155"/>
      <c r="EW62" s="155"/>
      <c r="EX62" s="155"/>
      <c r="EY62" s="175"/>
      <c r="EZ62" s="148"/>
      <c r="FC62" s="8">
        <f t="shared" si="276"/>
        <v>0</v>
      </c>
      <c r="FD62" s="8"/>
      <c r="FE62" s="131"/>
      <c r="FF62" s="8"/>
      <c r="FG62" s="131"/>
      <c r="FH62" s="8">
        <f t="shared" si="277"/>
        <v>0</v>
      </c>
      <c r="FI62" s="8"/>
      <c r="FJ62" s="131"/>
      <c r="FK62" s="8"/>
      <c r="FL62" s="131"/>
      <c r="FM62" s="8">
        <f t="shared" si="278"/>
        <v>0</v>
      </c>
      <c r="FN62" s="8"/>
      <c r="FO62" s="131"/>
      <c r="FP62" s="8"/>
      <c r="FQ62" s="131"/>
      <c r="FR62" s="8">
        <f t="shared" si="279"/>
        <v>0</v>
      </c>
      <c r="FS62" s="8"/>
      <c r="FT62" s="131"/>
      <c r="FU62" s="8"/>
      <c r="FV62" s="131"/>
    </row>
    <row r="63" spans="2:178" s="59" customFormat="1" ht="15.75" customHeight="1" x14ac:dyDescent="0.3">
      <c r="B63" s="49"/>
      <c r="C63" s="50">
        <v>1</v>
      </c>
      <c r="D63" s="50"/>
      <c r="E63" s="307">
        <v>48</v>
      </c>
      <c r="F63" s="49"/>
      <c r="G63" s="50">
        <v>1</v>
      </c>
      <c r="H63" s="50">
        <v>1</v>
      </c>
      <c r="M63" s="307">
        <v>41</v>
      </c>
      <c r="N63" s="10" t="s">
        <v>29</v>
      </c>
      <c r="O63" s="312"/>
      <c r="P63" s="17">
        <f t="shared" si="238"/>
        <v>24157.861000000001</v>
      </c>
      <c r="Q63" s="17"/>
      <c r="R63" s="33">
        <f>7474.5+2022.067</f>
        <v>9496.5669999999991</v>
      </c>
      <c r="S63" s="17">
        <v>12097.894</v>
      </c>
      <c r="T63" s="111">
        <v>2563.4</v>
      </c>
      <c r="U63" s="17">
        <v>2089.2360200000003</v>
      </c>
      <c r="V63" s="312"/>
      <c r="W63" s="312"/>
      <c r="X63" s="17">
        <f t="shared" si="239"/>
        <v>24157.861000000001</v>
      </c>
      <c r="Y63" s="17"/>
      <c r="Z63" s="33">
        <f>7474.5+2022.067</f>
        <v>9496.5669999999991</v>
      </c>
      <c r="AA63" s="17">
        <f>10000+2097.894</f>
        <v>12097.894</v>
      </c>
      <c r="AB63" s="111">
        <v>2563.4</v>
      </c>
      <c r="AC63" s="17">
        <f t="shared" si="240"/>
        <v>4897.1668500000005</v>
      </c>
      <c r="AD63" s="17"/>
      <c r="AE63" s="274">
        <v>651.08018000000004</v>
      </c>
      <c r="AF63" s="17">
        <v>3572.4583200000002</v>
      </c>
      <c r="AG63" s="274">
        <v>673.62834999999995</v>
      </c>
      <c r="AH63" s="312"/>
      <c r="AI63" s="17">
        <f t="shared" si="241"/>
        <v>2089.2360200000003</v>
      </c>
      <c r="AJ63" s="17"/>
      <c r="AK63" s="324">
        <f t="shared" si="11"/>
        <v>949.6567</v>
      </c>
      <c r="AL63" s="324">
        <f t="shared" si="12"/>
        <v>967.83152000000007</v>
      </c>
      <c r="AM63" s="324">
        <f t="shared" si="13"/>
        <v>171.74780000000001</v>
      </c>
      <c r="AN63" s="17">
        <f t="shared" si="242"/>
        <v>24157.861000000001</v>
      </c>
      <c r="AO63" s="17"/>
      <c r="AP63" s="33">
        <f>7474.5+2022.067</f>
        <v>9496.5669999999991</v>
      </c>
      <c r="AQ63" s="17">
        <v>12097.894</v>
      </c>
      <c r="AR63" s="111">
        <v>2563.4</v>
      </c>
      <c r="AS63" s="17">
        <f t="shared" si="243"/>
        <v>24157.861000000001</v>
      </c>
      <c r="AT63" s="17"/>
      <c r="AU63" s="33">
        <f>7474.5+2022.067</f>
        <v>9496.5669999999991</v>
      </c>
      <c r="AV63" s="18"/>
      <c r="AW63" s="17">
        <v>12097.894</v>
      </c>
      <c r="AX63" s="111">
        <v>2563.4</v>
      </c>
      <c r="AY63" s="17">
        <f t="shared" si="244"/>
        <v>24307.861000000001</v>
      </c>
      <c r="AZ63" s="17"/>
      <c r="BA63" s="33">
        <f>7474.5+2022.067</f>
        <v>9496.5669999999991</v>
      </c>
      <c r="BB63" s="17">
        <f>10000+2247.894</f>
        <v>12247.894</v>
      </c>
      <c r="BC63" s="111">
        <v>2563.4</v>
      </c>
      <c r="BD63" s="17">
        <f t="shared" si="245"/>
        <v>20037.900000000001</v>
      </c>
      <c r="BE63" s="17"/>
      <c r="BF63" s="33">
        <v>7474.5</v>
      </c>
      <c r="BG63" s="17">
        <v>10000</v>
      </c>
      <c r="BH63" s="111">
        <v>2563.4</v>
      </c>
      <c r="BI63" s="17">
        <f t="shared" si="246"/>
        <v>10037.9</v>
      </c>
      <c r="BJ63" s="17"/>
      <c r="BK63" s="33">
        <v>7474.5</v>
      </c>
      <c r="BL63" s="17"/>
      <c r="BM63" s="111">
        <v>2563.4</v>
      </c>
      <c r="BN63" s="17">
        <f t="shared" si="51"/>
        <v>7474.5</v>
      </c>
      <c r="BO63" s="17"/>
      <c r="BP63" s="33">
        <v>7474.5</v>
      </c>
      <c r="BQ63" s="17"/>
      <c r="BR63" s="17"/>
      <c r="BS63" s="17"/>
      <c r="BT63" s="17" t="s">
        <v>327</v>
      </c>
      <c r="BU63" s="17">
        <f t="shared" si="116"/>
        <v>24157.861000000001</v>
      </c>
      <c r="BV63" s="17"/>
      <c r="BW63" s="33">
        <f>7474.5+2022.067</f>
        <v>9496.5669999999991</v>
      </c>
      <c r="BX63" s="17">
        <f>10000+2097.894</f>
        <v>12097.894</v>
      </c>
      <c r="BY63" s="111">
        <v>2563.4</v>
      </c>
      <c r="BZ63" s="17">
        <f t="shared" si="247"/>
        <v>0</v>
      </c>
      <c r="CA63" s="17">
        <f t="shared" si="248"/>
        <v>0</v>
      </c>
      <c r="CB63" s="17">
        <f t="shared" si="249"/>
        <v>0</v>
      </c>
      <c r="CC63" s="17">
        <f t="shared" si="250"/>
        <v>0</v>
      </c>
      <c r="CD63" s="17">
        <f t="shared" si="251"/>
        <v>0</v>
      </c>
      <c r="CE63" s="17">
        <f t="shared" si="252"/>
        <v>24157.861000000001</v>
      </c>
      <c r="CF63" s="17"/>
      <c r="CG63" s="33">
        <f>7474.5+2022.067</f>
        <v>9496.5669999999991</v>
      </c>
      <c r="CH63" s="17">
        <f>10000+2097.894</f>
        <v>12097.894</v>
      </c>
      <c r="CI63" s="111">
        <v>2563.4</v>
      </c>
      <c r="CJ63" s="17">
        <f t="shared" si="253"/>
        <v>0</v>
      </c>
      <c r="CK63" s="17"/>
      <c r="CL63" s="17"/>
      <c r="CM63" s="17"/>
      <c r="CN63" s="17"/>
      <c r="CO63" s="17">
        <f t="shared" si="254"/>
        <v>24157.861000000001</v>
      </c>
      <c r="CP63" s="17"/>
      <c r="CQ63" s="33">
        <f>7474.5+2022.067</f>
        <v>9496.5669999999991</v>
      </c>
      <c r="CR63" s="17">
        <f>10000+2097.894</f>
        <v>12097.894</v>
      </c>
      <c r="CS63" s="111">
        <v>2563.4</v>
      </c>
      <c r="CT63" s="17">
        <f t="shared" si="255"/>
        <v>17674.445090000001</v>
      </c>
      <c r="CU63" s="17"/>
      <c r="CV63" s="33">
        <v>3192.9826200000002</v>
      </c>
      <c r="CW63" s="17">
        <v>11918.062470000001</v>
      </c>
      <c r="CX63" s="111">
        <v>2563.4</v>
      </c>
      <c r="CY63" s="17">
        <f t="shared" si="256"/>
        <v>4897.1668500000005</v>
      </c>
      <c r="CZ63" s="17"/>
      <c r="DA63" s="274">
        <v>651.08018000000004</v>
      </c>
      <c r="DB63" s="17">
        <v>3572.4583200000002</v>
      </c>
      <c r="DC63" s="274">
        <v>673.62834999999995</v>
      </c>
      <c r="DD63" s="15">
        <f t="shared" si="257"/>
        <v>22571.611940000003</v>
      </c>
      <c r="DE63" s="17">
        <f t="shared" si="258"/>
        <v>22571.611940000003</v>
      </c>
      <c r="DF63" s="17">
        <f t="shared" si="259"/>
        <v>0</v>
      </c>
      <c r="DG63" s="17">
        <f t="shared" si="260"/>
        <v>3844.0628000000002</v>
      </c>
      <c r="DH63" s="17">
        <f t="shared" si="261"/>
        <v>15490.52079</v>
      </c>
      <c r="DI63" s="17">
        <f t="shared" si="262"/>
        <v>3237.02835</v>
      </c>
      <c r="DJ63" s="17">
        <f t="shared" si="263"/>
        <v>6483.4159099999979</v>
      </c>
      <c r="DK63" s="17">
        <f t="shared" si="264"/>
        <v>0</v>
      </c>
      <c r="DL63" s="17">
        <f t="shared" si="265"/>
        <v>6303.5843799999984</v>
      </c>
      <c r="DM63" s="17">
        <f t="shared" si="266"/>
        <v>179.83152999999947</v>
      </c>
      <c r="DN63" s="17">
        <f t="shared" si="267"/>
        <v>0</v>
      </c>
      <c r="DO63" s="208"/>
      <c r="DP63" s="339">
        <f>CE63+CE64+CE67+CE70+CE73+CE75+CE76+CE77</f>
        <v>45506.892250000004</v>
      </c>
      <c r="DQ63" s="339">
        <f>DP63+DR77-CJ70-CJ77</f>
        <v>44514.381249999999</v>
      </c>
      <c r="DR63" s="17">
        <f t="shared" si="268"/>
        <v>0</v>
      </c>
      <c r="DS63" s="17"/>
      <c r="DT63" s="17"/>
      <c r="DU63" s="17"/>
      <c r="DV63" s="40"/>
      <c r="DW63" s="15">
        <f t="shared" si="269"/>
        <v>0</v>
      </c>
      <c r="DX63" s="17"/>
      <c r="DY63" s="17"/>
      <c r="DZ63" s="17"/>
      <c r="EA63" s="17"/>
      <c r="EB63" s="17">
        <f t="shared" si="270"/>
        <v>0</v>
      </c>
      <c r="EC63" s="17"/>
      <c r="ED63" s="17"/>
      <c r="EE63" s="17"/>
      <c r="EF63" s="17"/>
      <c r="EG63" s="17"/>
      <c r="EH63" s="17"/>
      <c r="EI63" s="17"/>
      <c r="EJ63" s="8">
        <f t="shared" si="271"/>
        <v>6483.4159099999979</v>
      </c>
      <c r="EL63" s="8">
        <f t="shared" si="272"/>
        <v>24157.861000000001</v>
      </c>
      <c r="EM63" s="8">
        <f t="shared" si="273"/>
        <v>17674.445090000001</v>
      </c>
      <c r="EO63" s="45">
        <f>EM63+EM64+EM67+EM70+EM73+EM75+EM76+EM77</f>
        <v>28869.178029999999</v>
      </c>
      <c r="EP63" s="45">
        <f>EJ63+EJ64+EJ67+EJ70+EJ73+EJ75+EJ76+EJ77</f>
        <v>15645.203219999998</v>
      </c>
      <c r="ER63" s="45">
        <f>DQ63-EO63</f>
        <v>15645.203219999999</v>
      </c>
      <c r="ES63" s="77"/>
      <c r="ET63" s="154">
        <v>4750</v>
      </c>
      <c r="EU63" s="154"/>
      <c r="EV63" s="154">
        <v>0.71699999999999997</v>
      </c>
      <c r="EW63" s="154">
        <v>20298</v>
      </c>
      <c r="EX63" s="154">
        <v>2.702</v>
      </c>
      <c r="EY63" s="175">
        <v>4</v>
      </c>
      <c r="EZ63" s="148">
        <v>2538</v>
      </c>
      <c r="FA63" s="77"/>
      <c r="FB63" s="77"/>
      <c r="FC63" s="8">
        <f t="shared" si="276"/>
        <v>17674.445090000001</v>
      </c>
      <c r="FD63" s="8"/>
      <c r="FE63" s="131">
        <v>3192.9826200000002</v>
      </c>
      <c r="FF63" s="8">
        <v>11918.062470000001</v>
      </c>
      <c r="FG63" s="131">
        <v>2563.4</v>
      </c>
      <c r="FH63" s="8">
        <f t="shared" si="277"/>
        <v>4897.1668500000005</v>
      </c>
      <c r="FI63" s="8"/>
      <c r="FJ63" s="131">
        <v>651.08018000000004</v>
      </c>
      <c r="FK63" s="8">
        <v>3572.4583200000002</v>
      </c>
      <c r="FL63" s="131">
        <v>673.62834999999995</v>
      </c>
      <c r="FM63" s="8">
        <f t="shared" si="278"/>
        <v>17674.445090000001</v>
      </c>
      <c r="FN63" s="8"/>
      <c r="FO63" s="131">
        <v>3192.9826200000002</v>
      </c>
      <c r="FP63" s="8">
        <v>11918.062470000001</v>
      </c>
      <c r="FQ63" s="131">
        <v>2563.4</v>
      </c>
      <c r="FR63" s="8">
        <f t="shared" si="279"/>
        <v>4897.1668500000005</v>
      </c>
      <c r="FS63" s="8"/>
      <c r="FT63" s="131">
        <v>651.08018000000004</v>
      </c>
      <c r="FU63" s="8">
        <v>3572.4583200000002</v>
      </c>
      <c r="FV63" s="131">
        <v>673.62834999999995</v>
      </c>
    </row>
    <row r="64" spans="2:178" s="59" customFormat="1" ht="15.75" customHeight="1" x14ac:dyDescent="0.3">
      <c r="B64" s="49"/>
      <c r="C64" s="50"/>
      <c r="D64" s="50">
        <v>1</v>
      </c>
      <c r="E64" s="307">
        <v>49</v>
      </c>
      <c r="F64" s="49"/>
      <c r="G64" s="50"/>
      <c r="H64" s="50">
        <v>1</v>
      </c>
      <c r="M64" s="307">
        <v>42</v>
      </c>
      <c r="N64" s="10" t="s">
        <v>38</v>
      </c>
      <c r="O64" s="312"/>
      <c r="P64" s="17">
        <f t="shared" si="238"/>
        <v>1573.4</v>
      </c>
      <c r="Q64" s="17"/>
      <c r="R64" s="109">
        <v>1174.5</v>
      </c>
      <c r="S64" s="17"/>
      <c r="T64" s="109">
        <v>398.9</v>
      </c>
      <c r="U64" s="17">
        <v>144.1763</v>
      </c>
      <c r="V64" s="312"/>
      <c r="W64" s="312"/>
      <c r="X64" s="17">
        <f t="shared" si="239"/>
        <v>1478.99125</v>
      </c>
      <c r="Y64" s="17"/>
      <c r="Z64" s="17">
        <v>1080.0912499999999</v>
      </c>
      <c r="AA64" s="17"/>
      <c r="AB64" s="109">
        <v>398.9</v>
      </c>
      <c r="AC64" s="17">
        <f t="shared" si="240"/>
        <v>80.586089999999999</v>
      </c>
      <c r="AD64" s="17"/>
      <c r="AE64" s="274">
        <v>0</v>
      </c>
      <c r="AF64" s="17"/>
      <c r="AG64" s="274">
        <v>80.586089999999999</v>
      </c>
      <c r="AH64" s="312"/>
      <c r="AI64" s="17">
        <f t="shared" si="241"/>
        <v>144.1763</v>
      </c>
      <c r="AJ64" s="17"/>
      <c r="AK64" s="324">
        <f t="shared" si="11"/>
        <v>117.45</v>
      </c>
      <c r="AL64" s="324">
        <f t="shared" si="12"/>
        <v>0</v>
      </c>
      <c r="AM64" s="324">
        <f t="shared" si="13"/>
        <v>26.726299999999998</v>
      </c>
      <c r="AN64" s="17">
        <f t="shared" si="242"/>
        <v>1573.4</v>
      </c>
      <c r="AO64" s="17"/>
      <c r="AP64" s="109">
        <v>1174.5</v>
      </c>
      <c r="AQ64" s="17"/>
      <c r="AR64" s="109">
        <v>398.9</v>
      </c>
      <c r="AS64" s="17">
        <f t="shared" si="243"/>
        <v>1573.4</v>
      </c>
      <c r="AT64" s="17"/>
      <c r="AU64" s="109">
        <v>1174.5</v>
      </c>
      <c r="AV64" s="319"/>
      <c r="AW64" s="17"/>
      <c r="AX64" s="109">
        <v>398.9</v>
      </c>
      <c r="AY64" s="17">
        <f t="shared" si="244"/>
        <v>1573.4</v>
      </c>
      <c r="AZ64" s="17"/>
      <c r="BA64" s="109">
        <v>1174.5</v>
      </c>
      <c r="BB64" s="17"/>
      <c r="BC64" s="109">
        <v>398.9</v>
      </c>
      <c r="BD64" s="17">
        <f t="shared" si="245"/>
        <v>1573.4</v>
      </c>
      <c r="BE64" s="17"/>
      <c r="BF64" s="109">
        <v>1174.5</v>
      </c>
      <c r="BG64" s="17"/>
      <c r="BH64" s="109">
        <v>398.9</v>
      </c>
      <c r="BI64" s="17">
        <f t="shared" si="246"/>
        <v>1573.4</v>
      </c>
      <c r="BJ64" s="17"/>
      <c r="BK64" s="109">
        <v>1174.5</v>
      </c>
      <c r="BL64" s="17"/>
      <c r="BM64" s="109">
        <v>398.9</v>
      </c>
      <c r="BN64" s="17">
        <f t="shared" si="51"/>
        <v>0</v>
      </c>
      <c r="BO64" s="17"/>
      <c r="BP64" s="33"/>
      <c r="BQ64" s="17"/>
      <c r="BR64" s="17"/>
      <c r="BS64" s="17"/>
      <c r="BT64" s="17" t="s">
        <v>244</v>
      </c>
      <c r="BU64" s="17">
        <f t="shared" si="116"/>
        <v>1478.99125</v>
      </c>
      <c r="BV64" s="17"/>
      <c r="BW64" s="17">
        <v>1080.0912499999999</v>
      </c>
      <c r="BX64" s="17"/>
      <c r="BY64" s="109">
        <v>398.9</v>
      </c>
      <c r="BZ64" s="17">
        <f t="shared" si="247"/>
        <v>94.408750000000055</v>
      </c>
      <c r="CA64" s="17">
        <f t="shared" si="248"/>
        <v>0</v>
      </c>
      <c r="CB64" s="17">
        <f t="shared" si="249"/>
        <v>94.408750000000055</v>
      </c>
      <c r="CC64" s="17">
        <f t="shared" si="250"/>
        <v>0</v>
      </c>
      <c r="CD64" s="17">
        <f t="shared" si="251"/>
        <v>0</v>
      </c>
      <c r="CE64" s="17">
        <f t="shared" si="252"/>
        <v>1478.99125</v>
      </c>
      <c r="CF64" s="17"/>
      <c r="CG64" s="17">
        <v>1080.0912499999999</v>
      </c>
      <c r="CH64" s="17"/>
      <c r="CI64" s="109">
        <v>398.9</v>
      </c>
      <c r="CJ64" s="17">
        <f t="shared" si="253"/>
        <v>0</v>
      </c>
      <c r="CK64" s="17"/>
      <c r="CL64" s="17"/>
      <c r="CM64" s="17"/>
      <c r="CN64" s="17"/>
      <c r="CO64" s="17">
        <f t="shared" si="254"/>
        <v>1478.99125</v>
      </c>
      <c r="CP64" s="17"/>
      <c r="CQ64" s="17">
        <v>1080.0912499999999</v>
      </c>
      <c r="CR64" s="17"/>
      <c r="CS64" s="109">
        <v>398.9</v>
      </c>
      <c r="CT64" s="15">
        <f t="shared" si="255"/>
        <v>398.9</v>
      </c>
      <c r="CU64" s="15"/>
      <c r="CV64" s="15">
        <v>0</v>
      </c>
      <c r="CW64" s="15"/>
      <c r="CX64" s="109">
        <v>398.9</v>
      </c>
      <c r="CY64" s="17">
        <f t="shared" si="256"/>
        <v>80.586089999999999</v>
      </c>
      <c r="CZ64" s="17"/>
      <c r="DA64" s="274">
        <v>0</v>
      </c>
      <c r="DB64" s="17"/>
      <c r="DC64" s="274">
        <v>80.586089999999999</v>
      </c>
      <c r="DD64" s="15">
        <f t="shared" si="257"/>
        <v>479.48608999999999</v>
      </c>
      <c r="DE64" s="17">
        <f t="shared" si="258"/>
        <v>479.48608999999999</v>
      </c>
      <c r="DF64" s="17">
        <f t="shared" si="259"/>
        <v>0</v>
      </c>
      <c r="DG64" s="17">
        <f t="shared" si="260"/>
        <v>0</v>
      </c>
      <c r="DH64" s="17">
        <f t="shared" si="261"/>
        <v>0</v>
      </c>
      <c r="DI64" s="17">
        <f t="shared" si="262"/>
        <v>479.48608999999999</v>
      </c>
      <c r="DJ64" s="17">
        <f t="shared" si="263"/>
        <v>1080.0912499999999</v>
      </c>
      <c r="DK64" s="17">
        <f t="shared" si="264"/>
        <v>0</v>
      </c>
      <c r="DL64" s="17">
        <f t="shared" si="265"/>
        <v>1080.0912499999999</v>
      </c>
      <c r="DM64" s="17">
        <f t="shared" si="266"/>
        <v>0</v>
      </c>
      <c r="DN64" s="17">
        <f t="shared" si="267"/>
        <v>0</v>
      </c>
      <c r="DO64" s="208"/>
      <c r="DP64" s="209">
        <f>CE58-DP59-DP63</f>
        <v>32255.510999999999</v>
      </c>
      <c r="DQ64" s="209">
        <f>DP64-CJ61-CJ74</f>
        <v>28403.738229999999</v>
      </c>
      <c r="DR64" s="17">
        <f t="shared" si="268"/>
        <v>0</v>
      </c>
      <c r="DS64" s="17"/>
      <c r="DT64" s="17"/>
      <c r="DU64" s="17"/>
      <c r="DV64" s="40"/>
      <c r="DW64" s="15">
        <f t="shared" si="269"/>
        <v>0</v>
      </c>
      <c r="DX64" s="17"/>
      <c r="DY64" s="17"/>
      <c r="DZ64" s="17"/>
      <c r="EA64" s="17"/>
      <c r="EB64" s="17">
        <f t="shared" si="270"/>
        <v>0</v>
      </c>
      <c r="EC64" s="17"/>
      <c r="ED64" s="17"/>
      <c r="EE64" s="17"/>
      <c r="EF64" s="17"/>
      <c r="EG64" s="17"/>
      <c r="EH64" s="17"/>
      <c r="EI64" s="17"/>
      <c r="EJ64" s="8">
        <f t="shared" si="271"/>
        <v>1080.0912499999999</v>
      </c>
      <c r="EL64" s="8">
        <f t="shared" si="272"/>
        <v>1478.99125</v>
      </c>
      <c r="EM64" s="8">
        <f t="shared" si="273"/>
        <v>398.9</v>
      </c>
      <c r="EO64" s="8">
        <f>EM61+EM62+EM65+EM66+EM68+EM69+EM71+EM72+EM74+EM78+EM79</f>
        <v>28403.738229999999</v>
      </c>
      <c r="EP64" s="8">
        <f>EJ61+EJ62+EJ65+EJ66+EJ68+EJ69+EJ71+EJ72+EJ74+EJ78+EJ79</f>
        <v>0</v>
      </c>
      <c r="ER64" s="8">
        <f>DQ64-EO64</f>
        <v>0</v>
      </c>
      <c r="ES64" s="77"/>
      <c r="ET64" s="154">
        <v>0</v>
      </c>
      <c r="EU64" s="154"/>
      <c r="EV64" s="154">
        <v>0</v>
      </c>
      <c r="EW64" s="154"/>
      <c r="EX64" s="154"/>
      <c r="EY64" s="175">
        <v>1</v>
      </c>
      <c r="EZ64" s="148">
        <v>346.5</v>
      </c>
      <c r="FA64" s="77"/>
      <c r="FB64" s="77"/>
      <c r="FC64" s="8">
        <f t="shared" si="276"/>
        <v>398.9</v>
      </c>
      <c r="FD64" s="8"/>
      <c r="FE64" s="131">
        <v>0</v>
      </c>
      <c r="FF64" s="8"/>
      <c r="FG64" s="131">
        <v>398.9</v>
      </c>
      <c r="FH64" s="8">
        <f t="shared" si="277"/>
        <v>80.586089999999999</v>
      </c>
      <c r="FI64" s="8"/>
      <c r="FJ64" s="131">
        <v>0</v>
      </c>
      <c r="FK64" s="8"/>
      <c r="FL64" s="131">
        <v>80.586089999999999</v>
      </c>
      <c r="FM64" s="8">
        <f t="shared" si="278"/>
        <v>398.9</v>
      </c>
      <c r="FN64" s="8"/>
      <c r="FO64" s="131">
        <v>0</v>
      </c>
      <c r="FP64" s="8"/>
      <c r="FQ64" s="131">
        <v>398.9</v>
      </c>
      <c r="FR64" s="8">
        <f t="shared" si="279"/>
        <v>80.586089999999999</v>
      </c>
      <c r="FS64" s="8"/>
      <c r="FT64" s="131">
        <v>0</v>
      </c>
      <c r="FU64" s="8"/>
      <c r="FV64" s="131">
        <v>80.586089999999999</v>
      </c>
    </row>
    <row r="65" spans="2:178" s="59" customFormat="1" ht="15.75" customHeight="1" x14ac:dyDescent="0.3">
      <c r="B65" s="49"/>
      <c r="C65" s="50"/>
      <c r="D65" s="50">
        <v>1</v>
      </c>
      <c r="E65" s="307">
        <v>50</v>
      </c>
      <c r="F65" s="49"/>
      <c r="G65" s="50"/>
      <c r="H65" s="50">
        <v>1</v>
      </c>
      <c r="M65" s="307">
        <v>43</v>
      </c>
      <c r="N65" s="10" t="s">
        <v>349</v>
      </c>
      <c r="O65" s="312"/>
      <c r="P65" s="17">
        <f t="shared" si="238"/>
        <v>405</v>
      </c>
      <c r="Q65" s="17"/>
      <c r="R65" s="109">
        <v>405</v>
      </c>
      <c r="S65" s="17"/>
      <c r="T65" s="109"/>
      <c r="U65" s="17">
        <v>40.5</v>
      </c>
      <c r="V65" s="312"/>
      <c r="W65" s="312"/>
      <c r="X65" s="17">
        <f t="shared" si="239"/>
        <v>372.69799999999998</v>
      </c>
      <c r="Y65" s="17"/>
      <c r="Z65" s="17">
        <v>372.69799999999998</v>
      </c>
      <c r="AA65" s="17"/>
      <c r="AB65" s="17"/>
      <c r="AC65" s="17">
        <f t="shared" si="240"/>
        <v>46.064</v>
      </c>
      <c r="AD65" s="17"/>
      <c r="AE65" s="274">
        <v>46.064</v>
      </c>
      <c r="AF65" s="17"/>
      <c r="AG65" s="274"/>
      <c r="AH65" s="312"/>
      <c r="AI65" s="17">
        <f t="shared" si="241"/>
        <v>40.5</v>
      </c>
      <c r="AJ65" s="17"/>
      <c r="AK65" s="324">
        <f t="shared" si="11"/>
        <v>40.5</v>
      </c>
      <c r="AL65" s="324">
        <f t="shared" si="12"/>
        <v>0</v>
      </c>
      <c r="AM65" s="324">
        <f t="shared" si="13"/>
        <v>0</v>
      </c>
      <c r="AN65" s="17">
        <f t="shared" si="242"/>
        <v>405</v>
      </c>
      <c r="AO65" s="17"/>
      <c r="AP65" s="109">
        <v>405</v>
      </c>
      <c r="AQ65" s="17"/>
      <c r="AR65" s="109"/>
      <c r="AS65" s="17">
        <f t="shared" si="243"/>
        <v>405</v>
      </c>
      <c r="AT65" s="17"/>
      <c r="AU65" s="109">
        <v>405</v>
      </c>
      <c r="AV65" s="319"/>
      <c r="AW65" s="17"/>
      <c r="AX65" s="109"/>
      <c r="AY65" s="17">
        <f t="shared" si="244"/>
        <v>405</v>
      </c>
      <c r="AZ65" s="17"/>
      <c r="BA65" s="109">
        <v>405</v>
      </c>
      <c r="BB65" s="17"/>
      <c r="BC65" s="109"/>
      <c r="BD65" s="17">
        <f t="shared" si="245"/>
        <v>405</v>
      </c>
      <c r="BE65" s="17"/>
      <c r="BF65" s="109">
        <v>405</v>
      </c>
      <c r="BG65" s="17"/>
      <c r="BH65" s="109"/>
      <c r="BI65" s="17">
        <f t="shared" si="246"/>
        <v>861.3</v>
      </c>
      <c r="BJ65" s="17"/>
      <c r="BK65" s="109">
        <v>405</v>
      </c>
      <c r="BL65" s="17"/>
      <c r="BM65" s="109">
        <v>456.3</v>
      </c>
      <c r="BN65" s="17">
        <f t="shared" si="51"/>
        <v>0</v>
      </c>
      <c r="BO65" s="17"/>
      <c r="BP65" s="33"/>
      <c r="BQ65" s="17"/>
      <c r="BR65" s="17"/>
      <c r="BS65" s="17"/>
      <c r="BT65" s="17"/>
      <c r="BU65" s="17">
        <f t="shared" si="116"/>
        <v>372.69799999999998</v>
      </c>
      <c r="BV65" s="17"/>
      <c r="BW65" s="17">
        <v>372.69799999999998</v>
      </c>
      <c r="BX65" s="17"/>
      <c r="BY65" s="17"/>
      <c r="BZ65" s="17">
        <f t="shared" si="247"/>
        <v>32.302000000000021</v>
      </c>
      <c r="CA65" s="17">
        <f t="shared" si="248"/>
        <v>0</v>
      </c>
      <c r="CB65" s="17">
        <f t="shared" si="249"/>
        <v>32.302000000000021</v>
      </c>
      <c r="CC65" s="17">
        <f t="shared" si="250"/>
        <v>0</v>
      </c>
      <c r="CD65" s="17">
        <f t="shared" si="251"/>
        <v>0</v>
      </c>
      <c r="CE65" s="17">
        <f t="shared" si="252"/>
        <v>372.69799999999998</v>
      </c>
      <c r="CF65" s="17"/>
      <c r="CG65" s="17">
        <v>372.69799999999998</v>
      </c>
      <c r="CH65" s="17"/>
      <c r="CI65" s="17"/>
      <c r="CJ65" s="17">
        <f t="shared" si="253"/>
        <v>0</v>
      </c>
      <c r="CK65" s="17"/>
      <c r="CL65" s="17"/>
      <c r="CM65" s="17"/>
      <c r="CN65" s="17"/>
      <c r="CO65" s="17">
        <f t="shared" si="254"/>
        <v>372.69799999999998</v>
      </c>
      <c r="CP65" s="17"/>
      <c r="CQ65" s="17">
        <v>372.69799999999998</v>
      </c>
      <c r="CR65" s="17"/>
      <c r="CS65" s="17"/>
      <c r="CT65" s="17">
        <f t="shared" si="255"/>
        <v>372.69799999999998</v>
      </c>
      <c r="CU65" s="17"/>
      <c r="CV65" s="17">
        <v>372.69799999999998</v>
      </c>
      <c r="CW65" s="15"/>
      <c r="CX65" s="15"/>
      <c r="CY65" s="17">
        <f t="shared" si="256"/>
        <v>46.064</v>
      </c>
      <c r="CZ65" s="17"/>
      <c r="DA65" s="274">
        <v>46.064</v>
      </c>
      <c r="DB65" s="17"/>
      <c r="DC65" s="274"/>
      <c r="DD65" s="15">
        <f t="shared" si="257"/>
        <v>418.762</v>
      </c>
      <c r="DE65" s="17">
        <f t="shared" si="258"/>
        <v>418.762</v>
      </c>
      <c r="DF65" s="17">
        <f t="shared" si="259"/>
        <v>0</v>
      </c>
      <c r="DG65" s="17">
        <f t="shared" si="260"/>
        <v>418.762</v>
      </c>
      <c r="DH65" s="17">
        <f t="shared" si="261"/>
        <v>0</v>
      </c>
      <c r="DI65" s="17">
        <f t="shared" si="262"/>
        <v>0</v>
      </c>
      <c r="DJ65" s="17">
        <f t="shared" si="263"/>
        <v>0</v>
      </c>
      <c r="DK65" s="17">
        <f t="shared" si="264"/>
        <v>0</v>
      </c>
      <c r="DL65" s="17">
        <f t="shared" si="265"/>
        <v>0</v>
      </c>
      <c r="DM65" s="17">
        <f t="shared" si="266"/>
        <v>0</v>
      </c>
      <c r="DN65" s="17">
        <f t="shared" si="267"/>
        <v>0</v>
      </c>
      <c r="DO65" s="208"/>
      <c r="DP65" s="209"/>
      <c r="DQ65" s="209"/>
      <c r="DR65" s="17">
        <f t="shared" si="268"/>
        <v>0</v>
      </c>
      <c r="DS65" s="17"/>
      <c r="DT65" s="17"/>
      <c r="DU65" s="17"/>
      <c r="DV65" s="40"/>
      <c r="DW65" s="15">
        <f t="shared" si="269"/>
        <v>0</v>
      </c>
      <c r="DX65" s="17"/>
      <c r="DY65" s="17"/>
      <c r="DZ65" s="17"/>
      <c r="EA65" s="17"/>
      <c r="EB65" s="17">
        <f t="shared" si="270"/>
        <v>0</v>
      </c>
      <c r="EC65" s="17"/>
      <c r="ED65" s="17"/>
      <c r="EE65" s="17"/>
      <c r="EF65" s="17"/>
      <c r="EG65" s="17"/>
      <c r="EH65" s="17"/>
      <c r="EI65" s="17"/>
      <c r="EJ65" s="8">
        <f t="shared" si="271"/>
        <v>0</v>
      </c>
      <c r="EL65" s="8">
        <f t="shared" si="272"/>
        <v>372.69799999999998</v>
      </c>
      <c r="EM65" s="8">
        <f t="shared" si="273"/>
        <v>372.69799999999998</v>
      </c>
      <c r="EO65" s="8"/>
      <c r="EP65" s="8"/>
      <c r="ER65" s="8"/>
      <c r="ET65" s="148">
        <v>328</v>
      </c>
      <c r="EU65" s="148"/>
      <c r="EV65" s="148">
        <v>6.6000000000000003E-2</v>
      </c>
      <c r="EW65" s="148"/>
      <c r="EX65" s="148"/>
      <c r="EY65" s="175"/>
      <c r="EZ65" s="148"/>
      <c r="FC65" s="8">
        <f t="shared" si="276"/>
        <v>372.69799999999998</v>
      </c>
      <c r="FD65" s="8"/>
      <c r="FE65" s="131">
        <v>372.69799999999998</v>
      </c>
      <c r="FF65" s="8"/>
      <c r="FG65" s="131"/>
      <c r="FH65" s="8">
        <f t="shared" si="277"/>
        <v>46.064</v>
      </c>
      <c r="FI65" s="8"/>
      <c r="FJ65" s="131">
        <v>46.064</v>
      </c>
      <c r="FK65" s="8"/>
      <c r="FL65" s="131"/>
      <c r="FM65" s="8">
        <f t="shared" si="278"/>
        <v>372.69799999999998</v>
      </c>
      <c r="FN65" s="8"/>
      <c r="FO65" s="131">
        <v>372.69799999999998</v>
      </c>
      <c r="FP65" s="8"/>
      <c r="FQ65" s="131"/>
      <c r="FR65" s="8">
        <f t="shared" si="279"/>
        <v>46.064</v>
      </c>
      <c r="FS65" s="8"/>
      <c r="FT65" s="131">
        <v>46.064</v>
      </c>
      <c r="FU65" s="8"/>
      <c r="FV65" s="131"/>
    </row>
    <row r="66" spans="2:178" s="59" customFormat="1" ht="15.75" customHeight="1" x14ac:dyDescent="0.3">
      <c r="B66" s="49"/>
      <c r="C66" s="50"/>
      <c r="D66" s="50">
        <v>1</v>
      </c>
      <c r="E66" s="307">
        <v>51</v>
      </c>
      <c r="F66" s="49"/>
      <c r="G66" s="50"/>
      <c r="H66" s="50">
        <v>1</v>
      </c>
      <c r="M66" s="307">
        <v>44</v>
      </c>
      <c r="N66" s="10" t="s">
        <v>175</v>
      </c>
      <c r="O66" s="312"/>
      <c r="P66" s="17">
        <f t="shared" si="238"/>
        <v>7003</v>
      </c>
      <c r="Q66" s="17"/>
      <c r="R66" s="109">
        <v>5472</v>
      </c>
      <c r="S66" s="17"/>
      <c r="T66" s="109">
        <v>1531</v>
      </c>
      <c r="U66" s="17">
        <v>649.77700000000004</v>
      </c>
      <c r="V66" s="312"/>
      <c r="W66" s="312"/>
      <c r="X66" s="17">
        <f t="shared" si="239"/>
        <v>7003</v>
      </c>
      <c r="Y66" s="17"/>
      <c r="Z66" s="33">
        <f>4572+900</f>
        <v>5472</v>
      </c>
      <c r="AA66" s="17"/>
      <c r="AB66" s="109">
        <v>1531</v>
      </c>
      <c r="AC66" s="17">
        <f t="shared" si="240"/>
        <v>8396.0743600000005</v>
      </c>
      <c r="AD66" s="17"/>
      <c r="AE66" s="274">
        <v>5458.6803600000003</v>
      </c>
      <c r="AF66" s="17"/>
      <c r="AG66" s="274">
        <v>2937.3939999999998</v>
      </c>
      <c r="AH66" s="312"/>
      <c r="AI66" s="17">
        <f t="shared" si="241"/>
        <v>649.77700000000004</v>
      </c>
      <c r="AJ66" s="17"/>
      <c r="AK66" s="324">
        <f t="shared" si="11"/>
        <v>547.20000000000005</v>
      </c>
      <c r="AL66" s="324">
        <f t="shared" si="12"/>
        <v>0</v>
      </c>
      <c r="AM66" s="324">
        <f t="shared" si="13"/>
        <v>102.57700000000001</v>
      </c>
      <c r="AN66" s="17">
        <f t="shared" si="242"/>
        <v>7003</v>
      </c>
      <c r="AO66" s="17"/>
      <c r="AP66" s="109">
        <v>5472</v>
      </c>
      <c r="AQ66" s="17"/>
      <c r="AR66" s="109">
        <v>1531</v>
      </c>
      <c r="AS66" s="17">
        <f t="shared" si="243"/>
        <v>7003</v>
      </c>
      <c r="AT66" s="17"/>
      <c r="AU66" s="109">
        <v>5472</v>
      </c>
      <c r="AV66" s="319"/>
      <c r="AW66" s="17"/>
      <c r="AX66" s="109">
        <v>1531</v>
      </c>
      <c r="AY66" s="17">
        <f t="shared" si="244"/>
        <v>7003</v>
      </c>
      <c r="AZ66" s="17"/>
      <c r="BA66" s="109">
        <v>5472</v>
      </c>
      <c r="BB66" s="17"/>
      <c r="BC66" s="109">
        <v>1531</v>
      </c>
      <c r="BD66" s="17">
        <f t="shared" si="245"/>
        <v>7003</v>
      </c>
      <c r="BE66" s="17"/>
      <c r="BF66" s="109">
        <v>5472</v>
      </c>
      <c r="BG66" s="17"/>
      <c r="BH66" s="109">
        <v>1531</v>
      </c>
      <c r="BI66" s="17">
        <f t="shared" si="246"/>
        <v>7003</v>
      </c>
      <c r="BJ66" s="17"/>
      <c r="BK66" s="109">
        <v>5472</v>
      </c>
      <c r="BL66" s="17"/>
      <c r="BM66" s="109">
        <v>1531</v>
      </c>
      <c r="BN66" s="17">
        <f t="shared" si="51"/>
        <v>4572</v>
      </c>
      <c r="BO66" s="17"/>
      <c r="BP66" s="33">
        <v>4572</v>
      </c>
      <c r="BQ66" s="17"/>
      <c r="BR66" s="17"/>
      <c r="BS66" s="17"/>
      <c r="BT66" s="17"/>
      <c r="BU66" s="17">
        <f t="shared" si="116"/>
        <v>7003</v>
      </c>
      <c r="BV66" s="17"/>
      <c r="BW66" s="33">
        <f>4572+900</f>
        <v>5472</v>
      </c>
      <c r="BX66" s="17"/>
      <c r="BY66" s="109">
        <v>1531</v>
      </c>
      <c r="BZ66" s="17">
        <f t="shared" si="247"/>
        <v>0</v>
      </c>
      <c r="CA66" s="17">
        <f t="shared" si="248"/>
        <v>0</v>
      </c>
      <c r="CB66" s="17">
        <f t="shared" si="249"/>
        <v>0</v>
      </c>
      <c r="CC66" s="17">
        <f t="shared" si="250"/>
        <v>0</v>
      </c>
      <c r="CD66" s="17">
        <f t="shared" si="251"/>
        <v>0</v>
      </c>
      <c r="CE66" s="17">
        <f t="shared" si="252"/>
        <v>7003</v>
      </c>
      <c r="CF66" s="17"/>
      <c r="CG66" s="33">
        <f>4572+900</f>
        <v>5472</v>
      </c>
      <c r="CH66" s="17"/>
      <c r="CI66" s="109">
        <v>1531</v>
      </c>
      <c r="CJ66" s="17">
        <f t="shared" si="253"/>
        <v>0</v>
      </c>
      <c r="CK66" s="17"/>
      <c r="CL66" s="17"/>
      <c r="CM66" s="17"/>
      <c r="CN66" s="17"/>
      <c r="CO66" s="17">
        <f t="shared" si="254"/>
        <v>7003</v>
      </c>
      <c r="CP66" s="17"/>
      <c r="CQ66" s="33">
        <f>4572+900</f>
        <v>5472</v>
      </c>
      <c r="CR66" s="17"/>
      <c r="CS66" s="109">
        <v>1531</v>
      </c>
      <c r="CT66" s="17">
        <f t="shared" si="255"/>
        <v>7003</v>
      </c>
      <c r="CU66" s="17"/>
      <c r="CV66" s="33">
        <v>5472</v>
      </c>
      <c r="CW66" s="17"/>
      <c r="CX66" s="109">
        <v>1531</v>
      </c>
      <c r="CY66" s="17">
        <f t="shared" si="256"/>
        <v>8396.0743600000005</v>
      </c>
      <c r="CZ66" s="17"/>
      <c r="DA66" s="274">
        <v>5458.6803600000003</v>
      </c>
      <c r="DB66" s="17"/>
      <c r="DC66" s="274">
        <v>2937.3939999999998</v>
      </c>
      <c r="DD66" s="15">
        <f t="shared" si="257"/>
        <v>15399.074360000001</v>
      </c>
      <c r="DE66" s="17">
        <f t="shared" si="258"/>
        <v>15399.074360000001</v>
      </c>
      <c r="DF66" s="17">
        <f t="shared" si="259"/>
        <v>0</v>
      </c>
      <c r="DG66" s="17">
        <f t="shared" si="260"/>
        <v>10930.68036</v>
      </c>
      <c r="DH66" s="17">
        <f t="shared" si="261"/>
        <v>0</v>
      </c>
      <c r="DI66" s="17">
        <f t="shared" si="262"/>
        <v>4468.3940000000002</v>
      </c>
      <c r="DJ66" s="17">
        <f t="shared" si="263"/>
        <v>0</v>
      </c>
      <c r="DK66" s="17">
        <f t="shared" si="264"/>
        <v>0</v>
      </c>
      <c r="DL66" s="17">
        <f t="shared" si="265"/>
        <v>0</v>
      </c>
      <c r="DM66" s="17">
        <f t="shared" si="266"/>
        <v>0</v>
      </c>
      <c r="DN66" s="17">
        <f t="shared" si="267"/>
        <v>0</v>
      </c>
      <c r="DO66" s="208"/>
      <c r="DP66" s="209"/>
      <c r="DQ66" s="209"/>
      <c r="DR66" s="17">
        <f t="shared" si="268"/>
        <v>0</v>
      </c>
      <c r="DS66" s="17"/>
      <c r="DT66" s="17"/>
      <c r="DU66" s="17"/>
      <c r="DV66" s="40"/>
      <c r="DW66" s="15">
        <f t="shared" si="269"/>
        <v>0</v>
      </c>
      <c r="DX66" s="17"/>
      <c r="DY66" s="17"/>
      <c r="DZ66" s="17"/>
      <c r="EA66" s="17"/>
      <c r="EB66" s="17">
        <f t="shared" si="270"/>
        <v>0</v>
      </c>
      <c r="EC66" s="17"/>
      <c r="ED66" s="17"/>
      <c r="EE66" s="17"/>
      <c r="EF66" s="17"/>
      <c r="EG66" s="17"/>
      <c r="EH66" s="17"/>
      <c r="EI66" s="17"/>
      <c r="EJ66" s="8">
        <f t="shared" si="271"/>
        <v>0</v>
      </c>
      <c r="EL66" s="8">
        <f t="shared" si="272"/>
        <v>7003</v>
      </c>
      <c r="EM66" s="8">
        <f t="shared" si="273"/>
        <v>7003</v>
      </c>
      <c r="EO66" s="8"/>
      <c r="EP66" s="8"/>
      <c r="ER66" s="8"/>
      <c r="ET66" s="148">
        <v>14351</v>
      </c>
      <c r="EU66" s="148"/>
      <c r="EV66" s="148">
        <v>3.7879999999999998</v>
      </c>
      <c r="EW66" s="148"/>
      <c r="EX66" s="148"/>
      <c r="EY66" s="175">
        <v>3</v>
      </c>
      <c r="EZ66" s="148">
        <v>3175</v>
      </c>
      <c r="FC66" s="8">
        <f t="shared" si="276"/>
        <v>7003</v>
      </c>
      <c r="FD66" s="8"/>
      <c r="FE66" s="131">
        <v>5472</v>
      </c>
      <c r="FF66" s="8"/>
      <c r="FG66" s="131">
        <v>1531</v>
      </c>
      <c r="FH66" s="8">
        <f t="shared" si="277"/>
        <v>8396.0743600000005</v>
      </c>
      <c r="FI66" s="8"/>
      <c r="FJ66" s="131">
        <v>5458.6803600000003</v>
      </c>
      <c r="FK66" s="8"/>
      <c r="FL66" s="131">
        <v>2937.3939999999998</v>
      </c>
      <c r="FM66" s="8">
        <f t="shared" si="278"/>
        <v>7003</v>
      </c>
      <c r="FN66" s="8"/>
      <c r="FO66" s="131">
        <v>5472</v>
      </c>
      <c r="FP66" s="8"/>
      <c r="FQ66" s="131">
        <v>1531</v>
      </c>
      <c r="FR66" s="8">
        <f t="shared" si="279"/>
        <v>8396.0743600000005</v>
      </c>
      <c r="FS66" s="8"/>
      <c r="FT66" s="131">
        <v>5458.6803600000003</v>
      </c>
      <c r="FU66" s="8"/>
      <c r="FV66" s="131">
        <v>2937.3939999999998</v>
      </c>
    </row>
    <row r="67" spans="2:178" s="59" customFormat="1" ht="15.75" customHeight="1" x14ac:dyDescent="0.3">
      <c r="B67" s="49"/>
      <c r="C67" s="50">
        <v>1</v>
      </c>
      <c r="D67" s="50"/>
      <c r="E67" s="307">
        <v>52</v>
      </c>
      <c r="F67" s="49"/>
      <c r="G67" s="50">
        <v>1</v>
      </c>
      <c r="H67" s="50">
        <v>1</v>
      </c>
      <c r="M67" s="307">
        <v>45</v>
      </c>
      <c r="N67" s="10" t="s">
        <v>39</v>
      </c>
      <c r="O67" s="312"/>
      <c r="P67" s="17">
        <f t="shared" si="238"/>
        <v>6638.6890000000003</v>
      </c>
      <c r="Q67" s="17"/>
      <c r="R67" s="109">
        <f>274.987+5900.002</f>
        <v>6174.9890000000005</v>
      </c>
      <c r="S67" s="17"/>
      <c r="T67" s="109">
        <v>463.7</v>
      </c>
      <c r="U67" s="17">
        <v>648.56680000000006</v>
      </c>
      <c r="V67" s="312"/>
      <c r="W67" s="312"/>
      <c r="X67" s="17">
        <f t="shared" si="239"/>
        <v>6638.6890000000003</v>
      </c>
      <c r="Y67" s="17"/>
      <c r="Z67" s="33">
        <f>274.987+5900.002</f>
        <v>6174.9890000000005</v>
      </c>
      <c r="AA67" s="17"/>
      <c r="AB67" s="109">
        <v>463.7</v>
      </c>
      <c r="AC67" s="17">
        <f t="shared" si="240"/>
        <v>303.31174999999996</v>
      </c>
      <c r="AD67" s="17"/>
      <c r="AE67" s="274">
        <v>166.18272999999999</v>
      </c>
      <c r="AF67" s="17"/>
      <c r="AG67" s="274">
        <v>137.12902</v>
      </c>
      <c r="AH67" s="312"/>
      <c r="AI67" s="17">
        <f t="shared" si="241"/>
        <v>648.56680000000006</v>
      </c>
      <c r="AJ67" s="17"/>
      <c r="AK67" s="324">
        <f t="shared" si="11"/>
        <v>617.49890000000005</v>
      </c>
      <c r="AL67" s="324">
        <f t="shared" si="12"/>
        <v>0</v>
      </c>
      <c r="AM67" s="324">
        <f t="shared" si="13"/>
        <v>31.067900000000002</v>
      </c>
      <c r="AN67" s="17">
        <f t="shared" si="242"/>
        <v>6638.6890000000003</v>
      </c>
      <c r="AO67" s="17"/>
      <c r="AP67" s="109">
        <f>274.987+5900.002</f>
        <v>6174.9890000000005</v>
      </c>
      <c r="AQ67" s="17"/>
      <c r="AR67" s="109">
        <v>463.7</v>
      </c>
      <c r="AS67" s="17">
        <f t="shared" si="243"/>
        <v>6638.6890000000003</v>
      </c>
      <c r="AT67" s="17"/>
      <c r="AU67" s="109">
        <f>274.987+5900.002</f>
        <v>6174.9890000000005</v>
      </c>
      <c r="AV67" s="319"/>
      <c r="AW67" s="17"/>
      <c r="AX67" s="109">
        <v>463.7</v>
      </c>
      <c r="AY67" s="17">
        <f t="shared" si="244"/>
        <v>6638.6890000000003</v>
      </c>
      <c r="AZ67" s="17"/>
      <c r="BA67" s="109">
        <f>274.987+5900.002</f>
        <v>6174.9890000000005</v>
      </c>
      <c r="BB67" s="17"/>
      <c r="BC67" s="109">
        <v>463.7</v>
      </c>
      <c r="BD67" s="17">
        <f t="shared" si="245"/>
        <v>6638.6890000000003</v>
      </c>
      <c r="BE67" s="17"/>
      <c r="BF67" s="109">
        <f>274.987+5900.002</f>
        <v>6174.9890000000005</v>
      </c>
      <c r="BG67" s="17"/>
      <c r="BH67" s="109">
        <v>463.7</v>
      </c>
      <c r="BI67" s="17">
        <f t="shared" si="246"/>
        <v>738.6869999999999</v>
      </c>
      <c r="BJ67" s="17"/>
      <c r="BK67" s="109">
        <v>274.98699999999997</v>
      </c>
      <c r="BL67" s="17"/>
      <c r="BM67" s="109">
        <v>463.7</v>
      </c>
      <c r="BN67" s="17">
        <f t="shared" si="51"/>
        <v>144</v>
      </c>
      <c r="BO67" s="17"/>
      <c r="BP67" s="33">
        <v>144</v>
      </c>
      <c r="BQ67" s="17"/>
      <c r="BR67" s="17"/>
      <c r="BS67" s="17"/>
      <c r="BT67" s="17"/>
      <c r="BU67" s="17">
        <f t="shared" si="116"/>
        <v>6638.6890000000003</v>
      </c>
      <c r="BV67" s="17"/>
      <c r="BW67" s="33">
        <f>274.987+5900.002</f>
        <v>6174.9890000000005</v>
      </c>
      <c r="BX67" s="17"/>
      <c r="BY67" s="109">
        <v>463.7</v>
      </c>
      <c r="BZ67" s="17">
        <f t="shared" si="247"/>
        <v>0</v>
      </c>
      <c r="CA67" s="17">
        <f t="shared" si="248"/>
        <v>0</v>
      </c>
      <c r="CB67" s="17">
        <f t="shared" si="249"/>
        <v>0</v>
      </c>
      <c r="CC67" s="17">
        <f t="shared" si="250"/>
        <v>0</v>
      </c>
      <c r="CD67" s="17">
        <f t="shared" si="251"/>
        <v>0</v>
      </c>
      <c r="CE67" s="17">
        <f t="shared" si="252"/>
        <v>6638.6890000000003</v>
      </c>
      <c r="CF67" s="17"/>
      <c r="CG67" s="33">
        <f>274.987+5900.002</f>
        <v>6174.9890000000005</v>
      </c>
      <c r="CH67" s="17"/>
      <c r="CI67" s="109">
        <v>463.7</v>
      </c>
      <c r="CJ67" s="17">
        <f t="shared" si="253"/>
        <v>0</v>
      </c>
      <c r="CK67" s="17"/>
      <c r="CL67" s="17"/>
      <c r="CM67" s="17"/>
      <c r="CN67" s="17"/>
      <c r="CO67" s="17">
        <f t="shared" si="254"/>
        <v>6638.6890000000003</v>
      </c>
      <c r="CP67" s="17"/>
      <c r="CQ67" s="33">
        <f>274.987+5900.002</f>
        <v>6174.9890000000005</v>
      </c>
      <c r="CR67" s="17"/>
      <c r="CS67" s="109">
        <v>463.7</v>
      </c>
      <c r="CT67" s="15">
        <f t="shared" si="255"/>
        <v>738.68700000000001</v>
      </c>
      <c r="CU67" s="15"/>
      <c r="CV67" s="33">
        <v>274.98700000000002</v>
      </c>
      <c r="CW67" s="17"/>
      <c r="CX67" s="109">
        <v>463.7</v>
      </c>
      <c r="CY67" s="17">
        <f t="shared" si="256"/>
        <v>303.31174999999996</v>
      </c>
      <c r="CZ67" s="17"/>
      <c r="DA67" s="274">
        <v>166.18272999999999</v>
      </c>
      <c r="DB67" s="17"/>
      <c r="DC67" s="274">
        <v>137.12902</v>
      </c>
      <c r="DD67" s="15">
        <f t="shared" si="257"/>
        <v>1041.99875</v>
      </c>
      <c r="DE67" s="17">
        <f t="shared" si="258"/>
        <v>1041.99875</v>
      </c>
      <c r="DF67" s="17">
        <f t="shared" si="259"/>
        <v>0</v>
      </c>
      <c r="DG67" s="17">
        <f t="shared" si="260"/>
        <v>441.16973000000002</v>
      </c>
      <c r="DH67" s="17">
        <f t="shared" si="261"/>
        <v>0</v>
      </c>
      <c r="DI67" s="17">
        <f t="shared" si="262"/>
        <v>600.82902000000001</v>
      </c>
      <c r="DJ67" s="17">
        <f t="shared" si="263"/>
        <v>5900.0020000000004</v>
      </c>
      <c r="DK67" s="17">
        <f t="shared" si="264"/>
        <v>0</v>
      </c>
      <c r="DL67" s="17">
        <f t="shared" si="265"/>
        <v>5900.0020000000004</v>
      </c>
      <c r="DM67" s="17">
        <f t="shared" si="266"/>
        <v>0</v>
      </c>
      <c r="DN67" s="17">
        <f t="shared" si="267"/>
        <v>0</v>
      </c>
      <c r="DO67" s="208"/>
      <c r="DP67" s="209"/>
      <c r="DQ67" s="209"/>
      <c r="DR67" s="17">
        <f t="shared" si="268"/>
        <v>0</v>
      </c>
      <c r="DS67" s="17"/>
      <c r="DT67" s="17"/>
      <c r="DU67" s="17"/>
      <c r="DV67" s="40"/>
      <c r="DW67" s="15">
        <f t="shared" si="269"/>
        <v>0</v>
      </c>
      <c r="DX67" s="17"/>
      <c r="DY67" s="17"/>
      <c r="DZ67" s="17"/>
      <c r="EA67" s="17"/>
      <c r="EB67" s="17">
        <f t="shared" si="270"/>
        <v>0</v>
      </c>
      <c r="EC67" s="17"/>
      <c r="ED67" s="17"/>
      <c r="EE67" s="17"/>
      <c r="EF67" s="17"/>
      <c r="EG67" s="17"/>
      <c r="EH67" s="17"/>
      <c r="EI67" s="17"/>
      <c r="EJ67" s="8">
        <f t="shared" si="271"/>
        <v>5900.0020000000004</v>
      </c>
      <c r="EL67" s="8">
        <f t="shared" si="272"/>
        <v>6638.6890000000003</v>
      </c>
      <c r="EM67" s="8">
        <f t="shared" si="273"/>
        <v>738.68700000000001</v>
      </c>
      <c r="EO67" s="8"/>
      <c r="EP67" s="8"/>
      <c r="ER67" s="8"/>
      <c r="ET67" s="154">
        <v>780</v>
      </c>
      <c r="EU67" s="154"/>
      <c r="EV67" s="154">
        <v>0.19500000000000001</v>
      </c>
      <c r="EW67" s="154"/>
      <c r="EX67" s="154"/>
      <c r="EY67" s="175">
        <v>3</v>
      </c>
      <c r="EZ67" s="148">
        <v>409.5</v>
      </c>
      <c r="FC67" s="8">
        <f t="shared" si="276"/>
        <v>738.68700000000001</v>
      </c>
      <c r="FD67" s="8"/>
      <c r="FE67" s="131">
        <v>274.98700000000002</v>
      </c>
      <c r="FF67" s="8"/>
      <c r="FG67" s="131">
        <v>463.7</v>
      </c>
      <c r="FH67" s="8">
        <f t="shared" si="277"/>
        <v>303.31174999999996</v>
      </c>
      <c r="FI67" s="8"/>
      <c r="FJ67" s="131">
        <v>166.18272999999999</v>
      </c>
      <c r="FK67" s="8"/>
      <c r="FL67" s="131">
        <v>137.12902</v>
      </c>
      <c r="FM67" s="8">
        <f t="shared" si="278"/>
        <v>738.68700000000001</v>
      </c>
      <c r="FN67" s="8"/>
      <c r="FO67" s="131">
        <v>274.98700000000002</v>
      </c>
      <c r="FP67" s="8"/>
      <c r="FQ67" s="131">
        <v>463.7</v>
      </c>
      <c r="FR67" s="8">
        <f t="shared" si="279"/>
        <v>303.31174999999996</v>
      </c>
      <c r="FS67" s="8"/>
      <c r="FT67" s="131">
        <v>166.18272999999999</v>
      </c>
      <c r="FU67" s="8"/>
      <c r="FV67" s="131">
        <v>137.12902</v>
      </c>
    </row>
    <row r="68" spans="2:178" s="59" customFormat="1" ht="15.75" hidden="1" customHeight="1" x14ac:dyDescent="0.3">
      <c r="B68" s="49"/>
      <c r="C68" s="50"/>
      <c r="D68" s="50">
        <v>1</v>
      </c>
      <c r="E68" s="307">
        <v>53</v>
      </c>
      <c r="F68" s="49"/>
      <c r="G68" s="50"/>
      <c r="H68" s="50">
        <v>1</v>
      </c>
      <c r="M68" s="307"/>
      <c r="N68" s="10" t="s">
        <v>350</v>
      </c>
      <c r="O68" s="312"/>
      <c r="P68" s="17">
        <f t="shared" si="238"/>
        <v>0</v>
      </c>
      <c r="Q68" s="17"/>
      <c r="R68" s="33"/>
      <c r="S68" s="17"/>
      <c r="T68" s="112"/>
      <c r="U68" s="17">
        <v>0</v>
      </c>
      <c r="V68" s="312"/>
      <c r="W68" s="312"/>
      <c r="X68" s="17">
        <f t="shared" si="239"/>
        <v>0</v>
      </c>
      <c r="Y68" s="17"/>
      <c r="Z68" s="17"/>
      <c r="AA68" s="17"/>
      <c r="AB68" s="17"/>
      <c r="AC68" s="17">
        <f t="shared" si="240"/>
        <v>0</v>
      </c>
      <c r="AD68" s="17"/>
      <c r="AE68" s="276"/>
      <c r="AF68" s="17"/>
      <c r="AG68" s="276"/>
      <c r="AH68" s="312"/>
      <c r="AI68" s="17">
        <f t="shared" si="241"/>
        <v>0</v>
      </c>
      <c r="AJ68" s="17"/>
      <c r="AK68" s="324">
        <f t="shared" si="11"/>
        <v>0</v>
      </c>
      <c r="AL68" s="324">
        <f t="shared" si="12"/>
        <v>0</v>
      </c>
      <c r="AM68" s="324">
        <f t="shared" si="13"/>
        <v>0</v>
      </c>
      <c r="AN68" s="17">
        <f t="shared" si="242"/>
        <v>0</v>
      </c>
      <c r="AO68" s="17"/>
      <c r="AP68" s="33"/>
      <c r="AQ68" s="17"/>
      <c r="AR68" s="112"/>
      <c r="AS68" s="17">
        <f t="shared" si="243"/>
        <v>0</v>
      </c>
      <c r="AT68" s="17"/>
      <c r="AU68" s="33"/>
      <c r="AV68" s="18"/>
      <c r="AW68" s="17"/>
      <c r="AX68" s="112"/>
      <c r="AY68" s="17">
        <f t="shared" si="244"/>
        <v>0</v>
      </c>
      <c r="AZ68" s="17"/>
      <c r="BA68" s="33"/>
      <c r="BB68" s="17"/>
      <c r="BC68" s="112"/>
      <c r="BD68" s="17">
        <f t="shared" si="245"/>
        <v>0</v>
      </c>
      <c r="BE68" s="17"/>
      <c r="BF68" s="33"/>
      <c r="BG68" s="17"/>
      <c r="BH68" s="112"/>
      <c r="BI68" s="17">
        <f t="shared" si="246"/>
        <v>2754</v>
      </c>
      <c r="BJ68" s="17"/>
      <c r="BK68" s="33">
        <v>2754</v>
      </c>
      <c r="BL68" s="17"/>
      <c r="BM68" s="112"/>
      <c r="BN68" s="17">
        <f t="shared" si="51"/>
        <v>2754</v>
      </c>
      <c r="BO68" s="17"/>
      <c r="BP68" s="33">
        <v>2754</v>
      </c>
      <c r="BQ68" s="17"/>
      <c r="BR68" s="17"/>
      <c r="BS68" s="17"/>
      <c r="BT68" s="17"/>
      <c r="BU68" s="17">
        <f t="shared" si="116"/>
        <v>0</v>
      </c>
      <c r="BV68" s="17"/>
      <c r="BW68" s="17"/>
      <c r="BX68" s="17"/>
      <c r="BY68" s="17"/>
      <c r="BZ68" s="17">
        <f t="shared" si="247"/>
        <v>0</v>
      </c>
      <c r="CA68" s="17">
        <f t="shared" si="248"/>
        <v>0</v>
      </c>
      <c r="CB68" s="17">
        <f t="shared" si="249"/>
        <v>0</v>
      </c>
      <c r="CC68" s="17">
        <f t="shared" si="250"/>
        <v>0</v>
      </c>
      <c r="CD68" s="17">
        <f t="shared" si="251"/>
        <v>0</v>
      </c>
      <c r="CE68" s="17">
        <f t="shared" si="252"/>
        <v>0</v>
      </c>
      <c r="CF68" s="17"/>
      <c r="CG68" s="17"/>
      <c r="CH68" s="17"/>
      <c r="CI68" s="17"/>
      <c r="CJ68" s="17">
        <f t="shared" si="253"/>
        <v>0</v>
      </c>
      <c r="CK68" s="17"/>
      <c r="CL68" s="17"/>
      <c r="CM68" s="17"/>
      <c r="CN68" s="17"/>
      <c r="CO68" s="17">
        <f t="shared" si="254"/>
        <v>0</v>
      </c>
      <c r="CP68" s="17"/>
      <c r="CQ68" s="17"/>
      <c r="CR68" s="17"/>
      <c r="CS68" s="17"/>
      <c r="CT68" s="15">
        <f t="shared" si="255"/>
        <v>0</v>
      </c>
      <c r="CU68" s="15"/>
      <c r="CV68" s="15"/>
      <c r="CW68" s="15"/>
      <c r="CX68" s="15"/>
      <c r="CY68" s="17">
        <f t="shared" si="256"/>
        <v>0</v>
      </c>
      <c r="CZ68" s="17"/>
      <c r="DA68" s="276"/>
      <c r="DB68" s="17"/>
      <c r="DC68" s="276"/>
      <c r="DD68" s="15">
        <f t="shared" si="257"/>
        <v>0</v>
      </c>
      <c r="DE68" s="17">
        <f t="shared" si="258"/>
        <v>0</v>
      </c>
      <c r="DF68" s="17">
        <f t="shared" si="259"/>
        <v>0</v>
      </c>
      <c r="DG68" s="17">
        <f t="shared" si="260"/>
        <v>0</v>
      </c>
      <c r="DH68" s="17">
        <f t="shared" si="261"/>
        <v>0</v>
      </c>
      <c r="DI68" s="17">
        <f t="shared" si="262"/>
        <v>0</v>
      </c>
      <c r="DJ68" s="17">
        <f t="shared" si="263"/>
        <v>0</v>
      </c>
      <c r="DK68" s="17">
        <f t="shared" si="264"/>
        <v>0</v>
      </c>
      <c r="DL68" s="17">
        <f t="shared" si="265"/>
        <v>0</v>
      </c>
      <c r="DM68" s="17">
        <f t="shared" si="266"/>
        <v>0</v>
      </c>
      <c r="DN68" s="17">
        <f t="shared" si="267"/>
        <v>0</v>
      </c>
      <c r="DO68" s="208"/>
      <c r="DP68" s="209"/>
      <c r="DQ68" s="209"/>
      <c r="DR68" s="17">
        <f t="shared" si="268"/>
        <v>0</v>
      </c>
      <c r="DS68" s="17"/>
      <c r="DT68" s="17"/>
      <c r="DU68" s="17"/>
      <c r="DV68" s="40"/>
      <c r="DW68" s="15">
        <f t="shared" si="269"/>
        <v>0</v>
      </c>
      <c r="DX68" s="17"/>
      <c r="DY68" s="17"/>
      <c r="DZ68" s="17"/>
      <c r="EA68" s="17"/>
      <c r="EB68" s="17">
        <f t="shared" si="270"/>
        <v>0</v>
      </c>
      <c r="EC68" s="17"/>
      <c r="ED68" s="17"/>
      <c r="EE68" s="17"/>
      <c r="EF68" s="17"/>
      <c r="EG68" s="17"/>
      <c r="EH68" s="17"/>
      <c r="EI68" s="17"/>
      <c r="EJ68" s="8">
        <f t="shared" si="271"/>
        <v>0</v>
      </c>
      <c r="EL68" s="8">
        <f t="shared" si="272"/>
        <v>0</v>
      </c>
      <c r="EM68" s="8">
        <f t="shared" si="273"/>
        <v>0</v>
      </c>
      <c r="EO68" s="8"/>
      <c r="EP68" s="8"/>
      <c r="ER68" s="8"/>
      <c r="ET68" s="151"/>
      <c r="EU68" s="151"/>
      <c r="EV68" s="151"/>
      <c r="EW68" s="151"/>
      <c r="EX68" s="151"/>
      <c r="EY68" s="178"/>
      <c r="EZ68" s="151"/>
      <c r="FC68" s="8">
        <f t="shared" si="276"/>
        <v>0</v>
      </c>
      <c r="FD68" s="8"/>
      <c r="FE68" s="129"/>
      <c r="FF68" s="8"/>
      <c r="FG68" s="129"/>
      <c r="FH68" s="8">
        <f t="shared" si="277"/>
        <v>0</v>
      </c>
      <c r="FI68" s="8"/>
      <c r="FJ68" s="129"/>
      <c r="FK68" s="8"/>
      <c r="FL68" s="129"/>
      <c r="FM68" s="8">
        <f t="shared" si="278"/>
        <v>0</v>
      </c>
      <c r="FN68" s="8"/>
      <c r="FO68" s="129"/>
      <c r="FP68" s="8"/>
      <c r="FQ68" s="129"/>
      <c r="FR68" s="8">
        <f t="shared" si="279"/>
        <v>0</v>
      </c>
      <c r="FS68" s="8"/>
      <c r="FT68" s="129"/>
      <c r="FU68" s="8"/>
      <c r="FV68" s="129"/>
    </row>
    <row r="69" spans="2:178" s="59" customFormat="1" ht="15.75" hidden="1" customHeight="1" x14ac:dyDescent="0.3">
      <c r="B69" s="49"/>
      <c r="C69" s="50"/>
      <c r="D69" s="50">
        <v>1</v>
      </c>
      <c r="E69" s="307">
        <v>54</v>
      </c>
      <c r="F69" s="49"/>
      <c r="G69" s="50"/>
      <c r="H69" s="50"/>
      <c r="M69" s="307"/>
      <c r="N69" s="10" t="s">
        <v>351</v>
      </c>
      <c r="O69" s="312"/>
      <c r="P69" s="17">
        <f t="shared" si="238"/>
        <v>0</v>
      </c>
      <c r="Q69" s="17"/>
      <c r="R69" s="33"/>
      <c r="S69" s="17"/>
      <c r="T69" s="112"/>
      <c r="U69" s="17">
        <v>0</v>
      </c>
      <c r="V69" s="312"/>
      <c r="W69" s="312"/>
      <c r="X69" s="17">
        <f t="shared" si="239"/>
        <v>0</v>
      </c>
      <c r="Y69" s="17"/>
      <c r="Z69" s="17"/>
      <c r="AA69" s="17"/>
      <c r="AB69" s="17"/>
      <c r="AC69" s="17">
        <f t="shared" si="240"/>
        <v>0</v>
      </c>
      <c r="AD69" s="17"/>
      <c r="AE69" s="274"/>
      <c r="AF69" s="17"/>
      <c r="AG69" s="274"/>
      <c r="AH69" s="312"/>
      <c r="AI69" s="17">
        <f t="shared" si="241"/>
        <v>0</v>
      </c>
      <c r="AJ69" s="17"/>
      <c r="AK69" s="324">
        <f t="shared" si="11"/>
        <v>0</v>
      </c>
      <c r="AL69" s="324">
        <f t="shared" si="12"/>
        <v>0</v>
      </c>
      <c r="AM69" s="324">
        <f t="shared" si="13"/>
        <v>0</v>
      </c>
      <c r="AN69" s="17">
        <f t="shared" si="242"/>
        <v>0</v>
      </c>
      <c r="AO69" s="17"/>
      <c r="AP69" s="33"/>
      <c r="AQ69" s="17"/>
      <c r="AR69" s="112"/>
      <c r="AS69" s="17">
        <f t="shared" si="243"/>
        <v>0</v>
      </c>
      <c r="AT69" s="17"/>
      <c r="AU69" s="33"/>
      <c r="AV69" s="18"/>
      <c r="AW69" s="17"/>
      <c r="AX69" s="112"/>
      <c r="AY69" s="17">
        <f t="shared" si="244"/>
        <v>0</v>
      </c>
      <c r="AZ69" s="17"/>
      <c r="BA69" s="33"/>
      <c r="BB69" s="17"/>
      <c r="BC69" s="112"/>
      <c r="BD69" s="17">
        <f t="shared" si="245"/>
        <v>0</v>
      </c>
      <c r="BE69" s="17"/>
      <c r="BF69" s="33"/>
      <c r="BG69" s="17"/>
      <c r="BH69" s="112"/>
      <c r="BI69" s="17">
        <f t="shared" si="246"/>
        <v>0</v>
      </c>
      <c r="BJ69" s="17"/>
      <c r="BK69" s="33"/>
      <c r="BL69" s="17"/>
      <c r="BM69" s="112"/>
      <c r="BN69" s="17">
        <f t="shared" si="51"/>
        <v>0</v>
      </c>
      <c r="BO69" s="17"/>
      <c r="BP69" s="33"/>
      <c r="BQ69" s="17"/>
      <c r="BR69" s="17"/>
      <c r="BS69" s="17"/>
      <c r="BT69" s="17"/>
      <c r="BU69" s="17">
        <f t="shared" si="116"/>
        <v>0</v>
      </c>
      <c r="BV69" s="17"/>
      <c r="BW69" s="17"/>
      <c r="BX69" s="17"/>
      <c r="BY69" s="17"/>
      <c r="BZ69" s="17">
        <f t="shared" si="247"/>
        <v>0</v>
      </c>
      <c r="CA69" s="17">
        <f t="shared" si="248"/>
        <v>0</v>
      </c>
      <c r="CB69" s="17">
        <f t="shared" si="249"/>
        <v>0</v>
      </c>
      <c r="CC69" s="17">
        <f t="shared" si="250"/>
        <v>0</v>
      </c>
      <c r="CD69" s="17">
        <f t="shared" si="251"/>
        <v>0</v>
      </c>
      <c r="CE69" s="17">
        <f t="shared" si="252"/>
        <v>0</v>
      </c>
      <c r="CF69" s="17"/>
      <c r="CG69" s="17"/>
      <c r="CH69" s="17"/>
      <c r="CI69" s="17"/>
      <c r="CJ69" s="17">
        <f t="shared" si="253"/>
        <v>0</v>
      </c>
      <c r="CK69" s="17"/>
      <c r="CL69" s="17"/>
      <c r="CM69" s="17"/>
      <c r="CN69" s="17"/>
      <c r="CO69" s="17">
        <f t="shared" si="254"/>
        <v>0</v>
      </c>
      <c r="CP69" s="17"/>
      <c r="CQ69" s="17"/>
      <c r="CR69" s="17"/>
      <c r="CS69" s="17"/>
      <c r="CT69" s="15">
        <f t="shared" si="255"/>
        <v>0</v>
      </c>
      <c r="CU69" s="15"/>
      <c r="CV69" s="15"/>
      <c r="CW69" s="15"/>
      <c r="CX69" s="15"/>
      <c r="CY69" s="17">
        <f t="shared" si="256"/>
        <v>0</v>
      </c>
      <c r="CZ69" s="17"/>
      <c r="DA69" s="274"/>
      <c r="DB69" s="17"/>
      <c r="DC69" s="274"/>
      <c r="DD69" s="15">
        <f t="shared" si="257"/>
        <v>0</v>
      </c>
      <c r="DE69" s="17">
        <f t="shared" si="258"/>
        <v>0</v>
      </c>
      <c r="DF69" s="17">
        <f t="shared" si="259"/>
        <v>0</v>
      </c>
      <c r="DG69" s="17">
        <f t="shared" si="260"/>
        <v>0</v>
      </c>
      <c r="DH69" s="17">
        <f t="shared" si="261"/>
        <v>0</v>
      </c>
      <c r="DI69" s="17">
        <f t="shared" si="262"/>
        <v>0</v>
      </c>
      <c r="DJ69" s="17">
        <f t="shared" si="263"/>
        <v>0</v>
      </c>
      <c r="DK69" s="17">
        <f t="shared" si="264"/>
        <v>0</v>
      </c>
      <c r="DL69" s="17">
        <f t="shared" si="265"/>
        <v>0</v>
      </c>
      <c r="DM69" s="17">
        <f t="shared" si="266"/>
        <v>0</v>
      </c>
      <c r="DN69" s="17">
        <f t="shared" si="267"/>
        <v>0</v>
      </c>
      <c r="DO69" s="208"/>
      <c r="DP69" s="209"/>
      <c r="DQ69" s="209"/>
      <c r="DR69" s="17">
        <f t="shared" si="268"/>
        <v>0</v>
      </c>
      <c r="DS69" s="17"/>
      <c r="DT69" s="17"/>
      <c r="DU69" s="17"/>
      <c r="DV69" s="40"/>
      <c r="DW69" s="15">
        <f t="shared" si="269"/>
        <v>0</v>
      </c>
      <c r="DX69" s="17"/>
      <c r="DY69" s="17"/>
      <c r="DZ69" s="17"/>
      <c r="EA69" s="17"/>
      <c r="EB69" s="17">
        <f t="shared" si="270"/>
        <v>0</v>
      </c>
      <c r="EC69" s="17"/>
      <c r="ED69" s="17"/>
      <c r="EE69" s="17"/>
      <c r="EF69" s="17"/>
      <c r="EG69" s="17"/>
      <c r="EH69" s="17"/>
      <c r="EI69" s="17"/>
      <c r="EJ69" s="8">
        <f t="shared" si="271"/>
        <v>0</v>
      </c>
      <c r="EL69" s="8">
        <f t="shared" si="272"/>
        <v>0</v>
      </c>
      <c r="EM69" s="8">
        <f t="shared" si="273"/>
        <v>0</v>
      </c>
      <c r="EO69" s="8"/>
      <c r="EP69" s="8"/>
      <c r="ER69" s="8"/>
      <c r="ET69" s="148"/>
      <c r="EU69" s="148"/>
      <c r="EV69" s="148"/>
      <c r="EW69" s="148"/>
      <c r="EX69" s="148"/>
      <c r="EY69" s="175"/>
      <c r="EZ69" s="148"/>
      <c r="FC69" s="8">
        <f t="shared" si="276"/>
        <v>0</v>
      </c>
      <c r="FD69" s="8"/>
      <c r="FE69" s="131"/>
      <c r="FF69" s="8"/>
      <c r="FG69" s="131"/>
      <c r="FH69" s="8">
        <f t="shared" si="277"/>
        <v>0</v>
      </c>
      <c r="FI69" s="8"/>
      <c r="FJ69" s="131"/>
      <c r="FK69" s="8"/>
      <c r="FL69" s="131"/>
      <c r="FM69" s="8">
        <f t="shared" si="278"/>
        <v>0</v>
      </c>
      <c r="FN69" s="8"/>
      <c r="FO69" s="131"/>
      <c r="FP69" s="8"/>
      <c r="FQ69" s="131"/>
      <c r="FR69" s="8">
        <f t="shared" si="279"/>
        <v>0</v>
      </c>
      <c r="FS69" s="8"/>
      <c r="FT69" s="131"/>
      <c r="FU69" s="8"/>
      <c r="FV69" s="131"/>
    </row>
    <row r="70" spans="2:178" s="59" customFormat="1" ht="15.75" customHeight="1" x14ac:dyDescent="0.3">
      <c r="B70" s="49"/>
      <c r="C70" s="50">
        <v>1</v>
      </c>
      <c r="D70" s="50"/>
      <c r="E70" s="307">
        <v>55</v>
      </c>
      <c r="F70" s="49"/>
      <c r="G70" s="50">
        <v>1</v>
      </c>
      <c r="H70" s="50">
        <v>1</v>
      </c>
      <c r="I70" s="307"/>
      <c r="J70" s="10"/>
      <c r="K70" s="10"/>
      <c r="L70" s="81"/>
      <c r="M70" s="307">
        <v>46</v>
      </c>
      <c r="N70" s="10" t="s">
        <v>186</v>
      </c>
      <c r="O70" s="312"/>
      <c r="P70" s="17">
        <f t="shared" si="238"/>
        <v>4684.9870000000001</v>
      </c>
      <c r="Q70" s="17"/>
      <c r="R70" s="33">
        <v>1066.5</v>
      </c>
      <c r="S70" s="17">
        <v>3178.1869999999999</v>
      </c>
      <c r="T70" s="109">
        <v>440.3</v>
      </c>
      <c r="U70" s="17">
        <v>390.40506000000005</v>
      </c>
      <c r="V70" s="312"/>
      <c r="W70" s="312"/>
      <c r="X70" s="17">
        <f t="shared" si="239"/>
        <v>4684.9870000000001</v>
      </c>
      <c r="Y70" s="17"/>
      <c r="Z70" s="33">
        <v>1066.5</v>
      </c>
      <c r="AA70" s="17">
        <f>2533.287+1825.717-861.315-319.502</f>
        <v>3178.1869999999999</v>
      </c>
      <c r="AB70" s="109">
        <v>440.3</v>
      </c>
      <c r="AC70" s="17">
        <f t="shared" si="240"/>
        <v>735.26</v>
      </c>
      <c r="AD70" s="17"/>
      <c r="AE70" s="274">
        <v>230.25809000000001</v>
      </c>
      <c r="AF70" s="17">
        <v>167.35855000000001</v>
      </c>
      <c r="AG70" s="274">
        <v>337.64335999999997</v>
      </c>
      <c r="AH70" s="312"/>
      <c r="AI70" s="17">
        <f t="shared" si="241"/>
        <v>390.40506000000005</v>
      </c>
      <c r="AJ70" s="17"/>
      <c r="AK70" s="324">
        <f t="shared" si="11"/>
        <v>106.65</v>
      </c>
      <c r="AL70" s="324">
        <f t="shared" si="12"/>
        <v>254.25496000000001</v>
      </c>
      <c r="AM70" s="324">
        <f t="shared" si="13"/>
        <v>29.500100000000003</v>
      </c>
      <c r="AN70" s="17">
        <f t="shared" si="242"/>
        <v>4684.9870000000001</v>
      </c>
      <c r="AO70" s="17"/>
      <c r="AP70" s="33">
        <v>1066.5</v>
      </c>
      <c r="AQ70" s="17">
        <v>3178.1869999999999</v>
      </c>
      <c r="AR70" s="109">
        <v>440.3</v>
      </c>
      <c r="AS70" s="17">
        <f t="shared" si="243"/>
        <v>4684.9870000000001</v>
      </c>
      <c r="AT70" s="17"/>
      <c r="AU70" s="33">
        <v>1066.5</v>
      </c>
      <c r="AV70" s="18"/>
      <c r="AW70" s="17">
        <v>3178.1869999999999</v>
      </c>
      <c r="AX70" s="109">
        <v>440.3</v>
      </c>
      <c r="AY70" s="17">
        <f t="shared" si="244"/>
        <v>5004.4890000000005</v>
      </c>
      <c r="AZ70" s="17"/>
      <c r="BA70" s="33">
        <v>1066.5</v>
      </c>
      <c r="BB70" s="17">
        <f>4359.004-861.315</f>
        <v>3497.6889999999999</v>
      </c>
      <c r="BC70" s="109">
        <v>440.3</v>
      </c>
      <c r="BD70" s="17">
        <f t="shared" si="245"/>
        <v>5865.8040000000001</v>
      </c>
      <c r="BE70" s="17"/>
      <c r="BF70" s="33">
        <v>1066.5</v>
      </c>
      <c r="BG70" s="17">
        <v>4359.0039999999999</v>
      </c>
      <c r="BH70" s="109">
        <v>440.3</v>
      </c>
      <c r="BI70" s="17">
        <f t="shared" si="246"/>
        <v>7980.14</v>
      </c>
      <c r="BJ70" s="17"/>
      <c r="BK70" s="33">
        <v>1066.5</v>
      </c>
      <c r="BL70" s="17">
        <v>6473.34</v>
      </c>
      <c r="BM70" s="109">
        <v>440.3</v>
      </c>
      <c r="BN70" s="17">
        <f t="shared" si="51"/>
        <v>1066.5</v>
      </c>
      <c r="BO70" s="17"/>
      <c r="BP70" s="33">
        <v>1066.5</v>
      </c>
      <c r="BQ70" s="17"/>
      <c r="BR70" s="17"/>
      <c r="BS70" s="17"/>
      <c r="BT70" s="17"/>
      <c r="BU70" s="17">
        <f t="shared" si="116"/>
        <v>4684.9870000000001</v>
      </c>
      <c r="BV70" s="17"/>
      <c r="BW70" s="33">
        <v>1066.5</v>
      </c>
      <c r="BX70" s="17">
        <f>2533.287+1825.717-861.315-319.502</f>
        <v>3178.1869999999999</v>
      </c>
      <c r="BY70" s="109">
        <v>440.3</v>
      </c>
      <c r="BZ70" s="17">
        <f t="shared" si="247"/>
        <v>0</v>
      </c>
      <c r="CA70" s="17">
        <f t="shared" si="248"/>
        <v>0</v>
      </c>
      <c r="CB70" s="17">
        <f t="shared" si="249"/>
        <v>0</v>
      </c>
      <c r="CC70" s="17">
        <f t="shared" si="250"/>
        <v>0</v>
      </c>
      <c r="CD70" s="17">
        <f t="shared" si="251"/>
        <v>0</v>
      </c>
      <c r="CE70" s="17">
        <f t="shared" si="252"/>
        <v>5865.8040000000001</v>
      </c>
      <c r="CF70" s="17"/>
      <c r="CG70" s="33">
        <v>1066.5</v>
      </c>
      <c r="CH70" s="17">
        <f>2533.287+1825.717</f>
        <v>4359.0039999999999</v>
      </c>
      <c r="CI70" s="109">
        <v>440.3</v>
      </c>
      <c r="CJ70" s="17">
        <f t="shared" si="253"/>
        <v>1180.817</v>
      </c>
      <c r="CK70" s="17"/>
      <c r="CL70" s="17"/>
      <c r="CM70" s="17">
        <f>861.315+319.502</f>
        <v>1180.817</v>
      </c>
      <c r="CN70" s="17"/>
      <c r="CO70" s="17">
        <f t="shared" si="254"/>
        <v>4684.9870000000001</v>
      </c>
      <c r="CP70" s="17"/>
      <c r="CQ70" s="33">
        <v>1066.5</v>
      </c>
      <c r="CR70" s="17">
        <f>2533.287+1825.717-861.315-319.502</f>
        <v>3178.1869999999999</v>
      </c>
      <c r="CS70" s="109">
        <v>440.3</v>
      </c>
      <c r="CT70" s="17">
        <f t="shared" si="255"/>
        <v>2984.1956</v>
      </c>
      <c r="CU70" s="17"/>
      <c r="CV70" s="33">
        <v>1037.6805999999999</v>
      </c>
      <c r="CW70" s="17">
        <v>1506.2149999999999</v>
      </c>
      <c r="CX70" s="109">
        <v>440.3</v>
      </c>
      <c r="CY70" s="17">
        <f t="shared" si="256"/>
        <v>735.26</v>
      </c>
      <c r="CZ70" s="17"/>
      <c r="DA70" s="274">
        <v>230.25809000000001</v>
      </c>
      <c r="DB70" s="17">
        <v>167.35855000000001</v>
      </c>
      <c r="DC70" s="274">
        <v>337.64335999999997</v>
      </c>
      <c r="DD70" s="15">
        <f t="shared" si="257"/>
        <v>3719.4556000000002</v>
      </c>
      <c r="DE70" s="17">
        <f t="shared" si="258"/>
        <v>3719.4556000000002</v>
      </c>
      <c r="DF70" s="17">
        <f t="shared" si="259"/>
        <v>0</v>
      </c>
      <c r="DG70" s="17">
        <f t="shared" si="260"/>
        <v>1267.93869</v>
      </c>
      <c r="DH70" s="17">
        <f t="shared" si="261"/>
        <v>1673.5735499999998</v>
      </c>
      <c r="DI70" s="17">
        <f t="shared" si="262"/>
        <v>777.94335999999998</v>
      </c>
      <c r="DJ70" s="17">
        <f t="shared" si="263"/>
        <v>1700.7914000000001</v>
      </c>
      <c r="DK70" s="17">
        <f t="shared" si="264"/>
        <v>0</v>
      </c>
      <c r="DL70" s="17">
        <f t="shared" si="265"/>
        <v>28.819400000000087</v>
      </c>
      <c r="DM70" s="17">
        <f t="shared" si="266"/>
        <v>1671.972</v>
      </c>
      <c r="DN70" s="17">
        <f t="shared" si="267"/>
        <v>0</v>
      </c>
      <c r="DO70" s="208"/>
      <c r="DP70" s="209"/>
      <c r="DQ70" s="209"/>
      <c r="DR70" s="17">
        <f t="shared" si="268"/>
        <v>0</v>
      </c>
      <c r="DS70" s="17"/>
      <c r="DT70" s="17"/>
      <c r="DU70" s="17"/>
      <c r="DV70" s="40"/>
      <c r="DW70" s="15">
        <f t="shared" si="269"/>
        <v>0</v>
      </c>
      <c r="DX70" s="17"/>
      <c r="DY70" s="17"/>
      <c r="DZ70" s="17"/>
      <c r="EA70" s="17"/>
      <c r="EB70" s="17">
        <f t="shared" si="270"/>
        <v>0</v>
      </c>
      <c r="EC70" s="17"/>
      <c r="ED70" s="17"/>
      <c r="EE70" s="17"/>
      <c r="EF70" s="17"/>
      <c r="EG70" s="17"/>
      <c r="EH70" s="17"/>
      <c r="EI70" s="17"/>
      <c r="EJ70" s="8">
        <f t="shared" si="271"/>
        <v>1700.7914000000001</v>
      </c>
      <c r="EL70" s="8">
        <f t="shared" si="272"/>
        <v>4684.9870000000001</v>
      </c>
      <c r="EM70" s="8">
        <f t="shared" si="273"/>
        <v>2984.1956</v>
      </c>
      <c r="EO70" s="8"/>
      <c r="EP70" s="8"/>
      <c r="ER70" s="8"/>
      <c r="ET70" s="148">
        <v>1750</v>
      </c>
      <c r="EU70" s="148"/>
      <c r="EV70" s="148">
        <v>0.25</v>
      </c>
      <c r="EW70" s="148"/>
      <c r="EX70" s="148"/>
      <c r="EY70" s="175">
        <v>1</v>
      </c>
      <c r="EZ70" s="148">
        <v>545</v>
      </c>
      <c r="FC70" s="8">
        <f t="shared" si="276"/>
        <v>2984.1956</v>
      </c>
      <c r="FD70" s="8"/>
      <c r="FE70" s="131">
        <v>1037.6805999999999</v>
      </c>
      <c r="FF70" s="8">
        <v>1506.2149999999999</v>
      </c>
      <c r="FG70" s="131">
        <v>440.3</v>
      </c>
      <c r="FH70" s="8">
        <f t="shared" si="277"/>
        <v>735.26</v>
      </c>
      <c r="FI70" s="8"/>
      <c r="FJ70" s="131">
        <v>230.25809000000001</v>
      </c>
      <c r="FK70" s="8">
        <v>167.35855000000001</v>
      </c>
      <c r="FL70" s="131">
        <v>337.64335999999997</v>
      </c>
      <c r="FM70" s="8">
        <f t="shared" si="278"/>
        <v>2984.1956</v>
      </c>
      <c r="FN70" s="8"/>
      <c r="FO70" s="131">
        <v>1037.6805999999999</v>
      </c>
      <c r="FP70" s="8">
        <v>1506.2149999999999</v>
      </c>
      <c r="FQ70" s="131">
        <v>440.3</v>
      </c>
      <c r="FR70" s="8">
        <f t="shared" si="279"/>
        <v>735.26</v>
      </c>
      <c r="FS70" s="8"/>
      <c r="FT70" s="131">
        <v>230.25809000000001</v>
      </c>
      <c r="FU70" s="8">
        <v>167.35855000000001</v>
      </c>
      <c r="FV70" s="131">
        <v>337.64335999999997</v>
      </c>
    </row>
    <row r="71" spans="2:178" s="59" customFormat="1" ht="15.75" hidden="1" customHeight="1" x14ac:dyDescent="0.3">
      <c r="B71" s="49"/>
      <c r="C71" s="50"/>
      <c r="D71" s="50">
        <v>1</v>
      </c>
      <c r="E71" s="307">
        <v>56</v>
      </c>
      <c r="F71" s="49"/>
      <c r="G71" s="50"/>
      <c r="H71" s="50"/>
      <c r="M71" s="307"/>
      <c r="N71" s="10" t="s">
        <v>352</v>
      </c>
      <c r="O71" s="312"/>
      <c r="P71" s="17">
        <f t="shared" si="238"/>
        <v>0</v>
      </c>
      <c r="Q71" s="17"/>
      <c r="R71" s="33"/>
      <c r="S71" s="17"/>
      <c r="T71" s="112"/>
      <c r="U71" s="17">
        <v>0</v>
      </c>
      <c r="V71" s="312"/>
      <c r="W71" s="312"/>
      <c r="X71" s="17">
        <f t="shared" si="239"/>
        <v>0</v>
      </c>
      <c r="Y71" s="17"/>
      <c r="Z71" s="17"/>
      <c r="AA71" s="17"/>
      <c r="AB71" s="17"/>
      <c r="AC71" s="17">
        <f t="shared" si="240"/>
        <v>0</v>
      </c>
      <c r="AD71" s="17"/>
      <c r="AE71" s="274"/>
      <c r="AF71" s="17"/>
      <c r="AG71" s="274"/>
      <c r="AH71" s="312"/>
      <c r="AI71" s="17">
        <f t="shared" si="241"/>
        <v>0</v>
      </c>
      <c r="AJ71" s="17"/>
      <c r="AK71" s="324">
        <f t="shared" si="11"/>
        <v>0</v>
      </c>
      <c r="AL71" s="324">
        <f t="shared" si="12"/>
        <v>0</v>
      </c>
      <c r="AM71" s="324">
        <f t="shared" si="13"/>
        <v>0</v>
      </c>
      <c r="AN71" s="17">
        <f t="shared" si="242"/>
        <v>0</v>
      </c>
      <c r="AO71" s="17"/>
      <c r="AP71" s="33"/>
      <c r="AQ71" s="17"/>
      <c r="AR71" s="112"/>
      <c r="AS71" s="17">
        <f t="shared" si="243"/>
        <v>0</v>
      </c>
      <c r="AT71" s="17"/>
      <c r="AU71" s="33"/>
      <c r="AV71" s="18"/>
      <c r="AW71" s="17"/>
      <c r="AX71" s="112"/>
      <c r="AY71" s="17">
        <f t="shared" si="244"/>
        <v>0</v>
      </c>
      <c r="AZ71" s="17"/>
      <c r="BA71" s="33"/>
      <c r="BB71" s="17"/>
      <c r="BC71" s="112"/>
      <c r="BD71" s="17">
        <f t="shared" si="245"/>
        <v>0</v>
      </c>
      <c r="BE71" s="17"/>
      <c r="BF71" s="33"/>
      <c r="BG71" s="17"/>
      <c r="BH71" s="112"/>
      <c r="BI71" s="17">
        <f t="shared" si="246"/>
        <v>616.5</v>
      </c>
      <c r="BJ71" s="17"/>
      <c r="BK71" s="33">
        <v>616.5</v>
      </c>
      <c r="BL71" s="17"/>
      <c r="BM71" s="112"/>
      <c r="BN71" s="17">
        <f t="shared" si="51"/>
        <v>616.5</v>
      </c>
      <c r="BO71" s="17"/>
      <c r="BP71" s="33">
        <v>616.5</v>
      </c>
      <c r="BQ71" s="17"/>
      <c r="BR71" s="17"/>
      <c r="BS71" s="17"/>
      <c r="BT71" s="17"/>
      <c r="BU71" s="17">
        <f t="shared" si="116"/>
        <v>0</v>
      </c>
      <c r="BV71" s="17"/>
      <c r="BW71" s="17"/>
      <c r="BX71" s="17"/>
      <c r="BY71" s="17"/>
      <c r="BZ71" s="17">
        <f t="shared" si="247"/>
        <v>0</v>
      </c>
      <c r="CA71" s="17">
        <f t="shared" si="248"/>
        <v>0</v>
      </c>
      <c r="CB71" s="17">
        <f t="shared" si="249"/>
        <v>0</v>
      </c>
      <c r="CC71" s="17">
        <f t="shared" si="250"/>
        <v>0</v>
      </c>
      <c r="CD71" s="17">
        <f t="shared" si="251"/>
        <v>0</v>
      </c>
      <c r="CE71" s="17">
        <f t="shared" si="252"/>
        <v>0</v>
      </c>
      <c r="CF71" s="17"/>
      <c r="CG71" s="17"/>
      <c r="CH71" s="17"/>
      <c r="CI71" s="17"/>
      <c r="CJ71" s="17">
        <f t="shared" si="253"/>
        <v>0</v>
      </c>
      <c r="CK71" s="17"/>
      <c r="CL71" s="17"/>
      <c r="CM71" s="17"/>
      <c r="CN71" s="17"/>
      <c r="CO71" s="17">
        <f t="shared" si="254"/>
        <v>0</v>
      </c>
      <c r="CP71" s="17"/>
      <c r="CQ71" s="17"/>
      <c r="CR71" s="17"/>
      <c r="CS71" s="17"/>
      <c r="CT71" s="15">
        <f t="shared" si="255"/>
        <v>0</v>
      </c>
      <c r="CU71" s="15"/>
      <c r="CV71" s="15"/>
      <c r="CW71" s="15"/>
      <c r="CX71" s="15"/>
      <c r="CY71" s="17">
        <f t="shared" si="256"/>
        <v>0</v>
      </c>
      <c r="CZ71" s="17"/>
      <c r="DA71" s="274"/>
      <c r="DB71" s="17"/>
      <c r="DC71" s="274"/>
      <c r="DD71" s="15">
        <f t="shared" si="257"/>
        <v>0</v>
      </c>
      <c r="DE71" s="17">
        <f t="shared" si="258"/>
        <v>0</v>
      </c>
      <c r="DF71" s="17">
        <f t="shared" si="259"/>
        <v>0</v>
      </c>
      <c r="DG71" s="17">
        <f t="shared" si="260"/>
        <v>0</v>
      </c>
      <c r="DH71" s="17">
        <f t="shared" si="261"/>
        <v>0</v>
      </c>
      <c r="DI71" s="17">
        <f t="shared" si="262"/>
        <v>0</v>
      </c>
      <c r="DJ71" s="17">
        <f t="shared" si="263"/>
        <v>0</v>
      </c>
      <c r="DK71" s="17">
        <f t="shared" si="264"/>
        <v>0</v>
      </c>
      <c r="DL71" s="17">
        <f t="shared" si="265"/>
        <v>0</v>
      </c>
      <c r="DM71" s="17">
        <f t="shared" si="266"/>
        <v>0</v>
      </c>
      <c r="DN71" s="17">
        <f t="shared" si="267"/>
        <v>0</v>
      </c>
      <c r="DO71" s="208"/>
      <c r="DP71" s="209"/>
      <c r="DQ71" s="209"/>
      <c r="DR71" s="17">
        <f t="shared" si="268"/>
        <v>0</v>
      </c>
      <c r="DS71" s="17"/>
      <c r="DT71" s="17"/>
      <c r="DU71" s="17"/>
      <c r="DV71" s="40"/>
      <c r="DW71" s="15">
        <f t="shared" si="269"/>
        <v>0</v>
      </c>
      <c r="DX71" s="17"/>
      <c r="DY71" s="17"/>
      <c r="DZ71" s="17"/>
      <c r="EA71" s="17"/>
      <c r="EB71" s="17">
        <f t="shared" si="270"/>
        <v>0</v>
      </c>
      <c r="EC71" s="17"/>
      <c r="ED71" s="17"/>
      <c r="EE71" s="17"/>
      <c r="EF71" s="17"/>
      <c r="EG71" s="17"/>
      <c r="EH71" s="17"/>
      <c r="EI71" s="17"/>
      <c r="EJ71" s="8">
        <f t="shared" si="271"/>
        <v>0</v>
      </c>
      <c r="EL71" s="8">
        <f t="shared" si="272"/>
        <v>0</v>
      </c>
      <c r="EM71" s="8">
        <f t="shared" si="273"/>
        <v>0</v>
      </c>
      <c r="EO71" s="8"/>
      <c r="EP71" s="8"/>
      <c r="ER71" s="8"/>
      <c r="ET71" s="148"/>
      <c r="EU71" s="148"/>
      <c r="EV71" s="148"/>
      <c r="EW71" s="148"/>
      <c r="EX71" s="148"/>
      <c r="EY71" s="175"/>
      <c r="EZ71" s="148"/>
      <c r="FC71" s="8">
        <f t="shared" si="276"/>
        <v>0</v>
      </c>
      <c r="FD71" s="8"/>
      <c r="FE71" s="131"/>
      <c r="FF71" s="8"/>
      <c r="FG71" s="131"/>
      <c r="FH71" s="8">
        <f t="shared" si="277"/>
        <v>0</v>
      </c>
      <c r="FI71" s="8"/>
      <c r="FJ71" s="131"/>
      <c r="FK71" s="8"/>
      <c r="FL71" s="131"/>
      <c r="FM71" s="8">
        <f t="shared" si="278"/>
        <v>0</v>
      </c>
      <c r="FN71" s="8"/>
      <c r="FO71" s="131"/>
      <c r="FP71" s="8"/>
      <c r="FQ71" s="131"/>
      <c r="FR71" s="8">
        <f t="shared" si="279"/>
        <v>0</v>
      </c>
      <c r="FS71" s="8"/>
      <c r="FT71" s="131"/>
      <c r="FU71" s="8"/>
      <c r="FV71" s="131"/>
    </row>
    <row r="72" spans="2:178" s="59" customFormat="1" ht="15.75" hidden="1" customHeight="1" x14ac:dyDescent="0.3">
      <c r="B72" s="49"/>
      <c r="C72" s="50"/>
      <c r="D72" s="50">
        <v>1</v>
      </c>
      <c r="E72" s="307">
        <v>57</v>
      </c>
      <c r="F72" s="49"/>
      <c r="G72" s="50"/>
      <c r="H72" s="50"/>
      <c r="M72" s="307"/>
      <c r="N72" s="10" t="s">
        <v>353</v>
      </c>
      <c r="O72" s="312"/>
      <c r="P72" s="17">
        <f t="shared" si="238"/>
        <v>0</v>
      </c>
      <c r="Q72" s="17"/>
      <c r="R72" s="33"/>
      <c r="S72" s="17"/>
      <c r="T72" s="112"/>
      <c r="U72" s="17">
        <v>0</v>
      </c>
      <c r="V72" s="312"/>
      <c r="W72" s="312"/>
      <c r="X72" s="17">
        <f t="shared" si="239"/>
        <v>0</v>
      </c>
      <c r="Y72" s="17"/>
      <c r="Z72" s="17"/>
      <c r="AA72" s="17"/>
      <c r="AB72" s="17"/>
      <c r="AC72" s="17">
        <f t="shared" si="240"/>
        <v>0</v>
      </c>
      <c r="AD72" s="17"/>
      <c r="AE72" s="274"/>
      <c r="AF72" s="17"/>
      <c r="AG72" s="274"/>
      <c r="AH72" s="312"/>
      <c r="AI72" s="17">
        <f t="shared" si="241"/>
        <v>0</v>
      </c>
      <c r="AJ72" s="17"/>
      <c r="AK72" s="324">
        <f t="shared" ref="AK72:AK135" si="280">AU72*10%</f>
        <v>0</v>
      </c>
      <c r="AL72" s="324">
        <f t="shared" ref="AL72:AL135" si="281">AW72*8%</f>
        <v>0</v>
      </c>
      <c r="AM72" s="324">
        <f t="shared" ref="AM72:AM135" si="282">AX72*6.7%</f>
        <v>0</v>
      </c>
      <c r="AN72" s="17">
        <f t="shared" si="242"/>
        <v>0</v>
      </c>
      <c r="AO72" s="17"/>
      <c r="AP72" s="33"/>
      <c r="AQ72" s="17"/>
      <c r="AR72" s="112"/>
      <c r="AS72" s="17">
        <f t="shared" si="243"/>
        <v>0</v>
      </c>
      <c r="AT72" s="17"/>
      <c r="AU72" s="33"/>
      <c r="AV72" s="18"/>
      <c r="AW72" s="17"/>
      <c r="AX72" s="112"/>
      <c r="AY72" s="17">
        <f t="shared" si="244"/>
        <v>0</v>
      </c>
      <c r="AZ72" s="17"/>
      <c r="BA72" s="33"/>
      <c r="BB72" s="17"/>
      <c r="BC72" s="112"/>
      <c r="BD72" s="17">
        <f t="shared" si="245"/>
        <v>0</v>
      </c>
      <c r="BE72" s="17"/>
      <c r="BF72" s="33"/>
      <c r="BG72" s="17"/>
      <c r="BH72" s="112"/>
      <c r="BI72" s="17">
        <f t="shared" si="246"/>
        <v>0</v>
      </c>
      <c r="BJ72" s="17"/>
      <c r="BK72" s="33"/>
      <c r="BL72" s="17"/>
      <c r="BM72" s="112"/>
      <c r="BN72" s="17">
        <f t="shared" si="51"/>
        <v>0</v>
      </c>
      <c r="BO72" s="17"/>
      <c r="BP72" s="33"/>
      <c r="BQ72" s="17"/>
      <c r="BR72" s="17"/>
      <c r="BS72" s="17"/>
      <c r="BT72" s="17"/>
      <c r="BU72" s="17">
        <f t="shared" si="116"/>
        <v>0</v>
      </c>
      <c r="BV72" s="17"/>
      <c r="BW72" s="17"/>
      <c r="BX72" s="17"/>
      <c r="BY72" s="17"/>
      <c r="BZ72" s="17">
        <f t="shared" si="247"/>
        <v>0</v>
      </c>
      <c r="CA72" s="17">
        <f t="shared" si="248"/>
        <v>0</v>
      </c>
      <c r="CB72" s="17">
        <f t="shared" si="249"/>
        <v>0</v>
      </c>
      <c r="CC72" s="17">
        <f t="shared" si="250"/>
        <v>0</v>
      </c>
      <c r="CD72" s="17">
        <f t="shared" si="251"/>
        <v>0</v>
      </c>
      <c r="CE72" s="17">
        <f t="shared" si="252"/>
        <v>0</v>
      </c>
      <c r="CF72" s="17"/>
      <c r="CG72" s="17"/>
      <c r="CH72" s="17"/>
      <c r="CI72" s="17"/>
      <c r="CJ72" s="17">
        <f t="shared" si="253"/>
        <v>0</v>
      </c>
      <c r="CK72" s="17"/>
      <c r="CL72" s="17"/>
      <c r="CM72" s="17"/>
      <c r="CN72" s="17"/>
      <c r="CO72" s="17">
        <f t="shared" si="254"/>
        <v>0</v>
      </c>
      <c r="CP72" s="17"/>
      <c r="CQ72" s="17"/>
      <c r="CR72" s="17"/>
      <c r="CS72" s="17"/>
      <c r="CT72" s="15">
        <f t="shared" si="255"/>
        <v>0</v>
      </c>
      <c r="CU72" s="15"/>
      <c r="CV72" s="15"/>
      <c r="CW72" s="15"/>
      <c r="CX72" s="15"/>
      <c r="CY72" s="17">
        <f t="shared" si="256"/>
        <v>0</v>
      </c>
      <c r="CZ72" s="17"/>
      <c r="DA72" s="274"/>
      <c r="DB72" s="17"/>
      <c r="DC72" s="274"/>
      <c r="DD72" s="15">
        <f t="shared" si="257"/>
        <v>0</v>
      </c>
      <c r="DE72" s="17">
        <f t="shared" si="258"/>
        <v>0</v>
      </c>
      <c r="DF72" s="17">
        <f t="shared" si="259"/>
        <v>0</v>
      </c>
      <c r="DG72" s="17">
        <f t="shared" si="260"/>
        <v>0</v>
      </c>
      <c r="DH72" s="17">
        <f t="shared" si="261"/>
        <v>0</v>
      </c>
      <c r="DI72" s="17">
        <f t="shared" si="262"/>
        <v>0</v>
      </c>
      <c r="DJ72" s="17">
        <f t="shared" si="263"/>
        <v>0</v>
      </c>
      <c r="DK72" s="17">
        <f t="shared" si="264"/>
        <v>0</v>
      </c>
      <c r="DL72" s="17">
        <f t="shared" si="265"/>
        <v>0</v>
      </c>
      <c r="DM72" s="17">
        <f t="shared" si="266"/>
        <v>0</v>
      </c>
      <c r="DN72" s="17">
        <f t="shared" si="267"/>
        <v>0</v>
      </c>
      <c r="DO72" s="208"/>
      <c r="DP72" s="209"/>
      <c r="DQ72" s="209"/>
      <c r="DR72" s="17">
        <f t="shared" si="268"/>
        <v>0</v>
      </c>
      <c r="DS72" s="17"/>
      <c r="DT72" s="17"/>
      <c r="DU72" s="17"/>
      <c r="DV72" s="40"/>
      <c r="DW72" s="15">
        <f t="shared" si="269"/>
        <v>0</v>
      </c>
      <c r="DX72" s="17"/>
      <c r="DY72" s="17"/>
      <c r="DZ72" s="17"/>
      <c r="EA72" s="17"/>
      <c r="EB72" s="17">
        <f t="shared" si="270"/>
        <v>0</v>
      </c>
      <c r="EC72" s="17"/>
      <c r="ED72" s="17"/>
      <c r="EE72" s="17"/>
      <c r="EF72" s="17"/>
      <c r="EG72" s="17"/>
      <c r="EH72" s="17"/>
      <c r="EI72" s="17"/>
      <c r="EJ72" s="8">
        <f t="shared" si="271"/>
        <v>0</v>
      </c>
      <c r="EL72" s="8">
        <f t="shared" si="272"/>
        <v>0</v>
      </c>
      <c r="EM72" s="8">
        <f t="shared" si="273"/>
        <v>0</v>
      </c>
      <c r="EO72" s="8"/>
      <c r="EP72" s="8"/>
      <c r="ER72" s="8"/>
      <c r="ET72" s="148"/>
      <c r="EU72" s="148"/>
      <c r="EV72" s="148"/>
      <c r="EW72" s="148"/>
      <c r="EX72" s="148"/>
      <c r="EY72" s="175"/>
      <c r="EZ72" s="148"/>
      <c r="FC72" s="8">
        <f t="shared" si="276"/>
        <v>0</v>
      </c>
      <c r="FD72" s="8"/>
      <c r="FE72" s="131"/>
      <c r="FF72" s="8"/>
      <c r="FG72" s="131"/>
      <c r="FH72" s="8">
        <f t="shared" si="277"/>
        <v>0</v>
      </c>
      <c r="FI72" s="8"/>
      <c r="FJ72" s="131"/>
      <c r="FK72" s="8"/>
      <c r="FL72" s="131"/>
      <c r="FM72" s="8">
        <f t="shared" si="278"/>
        <v>0</v>
      </c>
      <c r="FN72" s="8"/>
      <c r="FO72" s="131"/>
      <c r="FP72" s="8"/>
      <c r="FQ72" s="131"/>
      <c r="FR72" s="8">
        <f t="shared" si="279"/>
        <v>0</v>
      </c>
      <c r="FS72" s="8"/>
      <c r="FT72" s="131"/>
      <c r="FU72" s="8"/>
      <c r="FV72" s="131"/>
    </row>
    <row r="73" spans="2:178" s="59" customFormat="1" ht="15.75" hidden="1" customHeight="1" x14ac:dyDescent="0.3">
      <c r="B73" s="49"/>
      <c r="C73" s="50">
        <v>1</v>
      </c>
      <c r="D73" s="50"/>
      <c r="E73" s="307">
        <v>58</v>
      </c>
      <c r="F73" s="49"/>
      <c r="G73" s="50">
        <v>1</v>
      </c>
      <c r="H73" s="50"/>
      <c r="M73" s="10"/>
      <c r="N73" s="10" t="s">
        <v>40</v>
      </c>
      <c r="O73" s="312"/>
      <c r="P73" s="17">
        <f t="shared" si="238"/>
        <v>0</v>
      </c>
      <c r="Q73" s="17"/>
      <c r="R73" s="33"/>
      <c r="S73" s="17"/>
      <c r="T73" s="112"/>
      <c r="U73" s="17">
        <v>0</v>
      </c>
      <c r="V73" s="312"/>
      <c r="W73" s="312"/>
      <c r="X73" s="17">
        <f t="shared" si="239"/>
        <v>0</v>
      </c>
      <c r="Y73" s="17"/>
      <c r="Z73" s="17"/>
      <c r="AA73" s="17"/>
      <c r="AB73" s="17"/>
      <c r="AC73" s="17">
        <f t="shared" si="240"/>
        <v>0</v>
      </c>
      <c r="AD73" s="17"/>
      <c r="AE73" s="274"/>
      <c r="AF73" s="17"/>
      <c r="AG73" s="274"/>
      <c r="AH73" s="312"/>
      <c r="AI73" s="17">
        <f t="shared" si="241"/>
        <v>0</v>
      </c>
      <c r="AJ73" s="17"/>
      <c r="AK73" s="324">
        <f t="shared" si="280"/>
        <v>0</v>
      </c>
      <c r="AL73" s="324">
        <f t="shared" si="281"/>
        <v>0</v>
      </c>
      <c r="AM73" s="324">
        <f t="shared" si="282"/>
        <v>0</v>
      </c>
      <c r="AN73" s="17">
        <f t="shared" si="242"/>
        <v>0</v>
      </c>
      <c r="AO73" s="17"/>
      <c r="AP73" s="33"/>
      <c r="AQ73" s="17"/>
      <c r="AR73" s="112"/>
      <c r="AS73" s="17">
        <f t="shared" si="243"/>
        <v>0</v>
      </c>
      <c r="AT73" s="17"/>
      <c r="AU73" s="33"/>
      <c r="AV73" s="18"/>
      <c r="AW73" s="17"/>
      <c r="AX73" s="112"/>
      <c r="AY73" s="17">
        <f t="shared" si="244"/>
        <v>0</v>
      </c>
      <c r="AZ73" s="17"/>
      <c r="BA73" s="33"/>
      <c r="BB73" s="17"/>
      <c r="BC73" s="112"/>
      <c r="BD73" s="17">
        <f t="shared" si="245"/>
        <v>0</v>
      </c>
      <c r="BE73" s="17"/>
      <c r="BF73" s="33"/>
      <c r="BG73" s="17"/>
      <c r="BH73" s="112"/>
      <c r="BI73" s="17">
        <f t="shared" si="246"/>
        <v>814.5</v>
      </c>
      <c r="BJ73" s="17"/>
      <c r="BK73" s="33">
        <v>814.5</v>
      </c>
      <c r="BL73" s="17"/>
      <c r="BM73" s="112"/>
      <c r="BN73" s="17">
        <f t="shared" si="51"/>
        <v>814.5</v>
      </c>
      <c r="BO73" s="17"/>
      <c r="BP73" s="33">
        <v>814.5</v>
      </c>
      <c r="BQ73" s="17"/>
      <c r="BR73" s="17"/>
      <c r="BS73" s="17"/>
      <c r="BT73" s="17"/>
      <c r="BU73" s="17">
        <f t="shared" si="116"/>
        <v>0</v>
      </c>
      <c r="BV73" s="17"/>
      <c r="BW73" s="17"/>
      <c r="BX73" s="17"/>
      <c r="BY73" s="17"/>
      <c r="BZ73" s="17">
        <f t="shared" si="247"/>
        <v>0</v>
      </c>
      <c r="CA73" s="17">
        <f t="shared" si="248"/>
        <v>0</v>
      </c>
      <c r="CB73" s="17">
        <f t="shared" si="249"/>
        <v>0</v>
      </c>
      <c r="CC73" s="17">
        <f t="shared" si="250"/>
        <v>0</v>
      </c>
      <c r="CD73" s="17">
        <f t="shared" si="251"/>
        <v>0</v>
      </c>
      <c r="CE73" s="17">
        <f t="shared" si="252"/>
        <v>0</v>
      </c>
      <c r="CF73" s="17"/>
      <c r="CG73" s="17"/>
      <c r="CH73" s="17"/>
      <c r="CI73" s="17"/>
      <c r="CJ73" s="17">
        <f t="shared" si="253"/>
        <v>0</v>
      </c>
      <c r="CK73" s="17"/>
      <c r="CL73" s="17"/>
      <c r="CM73" s="17"/>
      <c r="CN73" s="17"/>
      <c r="CO73" s="17">
        <f t="shared" si="254"/>
        <v>0</v>
      </c>
      <c r="CP73" s="17"/>
      <c r="CQ73" s="17"/>
      <c r="CR73" s="17"/>
      <c r="CS73" s="17"/>
      <c r="CT73" s="15">
        <f t="shared" si="255"/>
        <v>0</v>
      </c>
      <c r="CU73" s="15"/>
      <c r="CV73" s="15"/>
      <c r="CW73" s="15"/>
      <c r="CX73" s="15"/>
      <c r="CY73" s="17">
        <f t="shared" si="256"/>
        <v>0</v>
      </c>
      <c r="CZ73" s="17"/>
      <c r="DA73" s="274"/>
      <c r="DB73" s="17"/>
      <c r="DC73" s="274"/>
      <c r="DD73" s="15">
        <f t="shared" si="257"/>
        <v>0</v>
      </c>
      <c r="DE73" s="17">
        <f t="shared" si="258"/>
        <v>0</v>
      </c>
      <c r="DF73" s="17">
        <f t="shared" si="259"/>
        <v>0</v>
      </c>
      <c r="DG73" s="17">
        <f t="shared" si="260"/>
        <v>0</v>
      </c>
      <c r="DH73" s="17">
        <f t="shared" si="261"/>
        <v>0</v>
      </c>
      <c r="DI73" s="17">
        <f t="shared" si="262"/>
        <v>0</v>
      </c>
      <c r="DJ73" s="17">
        <f t="shared" si="263"/>
        <v>0</v>
      </c>
      <c r="DK73" s="17">
        <f t="shared" si="264"/>
        <v>0</v>
      </c>
      <c r="DL73" s="17">
        <f t="shared" si="265"/>
        <v>0</v>
      </c>
      <c r="DM73" s="17">
        <f t="shared" si="266"/>
        <v>0</v>
      </c>
      <c r="DN73" s="17">
        <f t="shared" si="267"/>
        <v>0</v>
      </c>
      <c r="DO73" s="208"/>
      <c r="DP73" s="209"/>
      <c r="DQ73" s="209"/>
      <c r="DR73" s="17">
        <f t="shared" si="268"/>
        <v>0</v>
      </c>
      <c r="DS73" s="17"/>
      <c r="DT73" s="17"/>
      <c r="DU73" s="17"/>
      <c r="DV73" s="40"/>
      <c r="DW73" s="15">
        <f t="shared" si="269"/>
        <v>0</v>
      </c>
      <c r="DX73" s="17"/>
      <c r="DY73" s="17"/>
      <c r="DZ73" s="17"/>
      <c r="EA73" s="17"/>
      <c r="EB73" s="17">
        <f t="shared" si="270"/>
        <v>0</v>
      </c>
      <c r="EC73" s="17"/>
      <c r="ED73" s="17"/>
      <c r="EE73" s="17"/>
      <c r="EF73" s="17"/>
      <c r="EG73" s="17"/>
      <c r="EH73" s="17"/>
      <c r="EI73" s="17"/>
      <c r="EJ73" s="8">
        <f t="shared" si="271"/>
        <v>0</v>
      </c>
      <c r="EL73" s="8">
        <f t="shared" si="272"/>
        <v>0</v>
      </c>
      <c r="EM73" s="8">
        <f t="shared" si="273"/>
        <v>0</v>
      </c>
      <c r="EO73" s="8"/>
      <c r="EP73" s="8"/>
      <c r="ER73" s="8"/>
      <c r="ET73" s="148"/>
      <c r="EU73" s="148"/>
      <c r="EV73" s="148"/>
      <c r="EW73" s="148"/>
      <c r="EX73" s="148"/>
      <c r="EY73" s="175"/>
      <c r="EZ73" s="148"/>
      <c r="FC73" s="8">
        <f t="shared" si="276"/>
        <v>0</v>
      </c>
      <c r="FD73" s="8"/>
      <c r="FE73" s="131"/>
      <c r="FF73" s="8"/>
      <c r="FG73" s="131"/>
      <c r="FH73" s="8">
        <f t="shared" si="277"/>
        <v>0</v>
      </c>
      <c r="FI73" s="8"/>
      <c r="FJ73" s="131"/>
      <c r="FK73" s="8"/>
      <c r="FL73" s="131"/>
      <c r="FM73" s="8">
        <f t="shared" si="278"/>
        <v>0</v>
      </c>
      <c r="FN73" s="8"/>
      <c r="FO73" s="131"/>
      <c r="FP73" s="8"/>
      <c r="FQ73" s="131"/>
      <c r="FR73" s="8">
        <f t="shared" si="279"/>
        <v>0</v>
      </c>
      <c r="FS73" s="8"/>
      <c r="FT73" s="131"/>
      <c r="FU73" s="8"/>
      <c r="FV73" s="131"/>
    </row>
    <row r="74" spans="2:178" s="59" customFormat="1" ht="15.75" customHeight="1" x14ac:dyDescent="0.3">
      <c r="B74" s="49"/>
      <c r="C74" s="50"/>
      <c r="D74" s="50">
        <v>1</v>
      </c>
      <c r="E74" s="307">
        <v>59</v>
      </c>
      <c r="F74" s="49"/>
      <c r="G74" s="50"/>
      <c r="H74" s="50">
        <v>1</v>
      </c>
      <c r="I74" s="298"/>
      <c r="J74" s="10"/>
      <c r="K74" s="10"/>
      <c r="L74" s="81"/>
      <c r="M74" s="307">
        <v>47</v>
      </c>
      <c r="N74" s="10" t="s">
        <v>96</v>
      </c>
      <c r="O74" s="312"/>
      <c r="P74" s="17">
        <f t="shared" si="238"/>
        <v>4845.3410000000003</v>
      </c>
      <c r="Q74" s="17"/>
      <c r="R74" s="109">
        <v>3103.741</v>
      </c>
      <c r="S74" s="17"/>
      <c r="T74" s="109">
        <v>1741.6</v>
      </c>
      <c r="U74" s="17">
        <v>481.13850000000002</v>
      </c>
      <c r="V74" s="312"/>
      <c r="W74" s="312"/>
      <c r="X74" s="17">
        <f t="shared" si="239"/>
        <v>4845.3402299999998</v>
      </c>
      <c r="Y74" s="17"/>
      <c r="Z74" s="17">
        <f>3644.513-540.77277</f>
        <v>3103.7402299999999</v>
      </c>
      <c r="AA74" s="17"/>
      <c r="AB74" s="109">
        <v>1741.6</v>
      </c>
      <c r="AC74" s="17">
        <f t="shared" si="240"/>
        <v>1362.62276</v>
      </c>
      <c r="AD74" s="17"/>
      <c r="AE74" s="274">
        <v>863.90364999999997</v>
      </c>
      <c r="AF74" s="17"/>
      <c r="AG74" s="274">
        <v>498.71911</v>
      </c>
      <c r="AH74" s="312"/>
      <c r="AI74" s="17">
        <f t="shared" si="241"/>
        <v>481.13850000000002</v>
      </c>
      <c r="AJ74" s="17"/>
      <c r="AK74" s="324">
        <f t="shared" si="280"/>
        <v>364.4513</v>
      </c>
      <c r="AL74" s="324">
        <f t="shared" si="281"/>
        <v>0</v>
      </c>
      <c r="AM74" s="324">
        <f t="shared" si="282"/>
        <v>116.6872</v>
      </c>
      <c r="AN74" s="17">
        <f t="shared" si="242"/>
        <v>4845.3410000000003</v>
      </c>
      <c r="AO74" s="17"/>
      <c r="AP74" s="109">
        <v>3103.741</v>
      </c>
      <c r="AQ74" s="17"/>
      <c r="AR74" s="109">
        <v>1741.6</v>
      </c>
      <c r="AS74" s="17">
        <f t="shared" si="243"/>
        <v>5386.1129999999994</v>
      </c>
      <c r="AT74" s="17"/>
      <c r="AU74" s="109">
        <v>3644.5129999999999</v>
      </c>
      <c r="AV74" s="319"/>
      <c r="AW74" s="17"/>
      <c r="AX74" s="109">
        <v>1741.6</v>
      </c>
      <c r="AY74" s="17">
        <f t="shared" si="244"/>
        <v>5386.1129999999994</v>
      </c>
      <c r="AZ74" s="17"/>
      <c r="BA74" s="109">
        <v>3644.5129999999999</v>
      </c>
      <c r="BB74" s="17"/>
      <c r="BC74" s="109">
        <v>1741.6</v>
      </c>
      <c r="BD74" s="17">
        <f t="shared" si="245"/>
        <v>5386.1129999999994</v>
      </c>
      <c r="BE74" s="17"/>
      <c r="BF74" s="109">
        <v>3644.5129999999999</v>
      </c>
      <c r="BG74" s="17"/>
      <c r="BH74" s="109">
        <v>1741.6</v>
      </c>
      <c r="BI74" s="17">
        <f t="shared" si="246"/>
        <v>5386.1129999999994</v>
      </c>
      <c r="BJ74" s="17"/>
      <c r="BK74" s="109">
        <v>3644.5129999999999</v>
      </c>
      <c r="BL74" s="17"/>
      <c r="BM74" s="109">
        <v>1741.6</v>
      </c>
      <c r="BN74" s="17">
        <f t="shared" si="51"/>
        <v>1544.5129999999999</v>
      </c>
      <c r="BO74" s="17"/>
      <c r="BP74" s="33">
        <v>1544.5129999999999</v>
      </c>
      <c r="BQ74" s="17"/>
      <c r="BR74" s="17"/>
      <c r="BS74" s="17"/>
      <c r="BT74" s="17"/>
      <c r="BU74" s="17">
        <f t="shared" si="116"/>
        <v>4845.3402299999998</v>
      </c>
      <c r="BV74" s="17"/>
      <c r="BW74" s="109">
        <f>3644.513-540.77277</f>
        <v>3103.7402299999999</v>
      </c>
      <c r="BX74" s="17"/>
      <c r="BY74" s="109">
        <v>1741.6</v>
      </c>
      <c r="BZ74" s="17">
        <f t="shared" si="247"/>
        <v>7.7000000010229996E-4</v>
      </c>
      <c r="CA74" s="17">
        <f t="shared" si="248"/>
        <v>0</v>
      </c>
      <c r="CB74" s="17">
        <f t="shared" si="249"/>
        <v>7.7000000010229996E-4</v>
      </c>
      <c r="CC74" s="17">
        <f t="shared" si="250"/>
        <v>0</v>
      </c>
      <c r="CD74" s="17">
        <f t="shared" si="251"/>
        <v>0</v>
      </c>
      <c r="CE74" s="17">
        <f t="shared" si="252"/>
        <v>5386.1129999999994</v>
      </c>
      <c r="CF74" s="17"/>
      <c r="CG74" s="109">
        <v>3644.5129999999999</v>
      </c>
      <c r="CH74" s="17"/>
      <c r="CI74" s="109">
        <v>1741.6</v>
      </c>
      <c r="CJ74" s="17">
        <f t="shared" si="253"/>
        <v>540.77277000000004</v>
      </c>
      <c r="CK74" s="17"/>
      <c r="CL74" s="109">
        <f>540.77277</f>
        <v>540.77277000000004</v>
      </c>
      <c r="CM74" s="17"/>
      <c r="CN74" s="17"/>
      <c r="CO74" s="17">
        <f t="shared" si="254"/>
        <v>4845.3402299999998</v>
      </c>
      <c r="CP74" s="17"/>
      <c r="CQ74" s="17">
        <f>3644.513-540.77277</f>
        <v>3103.7402299999999</v>
      </c>
      <c r="CR74" s="17"/>
      <c r="CS74" s="109">
        <v>1741.6</v>
      </c>
      <c r="CT74" s="17">
        <f t="shared" si="255"/>
        <v>4845.3402299999998</v>
      </c>
      <c r="CU74" s="17"/>
      <c r="CV74" s="17">
        <f>3644.513-540.77277</f>
        <v>3103.7402299999999</v>
      </c>
      <c r="CW74" s="17"/>
      <c r="CX74" s="109">
        <v>1741.6</v>
      </c>
      <c r="CY74" s="17">
        <f t="shared" si="256"/>
        <v>1362.62276</v>
      </c>
      <c r="CZ74" s="17"/>
      <c r="DA74" s="274">
        <v>863.90364999999997</v>
      </c>
      <c r="DB74" s="17"/>
      <c r="DC74" s="274">
        <v>498.71911</v>
      </c>
      <c r="DD74" s="15">
        <f t="shared" si="257"/>
        <v>6207.96299</v>
      </c>
      <c r="DE74" s="17">
        <f t="shared" si="258"/>
        <v>6207.96299</v>
      </c>
      <c r="DF74" s="17">
        <f t="shared" si="259"/>
        <v>0</v>
      </c>
      <c r="DG74" s="17">
        <f t="shared" si="260"/>
        <v>3967.6438799999996</v>
      </c>
      <c r="DH74" s="17">
        <f t="shared" si="261"/>
        <v>0</v>
      </c>
      <c r="DI74" s="17">
        <f t="shared" si="262"/>
        <v>2240.3191099999999</v>
      </c>
      <c r="DJ74" s="17">
        <f t="shared" si="263"/>
        <v>0</v>
      </c>
      <c r="DK74" s="17">
        <f t="shared" si="264"/>
        <v>0</v>
      </c>
      <c r="DL74" s="17">
        <f t="shared" si="265"/>
        <v>0</v>
      </c>
      <c r="DM74" s="17">
        <f t="shared" si="266"/>
        <v>0</v>
      </c>
      <c r="DN74" s="17">
        <f t="shared" si="267"/>
        <v>0</v>
      </c>
      <c r="DO74" s="208"/>
      <c r="DP74" s="209"/>
      <c r="DQ74" s="209"/>
      <c r="DR74" s="17">
        <f t="shared" si="268"/>
        <v>0</v>
      </c>
      <c r="DS74" s="17"/>
      <c r="DT74" s="17"/>
      <c r="DU74" s="17"/>
      <c r="DV74" s="40"/>
      <c r="DW74" s="15">
        <f t="shared" si="269"/>
        <v>0</v>
      </c>
      <c r="DX74" s="17"/>
      <c r="DY74" s="17"/>
      <c r="DZ74" s="17"/>
      <c r="EA74" s="17"/>
      <c r="EB74" s="17">
        <f t="shared" si="270"/>
        <v>0</v>
      </c>
      <c r="EC74" s="17"/>
      <c r="ED74" s="17"/>
      <c r="EE74" s="17"/>
      <c r="EF74" s="17"/>
      <c r="EG74" s="17"/>
      <c r="EH74" s="17"/>
      <c r="EI74" s="17"/>
      <c r="EJ74" s="8">
        <f t="shared" si="271"/>
        <v>0</v>
      </c>
      <c r="EL74" s="8">
        <f t="shared" si="272"/>
        <v>4845.3402299999998</v>
      </c>
      <c r="EM74" s="8">
        <f t="shared" si="273"/>
        <v>4845.3402299999998</v>
      </c>
      <c r="EO74" s="8"/>
      <c r="EP74" s="8"/>
      <c r="ER74" s="8"/>
      <c r="ET74" s="148">
        <v>7131</v>
      </c>
      <c r="EU74" s="148"/>
      <c r="EV74" s="148">
        <v>1.5169999999999999</v>
      </c>
      <c r="EW74" s="148"/>
      <c r="EX74" s="148"/>
      <c r="EY74" s="175">
        <v>3</v>
      </c>
      <c r="EZ74" s="148">
        <v>3824</v>
      </c>
      <c r="FC74" s="8">
        <f t="shared" si="276"/>
        <v>4845.3402299999998</v>
      </c>
      <c r="FD74" s="8"/>
      <c r="FE74" s="131">
        <v>3103.7402299999999</v>
      </c>
      <c r="FF74" s="8"/>
      <c r="FG74" s="131">
        <v>1741.6</v>
      </c>
      <c r="FH74" s="8">
        <f t="shared" si="277"/>
        <v>1362.62276</v>
      </c>
      <c r="FI74" s="8"/>
      <c r="FJ74" s="131">
        <v>863.90364999999997</v>
      </c>
      <c r="FK74" s="8"/>
      <c r="FL74" s="131">
        <v>498.71911</v>
      </c>
      <c r="FM74" s="8">
        <f t="shared" si="278"/>
        <v>4845.3402299999998</v>
      </c>
      <c r="FN74" s="8"/>
      <c r="FO74" s="131">
        <v>3103.7402299999999</v>
      </c>
      <c r="FP74" s="8"/>
      <c r="FQ74" s="131">
        <v>1741.6</v>
      </c>
      <c r="FR74" s="8">
        <f t="shared" si="279"/>
        <v>1362.62276</v>
      </c>
      <c r="FS74" s="8"/>
      <c r="FT74" s="131">
        <v>863.90364999999997</v>
      </c>
      <c r="FU74" s="8"/>
      <c r="FV74" s="131">
        <v>498.71911</v>
      </c>
    </row>
    <row r="75" spans="2:178" s="59" customFormat="1" ht="15.75" customHeight="1" x14ac:dyDescent="0.3">
      <c r="B75" s="49"/>
      <c r="C75" s="50">
        <v>1</v>
      </c>
      <c r="D75" s="50"/>
      <c r="E75" s="307">
        <v>60</v>
      </c>
      <c r="F75" s="49"/>
      <c r="G75" s="50">
        <v>1</v>
      </c>
      <c r="H75" s="50">
        <v>1</v>
      </c>
      <c r="I75" s="307"/>
      <c r="J75" s="10"/>
      <c r="K75" s="10"/>
      <c r="L75" s="81"/>
      <c r="M75" s="307">
        <v>48</v>
      </c>
      <c r="N75" s="10" t="s">
        <v>41</v>
      </c>
      <c r="O75" s="312"/>
      <c r="P75" s="17">
        <f t="shared" si="238"/>
        <v>1739.3</v>
      </c>
      <c r="Q75" s="17"/>
      <c r="R75" s="33">
        <v>1278</v>
      </c>
      <c r="S75" s="17"/>
      <c r="T75" s="109">
        <v>461.3</v>
      </c>
      <c r="U75" s="17">
        <v>158.70710000000003</v>
      </c>
      <c r="V75" s="312"/>
      <c r="W75" s="312"/>
      <c r="X75" s="17">
        <f t="shared" si="239"/>
        <v>1739.3</v>
      </c>
      <c r="Y75" s="17"/>
      <c r="Z75" s="33">
        <v>1278</v>
      </c>
      <c r="AA75" s="17"/>
      <c r="AB75" s="109">
        <v>461.3</v>
      </c>
      <c r="AC75" s="17">
        <f t="shared" si="240"/>
        <v>492.99232000000001</v>
      </c>
      <c r="AD75" s="17"/>
      <c r="AE75" s="274">
        <v>259.23676</v>
      </c>
      <c r="AF75" s="17"/>
      <c r="AG75" s="274">
        <v>233.75556</v>
      </c>
      <c r="AH75" s="312"/>
      <c r="AI75" s="17">
        <f t="shared" si="241"/>
        <v>158.70710000000003</v>
      </c>
      <c r="AJ75" s="17"/>
      <c r="AK75" s="324">
        <f t="shared" si="280"/>
        <v>127.80000000000001</v>
      </c>
      <c r="AL75" s="324">
        <f t="shared" si="281"/>
        <v>0</v>
      </c>
      <c r="AM75" s="324">
        <f t="shared" si="282"/>
        <v>30.907100000000003</v>
      </c>
      <c r="AN75" s="17">
        <f t="shared" si="242"/>
        <v>1739.3</v>
      </c>
      <c r="AO75" s="17"/>
      <c r="AP75" s="33">
        <v>1278</v>
      </c>
      <c r="AQ75" s="17"/>
      <c r="AR75" s="109">
        <v>461.3</v>
      </c>
      <c r="AS75" s="17">
        <f t="shared" si="243"/>
        <v>1739.3</v>
      </c>
      <c r="AT75" s="17"/>
      <c r="AU75" s="33">
        <v>1278</v>
      </c>
      <c r="AV75" s="18"/>
      <c r="AW75" s="17"/>
      <c r="AX75" s="109">
        <v>461.3</v>
      </c>
      <c r="AY75" s="17">
        <f t="shared" si="244"/>
        <v>1739.3</v>
      </c>
      <c r="AZ75" s="17"/>
      <c r="BA75" s="33">
        <v>1278</v>
      </c>
      <c r="BB75" s="17"/>
      <c r="BC75" s="109">
        <v>461.3</v>
      </c>
      <c r="BD75" s="17">
        <f t="shared" si="245"/>
        <v>1739.3</v>
      </c>
      <c r="BE75" s="17"/>
      <c r="BF75" s="33">
        <v>1278</v>
      </c>
      <c r="BG75" s="17"/>
      <c r="BH75" s="109">
        <v>461.3</v>
      </c>
      <c r="BI75" s="17">
        <f t="shared" si="246"/>
        <v>1739.3</v>
      </c>
      <c r="BJ75" s="17"/>
      <c r="BK75" s="33">
        <v>1278</v>
      </c>
      <c r="BL75" s="17"/>
      <c r="BM75" s="109">
        <v>461.3</v>
      </c>
      <c r="BN75" s="17">
        <f t="shared" si="51"/>
        <v>1278</v>
      </c>
      <c r="BO75" s="17"/>
      <c r="BP75" s="33">
        <v>1278</v>
      </c>
      <c r="BQ75" s="17"/>
      <c r="BR75" s="17"/>
      <c r="BS75" s="17"/>
      <c r="BT75" s="17"/>
      <c r="BU75" s="17">
        <f t="shared" si="116"/>
        <v>1739.3</v>
      </c>
      <c r="BV75" s="17"/>
      <c r="BW75" s="33">
        <v>1278</v>
      </c>
      <c r="BX75" s="17"/>
      <c r="BY75" s="109">
        <v>461.3</v>
      </c>
      <c r="BZ75" s="17">
        <f t="shared" si="247"/>
        <v>0</v>
      </c>
      <c r="CA75" s="17">
        <f t="shared" si="248"/>
        <v>0</v>
      </c>
      <c r="CB75" s="17">
        <f t="shared" si="249"/>
        <v>0</v>
      </c>
      <c r="CC75" s="17">
        <f t="shared" si="250"/>
        <v>0</v>
      </c>
      <c r="CD75" s="17">
        <f t="shared" si="251"/>
        <v>0</v>
      </c>
      <c r="CE75" s="17">
        <f t="shared" si="252"/>
        <v>1739.3</v>
      </c>
      <c r="CF75" s="17"/>
      <c r="CG75" s="33">
        <v>1278</v>
      </c>
      <c r="CH75" s="17"/>
      <c r="CI75" s="109">
        <v>461.3</v>
      </c>
      <c r="CJ75" s="17">
        <f t="shared" si="253"/>
        <v>0</v>
      </c>
      <c r="CK75" s="17"/>
      <c r="CL75" s="17"/>
      <c r="CM75" s="17"/>
      <c r="CN75" s="17"/>
      <c r="CO75" s="17">
        <f t="shared" si="254"/>
        <v>1739.3</v>
      </c>
      <c r="CP75" s="17"/>
      <c r="CQ75" s="33">
        <v>1278</v>
      </c>
      <c r="CR75" s="17"/>
      <c r="CS75" s="109">
        <v>461.3</v>
      </c>
      <c r="CT75" s="17">
        <f t="shared" si="255"/>
        <v>1739.3</v>
      </c>
      <c r="CU75" s="17"/>
      <c r="CV75" s="33">
        <v>1278</v>
      </c>
      <c r="CW75" s="17"/>
      <c r="CX75" s="109">
        <v>461.3</v>
      </c>
      <c r="CY75" s="17">
        <f t="shared" si="256"/>
        <v>492.99232000000001</v>
      </c>
      <c r="CZ75" s="17"/>
      <c r="DA75" s="274">
        <v>259.23676</v>
      </c>
      <c r="DB75" s="17"/>
      <c r="DC75" s="274">
        <v>233.75556</v>
      </c>
      <c r="DD75" s="15">
        <f t="shared" si="257"/>
        <v>2232.29232</v>
      </c>
      <c r="DE75" s="17">
        <f t="shared" si="258"/>
        <v>2232.29232</v>
      </c>
      <c r="DF75" s="17">
        <f t="shared" si="259"/>
        <v>0</v>
      </c>
      <c r="DG75" s="17">
        <f t="shared" si="260"/>
        <v>1537.23676</v>
      </c>
      <c r="DH75" s="17">
        <f t="shared" si="261"/>
        <v>0</v>
      </c>
      <c r="DI75" s="17">
        <f t="shared" si="262"/>
        <v>695.05556000000001</v>
      </c>
      <c r="DJ75" s="17">
        <f t="shared" si="263"/>
        <v>0</v>
      </c>
      <c r="DK75" s="17">
        <f t="shared" si="264"/>
        <v>0</v>
      </c>
      <c r="DL75" s="17">
        <f t="shared" si="265"/>
        <v>0</v>
      </c>
      <c r="DM75" s="17">
        <f t="shared" si="266"/>
        <v>0</v>
      </c>
      <c r="DN75" s="17">
        <f t="shared" si="267"/>
        <v>0</v>
      </c>
      <c r="DO75" s="208"/>
      <c r="DP75" s="209"/>
      <c r="DQ75" s="209"/>
      <c r="DR75" s="17">
        <f t="shared" si="268"/>
        <v>0</v>
      </c>
      <c r="DS75" s="17"/>
      <c r="DT75" s="17"/>
      <c r="DU75" s="17"/>
      <c r="DV75" s="40"/>
      <c r="DW75" s="15">
        <f t="shared" si="269"/>
        <v>0</v>
      </c>
      <c r="DX75" s="17"/>
      <c r="DY75" s="17"/>
      <c r="DZ75" s="17"/>
      <c r="EA75" s="17"/>
      <c r="EB75" s="17">
        <f t="shared" si="270"/>
        <v>0</v>
      </c>
      <c r="EC75" s="17"/>
      <c r="ED75" s="17"/>
      <c r="EE75" s="17"/>
      <c r="EF75" s="17"/>
      <c r="EG75" s="17"/>
      <c r="EH75" s="17"/>
      <c r="EI75" s="17"/>
      <c r="EJ75" s="8">
        <f t="shared" si="271"/>
        <v>0</v>
      </c>
      <c r="EL75" s="8">
        <f t="shared" si="272"/>
        <v>1739.3</v>
      </c>
      <c r="EM75" s="8">
        <f t="shared" si="273"/>
        <v>1739.3</v>
      </c>
      <c r="EO75" s="8"/>
      <c r="EP75" s="8"/>
      <c r="ER75" s="8"/>
      <c r="ET75" s="148">
        <v>956</v>
      </c>
      <c r="EU75" s="148"/>
      <c r="EV75" s="148">
        <v>0.152</v>
      </c>
      <c r="EW75" s="148"/>
      <c r="EX75" s="148"/>
      <c r="EY75" s="175">
        <v>1</v>
      </c>
      <c r="EZ75" s="148">
        <v>420</v>
      </c>
      <c r="FC75" s="8">
        <f t="shared" si="276"/>
        <v>1739.3</v>
      </c>
      <c r="FD75" s="8"/>
      <c r="FE75" s="131">
        <v>1278</v>
      </c>
      <c r="FF75" s="8"/>
      <c r="FG75" s="131">
        <v>461.3</v>
      </c>
      <c r="FH75" s="8">
        <f t="shared" si="277"/>
        <v>492.99232000000001</v>
      </c>
      <c r="FI75" s="8"/>
      <c r="FJ75" s="131">
        <v>259.23676</v>
      </c>
      <c r="FK75" s="8"/>
      <c r="FL75" s="131">
        <v>233.75556</v>
      </c>
      <c r="FM75" s="8">
        <f t="shared" si="278"/>
        <v>1739.3</v>
      </c>
      <c r="FN75" s="8"/>
      <c r="FO75" s="131">
        <v>1278</v>
      </c>
      <c r="FP75" s="8"/>
      <c r="FQ75" s="131">
        <v>461.3</v>
      </c>
      <c r="FR75" s="8">
        <f t="shared" si="279"/>
        <v>492.99232000000001</v>
      </c>
      <c r="FS75" s="8"/>
      <c r="FT75" s="131">
        <v>259.23676</v>
      </c>
      <c r="FU75" s="8"/>
      <c r="FV75" s="131">
        <v>233.75556</v>
      </c>
    </row>
    <row r="76" spans="2:178" s="59" customFormat="1" ht="15.75" customHeight="1" x14ac:dyDescent="0.3">
      <c r="B76" s="49"/>
      <c r="C76" s="50">
        <v>1</v>
      </c>
      <c r="D76" s="50"/>
      <c r="E76" s="307">
        <v>61</v>
      </c>
      <c r="F76" s="49"/>
      <c r="G76" s="50">
        <v>1</v>
      </c>
      <c r="H76" s="50">
        <v>1</v>
      </c>
      <c r="I76" s="358"/>
      <c r="J76" s="359"/>
      <c r="K76" s="359"/>
      <c r="L76" s="359"/>
      <c r="M76" s="307">
        <v>49</v>
      </c>
      <c r="N76" s="10" t="s">
        <v>30</v>
      </c>
      <c r="O76" s="312"/>
      <c r="P76" s="17">
        <f t="shared" si="238"/>
        <v>3486.5</v>
      </c>
      <c r="Q76" s="17"/>
      <c r="R76" s="33">
        <v>1467</v>
      </c>
      <c r="S76" s="17"/>
      <c r="T76" s="109">
        <v>2019.5</v>
      </c>
      <c r="U76" s="17">
        <v>282.00650000000002</v>
      </c>
      <c r="V76" s="312"/>
      <c r="W76" s="312"/>
      <c r="X76" s="17">
        <f t="shared" si="239"/>
        <v>3486.5</v>
      </c>
      <c r="Y76" s="17"/>
      <c r="Z76" s="33">
        <v>1467</v>
      </c>
      <c r="AA76" s="17"/>
      <c r="AB76" s="109">
        <v>2019.5</v>
      </c>
      <c r="AC76" s="17">
        <f t="shared" si="240"/>
        <v>6949.7955199999997</v>
      </c>
      <c r="AD76" s="17"/>
      <c r="AE76" s="274">
        <v>6727.6170199999997</v>
      </c>
      <c r="AF76" s="17"/>
      <c r="AG76" s="274">
        <v>222.17850000000001</v>
      </c>
      <c r="AH76" s="312"/>
      <c r="AI76" s="17">
        <f t="shared" si="241"/>
        <v>282.00650000000002</v>
      </c>
      <c r="AJ76" s="17"/>
      <c r="AK76" s="324">
        <f t="shared" si="280"/>
        <v>146.70000000000002</v>
      </c>
      <c r="AL76" s="324">
        <f t="shared" si="281"/>
        <v>0</v>
      </c>
      <c r="AM76" s="324">
        <f t="shared" si="282"/>
        <v>135.3065</v>
      </c>
      <c r="AN76" s="17">
        <f t="shared" si="242"/>
        <v>3486.5</v>
      </c>
      <c r="AO76" s="17"/>
      <c r="AP76" s="33">
        <v>1467</v>
      </c>
      <c r="AQ76" s="17"/>
      <c r="AR76" s="109">
        <v>2019.5</v>
      </c>
      <c r="AS76" s="17">
        <f t="shared" si="243"/>
        <v>3486.5</v>
      </c>
      <c r="AT76" s="17"/>
      <c r="AU76" s="33">
        <v>1467</v>
      </c>
      <c r="AV76" s="18"/>
      <c r="AW76" s="17"/>
      <c r="AX76" s="109">
        <v>2019.5</v>
      </c>
      <c r="AY76" s="17">
        <f t="shared" si="244"/>
        <v>3486.5</v>
      </c>
      <c r="AZ76" s="17"/>
      <c r="BA76" s="33">
        <v>1467</v>
      </c>
      <c r="BB76" s="17"/>
      <c r="BC76" s="109">
        <v>2019.5</v>
      </c>
      <c r="BD76" s="17">
        <f t="shared" si="245"/>
        <v>3486.5</v>
      </c>
      <c r="BE76" s="17"/>
      <c r="BF76" s="33">
        <v>1467</v>
      </c>
      <c r="BG76" s="17"/>
      <c r="BH76" s="109">
        <v>2019.5</v>
      </c>
      <c r="BI76" s="17">
        <f t="shared" si="246"/>
        <v>3486.5</v>
      </c>
      <c r="BJ76" s="17"/>
      <c r="BK76" s="33">
        <v>1467</v>
      </c>
      <c r="BL76" s="17"/>
      <c r="BM76" s="109">
        <v>2019.5</v>
      </c>
      <c r="BN76" s="17">
        <f t="shared" si="51"/>
        <v>1467</v>
      </c>
      <c r="BO76" s="17"/>
      <c r="BP76" s="33">
        <v>1467</v>
      </c>
      <c r="BQ76" s="17"/>
      <c r="BR76" s="17"/>
      <c r="BS76" s="17"/>
      <c r="BT76" s="17" t="s">
        <v>195</v>
      </c>
      <c r="BU76" s="17">
        <f t="shared" si="116"/>
        <v>3486.5</v>
      </c>
      <c r="BV76" s="17"/>
      <c r="BW76" s="33">
        <v>1467</v>
      </c>
      <c r="BX76" s="17"/>
      <c r="BY76" s="109">
        <v>2019.5</v>
      </c>
      <c r="BZ76" s="17">
        <f t="shared" si="247"/>
        <v>0</v>
      </c>
      <c r="CA76" s="17">
        <f t="shared" si="248"/>
        <v>0</v>
      </c>
      <c r="CB76" s="17">
        <f t="shared" si="249"/>
        <v>0</v>
      </c>
      <c r="CC76" s="17">
        <f t="shared" si="250"/>
        <v>0</v>
      </c>
      <c r="CD76" s="17">
        <f t="shared" si="251"/>
        <v>0</v>
      </c>
      <c r="CE76" s="17">
        <f t="shared" si="252"/>
        <v>3486.5</v>
      </c>
      <c r="CF76" s="17"/>
      <c r="CG76" s="33">
        <v>1467</v>
      </c>
      <c r="CH76" s="17"/>
      <c r="CI76" s="109">
        <v>2019.5</v>
      </c>
      <c r="CJ76" s="17">
        <f t="shared" si="253"/>
        <v>0</v>
      </c>
      <c r="CK76" s="17"/>
      <c r="CL76" s="17"/>
      <c r="CM76" s="17"/>
      <c r="CN76" s="17"/>
      <c r="CO76" s="17">
        <f t="shared" si="254"/>
        <v>3486.5</v>
      </c>
      <c r="CP76" s="17"/>
      <c r="CQ76" s="33">
        <v>1467</v>
      </c>
      <c r="CR76" s="17"/>
      <c r="CS76" s="109">
        <v>2019.5</v>
      </c>
      <c r="CT76" s="17">
        <f t="shared" si="255"/>
        <v>3466.4433399999998</v>
      </c>
      <c r="CU76" s="17"/>
      <c r="CV76" s="33">
        <v>1467</v>
      </c>
      <c r="CW76" s="17"/>
      <c r="CX76" s="109">
        <v>1999.44334</v>
      </c>
      <c r="CY76" s="17">
        <f t="shared" si="256"/>
        <v>6949.7955199999997</v>
      </c>
      <c r="CZ76" s="17"/>
      <c r="DA76" s="274">
        <v>6727.6170199999997</v>
      </c>
      <c r="DB76" s="17"/>
      <c r="DC76" s="274">
        <v>222.17850000000001</v>
      </c>
      <c r="DD76" s="15">
        <f t="shared" si="257"/>
        <v>10416.238859999999</v>
      </c>
      <c r="DE76" s="17">
        <f t="shared" si="258"/>
        <v>10416.238859999999</v>
      </c>
      <c r="DF76" s="17">
        <f t="shared" si="259"/>
        <v>0</v>
      </c>
      <c r="DG76" s="17">
        <f t="shared" si="260"/>
        <v>8194.6170199999997</v>
      </c>
      <c r="DH76" s="17">
        <f t="shared" si="261"/>
        <v>0</v>
      </c>
      <c r="DI76" s="17">
        <f t="shared" si="262"/>
        <v>2221.6218400000002</v>
      </c>
      <c r="DJ76" s="17">
        <f t="shared" si="263"/>
        <v>20.056659999999965</v>
      </c>
      <c r="DK76" s="17">
        <f t="shared" si="264"/>
        <v>0</v>
      </c>
      <c r="DL76" s="17">
        <f t="shared" si="265"/>
        <v>0</v>
      </c>
      <c r="DM76" s="17">
        <f t="shared" si="266"/>
        <v>0</v>
      </c>
      <c r="DN76" s="17">
        <f t="shared" si="267"/>
        <v>20.056659999999965</v>
      </c>
      <c r="DO76" s="208"/>
      <c r="DP76" s="209"/>
      <c r="DQ76" s="209"/>
      <c r="DR76" s="17">
        <f t="shared" si="268"/>
        <v>0</v>
      </c>
      <c r="DS76" s="17"/>
      <c r="DT76" s="17"/>
      <c r="DU76" s="17"/>
      <c r="DV76" s="40"/>
      <c r="DW76" s="15">
        <f t="shared" si="269"/>
        <v>0</v>
      </c>
      <c r="DX76" s="17"/>
      <c r="DY76" s="17"/>
      <c r="DZ76" s="17"/>
      <c r="EA76" s="17"/>
      <c r="EB76" s="17">
        <f t="shared" si="270"/>
        <v>0</v>
      </c>
      <c r="EC76" s="17"/>
      <c r="ED76" s="17"/>
      <c r="EE76" s="17"/>
      <c r="EF76" s="17"/>
      <c r="EG76" s="17"/>
      <c r="EH76" s="17"/>
      <c r="EI76" s="17"/>
      <c r="EJ76" s="8">
        <f t="shared" si="271"/>
        <v>20.056659999999965</v>
      </c>
      <c r="EL76" s="8">
        <f t="shared" si="272"/>
        <v>3486.5</v>
      </c>
      <c r="EM76" s="8">
        <f t="shared" si="273"/>
        <v>3466.4433399999998</v>
      </c>
      <c r="EO76" s="8"/>
      <c r="EP76" s="8"/>
      <c r="ER76" s="8"/>
      <c r="ET76" s="148">
        <v>6660</v>
      </c>
      <c r="EU76" s="148"/>
      <c r="EV76" s="148">
        <v>0.9</v>
      </c>
      <c r="EW76" s="148"/>
      <c r="EX76" s="148"/>
      <c r="EY76" s="175">
        <v>3</v>
      </c>
      <c r="EZ76" s="148">
        <v>2698</v>
      </c>
      <c r="FC76" s="8">
        <f t="shared" si="276"/>
        <v>3466.4433399999998</v>
      </c>
      <c r="FD76" s="8"/>
      <c r="FE76" s="131">
        <v>1467</v>
      </c>
      <c r="FF76" s="8"/>
      <c r="FG76" s="131">
        <v>1999.44334</v>
      </c>
      <c r="FH76" s="8">
        <f t="shared" si="277"/>
        <v>6949.7955199999997</v>
      </c>
      <c r="FI76" s="8"/>
      <c r="FJ76" s="131">
        <v>6727.6170199999997</v>
      </c>
      <c r="FK76" s="8"/>
      <c r="FL76" s="131">
        <v>222.17850000000001</v>
      </c>
      <c r="FM76" s="8">
        <f t="shared" si="278"/>
        <v>3466.4433399999998</v>
      </c>
      <c r="FN76" s="8"/>
      <c r="FO76" s="131">
        <v>1467</v>
      </c>
      <c r="FP76" s="8"/>
      <c r="FQ76" s="131">
        <v>1999.44334</v>
      </c>
      <c r="FR76" s="8">
        <f t="shared" si="279"/>
        <v>6949.7955199999997</v>
      </c>
      <c r="FS76" s="8"/>
      <c r="FT76" s="131">
        <v>6727.6170199999997</v>
      </c>
      <c r="FU76" s="8"/>
      <c r="FV76" s="131">
        <v>222.17850000000001</v>
      </c>
    </row>
    <row r="77" spans="2:178" s="59" customFormat="1" ht="15.75" customHeight="1" x14ac:dyDescent="0.3">
      <c r="B77" s="49"/>
      <c r="C77" s="50">
        <v>1</v>
      </c>
      <c r="D77" s="50"/>
      <c r="E77" s="307">
        <v>62</v>
      </c>
      <c r="F77" s="49"/>
      <c r="G77" s="50"/>
      <c r="H77" s="50">
        <v>1</v>
      </c>
      <c r="I77" s="392"/>
      <c r="J77" s="394"/>
      <c r="K77" s="10"/>
      <c r="L77" s="81"/>
      <c r="M77" s="307">
        <v>50</v>
      </c>
      <c r="N77" s="10" t="s">
        <v>42</v>
      </c>
      <c r="O77" s="312"/>
      <c r="P77" s="17">
        <f t="shared" si="238"/>
        <v>1867.2069999999999</v>
      </c>
      <c r="Q77" s="17"/>
      <c r="R77" s="109">
        <v>1386.9069999999999</v>
      </c>
      <c r="S77" s="17"/>
      <c r="T77" s="109">
        <v>480.3</v>
      </c>
      <c r="U77" s="17">
        <v>326.0301</v>
      </c>
      <c r="V77" s="312"/>
      <c r="W77" s="312"/>
      <c r="X77" s="17">
        <f t="shared" si="239"/>
        <v>1867.2069999999999</v>
      </c>
      <c r="Y77" s="17"/>
      <c r="Z77" s="17">
        <f>1659.447-272.54</f>
        <v>1386.9069999999999</v>
      </c>
      <c r="AA77" s="17"/>
      <c r="AB77" s="109">
        <v>480.3</v>
      </c>
      <c r="AC77" s="17">
        <f t="shared" si="240"/>
        <v>406.423</v>
      </c>
      <c r="AD77" s="17"/>
      <c r="AE77" s="274">
        <v>154.10300000000001</v>
      </c>
      <c r="AF77" s="17"/>
      <c r="AG77" s="274">
        <v>252.32</v>
      </c>
      <c r="AH77" s="312"/>
      <c r="AI77" s="17">
        <f t="shared" si="241"/>
        <v>326.0301</v>
      </c>
      <c r="AJ77" s="17"/>
      <c r="AK77" s="324">
        <f t="shared" si="280"/>
        <v>293.85000000000002</v>
      </c>
      <c r="AL77" s="324">
        <f t="shared" si="281"/>
        <v>0</v>
      </c>
      <c r="AM77" s="324">
        <f t="shared" si="282"/>
        <v>32.180100000000003</v>
      </c>
      <c r="AN77" s="17">
        <f t="shared" si="242"/>
        <v>1867.2069999999999</v>
      </c>
      <c r="AO77" s="17"/>
      <c r="AP77" s="109">
        <v>1386.9069999999999</v>
      </c>
      <c r="AQ77" s="17"/>
      <c r="AR77" s="109">
        <v>480.3</v>
      </c>
      <c r="AS77" s="17">
        <f t="shared" si="243"/>
        <v>3418.8</v>
      </c>
      <c r="AT77" s="17"/>
      <c r="AU77" s="111">
        <v>2938.5</v>
      </c>
      <c r="AV77" s="318"/>
      <c r="AW77" s="17"/>
      <c r="AX77" s="109">
        <v>480.3</v>
      </c>
      <c r="AY77" s="17">
        <f t="shared" si="244"/>
        <v>3418.8</v>
      </c>
      <c r="AZ77" s="17"/>
      <c r="BA77" s="111">
        <v>2938.5</v>
      </c>
      <c r="BB77" s="17"/>
      <c r="BC77" s="109">
        <v>480.3</v>
      </c>
      <c r="BD77" s="17">
        <f t="shared" si="245"/>
        <v>3418.8</v>
      </c>
      <c r="BE77" s="17"/>
      <c r="BF77" s="111">
        <v>2938.5</v>
      </c>
      <c r="BG77" s="17"/>
      <c r="BH77" s="109">
        <v>480.3</v>
      </c>
      <c r="BI77" s="17">
        <f t="shared" si="246"/>
        <v>3418.8</v>
      </c>
      <c r="BJ77" s="17"/>
      <c r="BK77" s="111">
        <v>2938.5</v>
      </c>
      <c r="BL77" s="17"/>
      <c r="BM77" s="109">
        <v>480.3</v>
      </c>
      <c r="BN77" s="17">
        <f t="shared" si="51"/>
        <v>0</v>
      </c>
      <c r="BO77" s="17"/>
      <c r="BP77" s="33"/>
      <c r="BQ77" s="17"/>
      <c r="BR77" s="17"/>
      <c r="BS77" s="17"/>
      <c r="BT77" s="17" t="s">
        <v>253</v>
      </c>
      <c r="BU77" s="17">
        <f t="shared" si="116"/>
        <v>1867.2069999999999</v>
      </c>
      <c r="BV77" s="17"/>
      <c r="BW77" s="17">
        <f>1659.447-272.54</f>
        <v>1386.9069999999999</v>
      </c>
      <c r="BX77" s="17"/>
      <c r="BY77" s="109">
        <v>480.3</v>
      </c>
      <c r="BZ77" s="17">
        <f t="shared" si="247"/>
        <v>0</v>
      </c>
      <c r="CA77" s="17">
        <f t="shared" si="248"/>
        <v>0</v>
      </c>
      <c r="CB77" s="17">
        <f t="shared" si="249"/>
        <v>0</v>
      </c>
      <c r="CC77" s="17">
        <f t="shared" si="250"/>
        <v>0</v>
      </c>
      <c r="CD77" s="17">
        <f t="shared" si="251"/>
        <v>0</v>
      </c>
      <c r="CE77" s="17">
        <f t="shared" si="252"/>
        <v>2139.7469999999998</v>
      </c>
      <c r="CF77" s="17"/>
      <c r="CG77" s="17">
        <v>1659.4469999999999</v>
      </c>
      <c r="CH77" s="17"/>
      <c r="CI77" s="109">
        <v>480.3</v>
      </c>
      <c r="CJ77" s="17">
        <f t="shared" si="253"/>
        <v>272.54000000000002</v>
      </c>
      <c r="CK77" s="17"/>
      <c r="CL77" s="17">
        <v>272.54000000000002</v>
      </c>
      <c r="CM77" s="17"/>
      <c r="CN77" s="17"/>
      <c r="CO77" s="17">
        <f t="shared" si="254"/>
        <v>1867.2069999999999</v>
      </c>
      <c r="CP77" s="17"/>
      <c r="CQ77" s="17">
        <f>1659.447-272.54</f>
        <v>1386.9069999999999</v>
      </c>
      <c r="CR77" s="17"/>
      <c r="CS77" s="109">
        <v>480.3</v>
      </c>
      <c r="CT77" s="17">
        <f t="shared" si="255"/>
        <v>1867.2069999999999</v>
      </c>
      <c r="CU77" s="17"/>
      <c r="CV77" s="17">
        <f>1659.447-272.54</f>
        <v>1386.9069999999999</v>
      </c>
      <c r="CW77" s="17"/>
      <c r="CX77" s="109">
        <v>480.3</v>
      </c>
      <c r="CY77" s="17">
        <f t="shared" si="256"/>
        <v>406.423</v>
      </c>
      <c r="CZ77" s="17"/>
      <c r="DA77" s="274">
        <v>154.10300000000001</v>
      </c>
      <c r="DB77" s="17"/>
      <c r="DC77" s="274">
        <v>252.32</v>
      </c>
      <c r="DD77" s="15">
        <f t="shared" si="257"/>
        <v>2273.63</v>
      </c>
      <c r="DE77" s="17">
        <f t="shared" si="258"/>
        <v>2273.63</v>
      </c>
      <c r="DF77" s="17">
        <f t="shared" si="259"/>
        <v>0</v>
      </c>
      <c r="DG77" s="17">
        <f t="shared" si="260"/>
        <v>1541.01</v>
      </c>
      <c r="DH77" s="17">
        <f t="shared" si="261"/>
        <v>0</v>
      </c>
      <c r="DI77" s="17">
        <f t="shared" si="262"/>
        <v>732.62</v>
      </c>
      <c r="DJ77" s="17">
        <f t="shared" si="263"/>
        <v>0</v>
      </c>
      <c r="DK77" s="17">
        <f t="shared" si="264"/>
        <v>0</v>
      </c>
      <c r="DL77" s="17">
        <f t="shared" si="265"/>
        <v>0</v>
      </c>
      <c r="DM77" s="17">
        <f t="shared" si="266"/>
        <v>0</v>
      </c>
      <c r="DN77" s="17">
        <f t="shared" si="267"/>
        <v>0</v>
      </c>
      <c r="DO77" s="208"/>
      <c r="DP77" s="209"/>
      <c r="DQ77" s="209"/>
      <c r="DR77" s="17">
        <f t="shared" si="268"/>
        <v>460.846</v>
      </c>
      <c r="DS77" s="17"/>
      <c r="DT77" s="17">
        <v>460.846</v>
      </c>
      <c r="DU77" s="17"/>
      <c r="DV77" s="40"/>
      <c r="DW77" s="15">
        <f t="shared" si="269"/>
        <v>0</v>
      </c>
      <c r="DX77" s="17"/>
      <c r="DY77" s="17"/>
      <c r="DZ77" s="17"/>
      <c r="EA77" s="17"/>
      <c r="EB77" s="17">
        <f t="shared" si="270"/>
        <v>460.846</v>
      </c>
      <c r="EC77" s="17"/>
      <c r="ED77" s="17">
        <f t="shared" ref="ED77" si="283">DT77-DY77</f>
        <v>460.846</v>
      </c>
      <c r="EE77" s="17"/>
      <c r="EF77" s="17"/>
      <c r="EG77" s="17"/>
      <c r="EH77" s="17"/>
      <c r="EI77" s="17"/>
      <c r="EJ77" s="8">
        <f t="shared" si="271"/>
        <v>460.846</v>
      </c>
      <c r="EL77" s="8">
        <f t="shared" si="272"/>
        <v>2328.0529999999999</v>
      </c>
      <c r="EM77" s="8">
        <f t="shared" si="273"/>
        <v>1867.2069999999999</v>
      </c>
      <c r="EO77" s="8"/>
      <c r="EP77" s="8"/>
      <c r="ER77" s="8"/>
      <c r="ET77" s="148">
        <v>1500</v>
      </c>
      <c r="EU77" s="148"/>
      <c r="EV77" s="148">
        <v>0.42</v>
      </c>
      <c r="EW77" s="148"/>
      <c r="EX77" s="148"/>
      <c r="EY77" s="175">
        <v>1</v>
      </c>
      <c r="EZ77" s="148">
        <v>1800</v>
      </c>
      <c r="FC77" s="8">
        <f t="shared" si="276"/>
        <v>1867.2069999999999</v>
      </c>
      <c r="FD77" s="8"/>
      <c r="FE77" s="131">
        <v>1386.9069999999999</v>
      </c>
      <c r="FF77" s="8"/>
      <c r="FG77" s="131">
        <v>480.3</v>
      </c>
      <c r="FH77" s="8">
        <f t="shared" si="277"/>
        <v>406.423</v>
      </c>
      <c r="FI77" s="8"/>
      <c r="FJ77" s="131">
        <v>154.10300000000001</v>
      </c>
      <c r="FK77" s="8"/>
      <c r="FL77" s="131">
        <v>252.32</v>
      </c>
      <c r="FM77" s="8">
        <f t="shared" si="278"/>
        <v>1867.2069999999999</v>
      </c>
      <c r="FN77" s="8"/>
      <c r="FO77" s="131">
        <v>1386.9069999999999</v>
      </c>
      <c r="FP77" s="8"/>
      <c r="FQ77" s="131">
        <v>480.3</v>
      </c>
      <c r="FR77" s="8">
        <f t="shared" si="279"/>
        <v>406.423</v>
      </c>
      <c r="FS77" s="8"/>
      <c r="FT77" s="131">
        <v>154.10300000000001</v>
      </c>
      <c r="FU77" s="8"/>
      <c r="FV77" s="131">
        <v>252.32</v>
      </c>
    </row>
    <row r="78" spans="2:178" s="59" customFormat="1" ht="15.75" customHeight="1" x14ac:dyDescent="0.3">
      <c r="B78" s="49"/>
      <c r="C78" s="50"/>
      <c r="D78" s="50">
        <v>1</v>
      </c>
      <c r="E78" s="307">
        <v>63</v>
      </c>
      <c r="F78" s="49"/>
      <c r="G78" s="50"/>
      <c r="H78" s="50">
        <v>1</v>
      </c>
      <c r="I78" s="393"/>
      <c r="J78" s="395"/>
      <c r="K78" s="294"/>
      <c r="L78" s="81"/>
      <c r="M78" s="307">
        <v>51</v>
      </c>
      <c r="N78" s="10" t="s">
        <v>97</v>
      </c>
      <c r="O78" s="312"/>
      <c r="P78" s="17">
        <f t="shared" si="238"/>
        <v>1271.8</v>
      </c>
      <c r="Q78" s="17"/>
      <c r="R78" s="33">
        <v>801</v>
      </c>
      <c r="S78" s="17"/>
      <c r="T78" s="109">
        <v>470.8</v>
      </c>
      <c r="U78" s="17">
        <v>111.64360000000001</v>
      </c>
      <c r="V78" s="312"/>
      <c r="W78" s="312"/>
      <c r="X78" s="17">
        <f t="shared" si="239"/>
        <v>1271.8</v>
      </c>
      <c r="Y78" s="17"/>
      <c r="Z78" s="17">
        <f>567.619+233.381</f>
        <v>801</v>
      </c>
      <c r="AA78" s="17"/>
      <c r="AB78" s="17">
        <f>251.34+219.46</f>
        <v>470.8</v>
      </c>
      <c r="AC78" s="17">
        <f t="shared" si="240"/>
        <v>453.38515999999998</v>
      </c>
      <c r="AD78" s="17"/>
      <c r="AE78" s="274">
        <v>299.57803999999999</v>
      </c>
      <c r="AF78" s="17"/>
      <c r="AG78" s="274">
        <v>153.80712</v>
      </c>
      <c r="AH78" s="312"/>
      <c r="AI78" s="17">
        <f t="shared" si="241"/>
        <v>111.64360000000001</v>
      </c>
      <c r="AJ78" s="17"/>
      <c r="AK78" s="324">
        <f t="shared" si="280"/>
        <v>80.100000000000009</v>
      </c>
      <c r="AL78" s="324">
        <f t="shared" si="281"/>
        <v>0</v>
      </c>
      <c r="AM78" s="324">
        <f t="shared" si="282"/>
        <v>31.543600000000001</v>
      </c>
      <c r="AN78" s="17">
        <f t="shared" si="242"/>
        <v>1271.8</v>
      </c>
      <c r="AO78" s="17"/>
      <c r="AP78" s="33">
        <v>801</v>
      </c>
      <c r="AQ78" s="17"/>
      <c r="AR78" s="109">
        <v>470.8</v>
      </c>
      <c r="AS78" s="17">
        <f t="shared" si="243"/>
        <v>1271.8</v>
      </c>
      <c r="AT78" s="17"/>
      <c r="AU78" s="33">
        <v>801</v>
      </c>
      <c r="AV78" s="18"/>
      <c r="AW78" s="17"/>
      <c r="AX78" s="109">
        <v>470.8</v>
      </c>
      <c r="AY78" s="17">
        <f t="shared" si="244"/>
        <v>1271.8</v>
      </c>
      <c r="AZ78" s="17"/>
      <c r="BA78" s="33">
        <v>801</v>
      </c>
      <c r="BB78" s="17"/>
      <c r="BC78" s="109">
        <v>470.8</v>
      </c>
      <c r="BD78" s="17">
        <f t="shared" si="245"/>
        <v>1271.8</v>
      </c>
      <c r="BE78" s="17"/>
      <c r="BF78" s="33">
        <v>801</v>
      </c>
      <c r="BG78" s="17"/>
      <c r="BH78" s="109">
        <v>470.8</v>
      </c>
      <c r="BI78" s="17">
        <f t="shared" si="246"/>
        <v>1271.8</v>
      </c>
      <c r="BJ78" s="17"/>
      <c r="BK78" s="33">
        <v>801</v>
      </c>
      <c r="BL78" s="17"/>
      <c r="BM78" s="109">
        <v>470.8</v>
      </c>
      <c r="BN78" s="17">
        <f t="shared" si="51"/>
        <v>801</v>
      </c>
      <c r="BO78" s="17"/>
      <c r="BP78" s="33">
        <v>801</v>
      </c>
      <c r="BQ78" s="17"/>
      <c r="BR78" s="17"/>
      <c r="BS78" s="17"/>
      <c r="BT78" s="17" t="s">
        <v>193</v>
      </c>
      <c r="BU78" s="17">
        <f t="shared" si="116"/>
        <v>1271.8</v>
      </c>
      <c r="BV78" s="17"/>
      <c r="BW78" s="17">
        <f>567.619+233.381</f>
        <v>801</v>
      </c>
      <c r="BX78" s="17"/>
      <c r="BY78" s="17">
        <f>251.34+219.46</f>
        <v>470.8</v>
      </c>
      <c r="BZ78" s="17">
        <f t="shared" si="247"/>
        <v>0</v>
      </c>
      <c r="CA78" s="17">
        <f t="shared" si="248"/>
        <v>0</v>
      </c>
      <c r="CB78" s="17">
        <f t="shared" si="249"/>
        <v>0</v>
      </c>
      <c r="CC78" s="17">
        <f t="shared" si="250"/>
        <v>0</v>
      </c>
      <c r="CD78" s="17">
        <f t="shared" si="251"/>
        <v>0</v>
      </c>
      <c r="CE78" s="17">
        <f t="shared" si="252"/>
        <v>1271.8</v>
      </c>
      <c r="CF78" s="17"/>
      <c r="CG78" s="17">
        <f>567.619+233.381</f>
        <v>801</v>
      </c>
      <c r="CH78" s="17"/>
      <c r="CI78" s="17">
        <f>251.34+219.46</f>
        <v>470.8</v>
      </c>
      <c r="CJ78" s="17">
        <f t="shared" si="253"/>
        <v>0</v>
      </c>
      <c r="CK78" s="17"/>
      <c r="CL78" s="17"/>
      <c r="CM78" s="17"/>
      <c r="CN78" s="17"/>
      <c r="CO78" s="17">
        <f t="shared" si="254"/>
        <v>1271.8</v>
      </c>
      <c r="CP78" s="17"/>
      <c r="CQ78" s="17">
        <f>567.619+233.381</f>
        <v>801</v>
      </c>
      <c r="CR78" s="17"/>
      <c r="CS78" s="17">
        <f>251.34+219.46</f>
        <v>470.8</v>
      </c>
      <c r="CT78" s="17">
        <f t="shared" si="255"/>
        <v>1271.8</v>
      </c>
      <c r="CU78" s="17"/>
      <c r="CV78" s="17">
        <f>567.619+233.381</f>
        <v>801</v>
      </c>
      <c r="CW78" s="17"/>
      <c r="CX78" s="17">
        <f>251.34+219.46</f>
        <v>470.8</v>
      </c>
      <c r="CY78" s="17">
        <f t="shared" si="256"/>
        <v>453.38515999999998</v>
      </c>
      <c r="CZ78" s="17"/>
      <c r="DA78" s="274">
        <v>299.57803999999999</v>
      </c>
      <c r="DB78" s="17"/>
      <c r="DC78" s="274">
        <v>153.80712</v>
      </c>
      <c r="DD78" s="15">
        <f t="shared" si="257"/>
        <v>1725.18516</v>
      </c>
      <c r="DE78" s="17">
        <f t="shared" si="258"/>
        <v>1725.18516</v>
      </c>
      <c r="DF78" s="17">
        <f t="shared" si="259"/>
        <v>0</v>
      </c>
      <c r="DG78" s="17">
        <f t="shared" si="260"/>
        <v>1100.5780399999999</v>
      </c>
      <c r="DH78" s="17">
        <f t="shared" si="261"/>
        <v>0</v>
      </c>
      <c r="DI78" s="17">
        <f t="shared" si="262"/>
        <v>624.60712000000001</v>
      </c>
      <c r="DJ78" s="17">
        <f t="shared" si="263"/>
        <v>0</v>
      </c>
      <c r="DK78" s="17">
        <f t="shared" si="264"/>
        <v>0</v>
      </c>
      <c r="DL78" s="17">
        <f t="shared" si="265"/>
        <v>0</v>
      </c>
      <c r="DM78" s="17">
        <f t="shared" si="266"/>
        <v>0</v>
      </c>
      <c r="DN78" s="17">
        <f t="shared" si="267"/>
        <v>0</v>
      </c>
      <c r="DO78" s="208"/>
      <c r="DP78" s="209"/>
      <c r="DQ78" s="209"/>
      <c r="DR78" s="17">
        <f t="shared" si="268"/>
        <v>0</v>
      </c>
      <c r="DS78" s="17"/>
      <c r="DT78" s="17"/>
      <c r="DU78" s="17"/>
      <c r="DV78" s="40"/>
      <c r="DW78" s="15">
        <f t="shared" si="269"/>
        <v>0</v>
      </c>
      <c r="DX78" s="17"/>
      <c r="DY78" s="17"/>
      <c r="DZ78" s="17"/>
      <c r="EA78" s="17"/>
      <c r="EB78" s="17">
        <f t="shared" si="270"/>
        <v>0</v>
      </c>
      <c r="EC78" s="17"/>
      <c r="ED78" s="17"/>
      <c r="EE78" s="17"/>
      <c r="EF78" s="17"/>
      <c r="EG78" s="17"/>
      <c r="EH78" s="17"/>
      <c r="EI78" s="17"/>
      <c r="EJ78" s="8">
        <f t="shared" si="271"/>
        <v>0</v>
      </c>
      <c r="EL78" s="8">
        <f t="shared" si="272"/>
        <v>1271.8</v>
      </c>
      <c r="EM78" s="8">
        <f t="shared" si="273"/>
        <v>1271.8</v>
      </c>
      <c r="EO78" s="8"/>
      <c r="EP78" s="8"/>
      <c r="ER78" s="8"/>
      <c r="ET78" s="148">
        <v>2415</v>
      </c>
      <c r="EU78" s="148"/>
      <c r="EV78" s="148">
        <v>0.63</v>
      </c>
      <c r="EW78" s="148"/>
      <c r="EX78" s="148"/>
      <c r="EY78" s="175">
        <v>2</v>
      </c>
      <c r="EZ78" s="148">
        <v>718</v>
      </c>
      <c r="FC78" s="8">
        <f t="shared" si="276"/>
        <v>1271.8</v>
      </c>
      <c r="FD78" s="8"/>
      <c r="FE78" s="131">
        <v>801</v>
      </c>
      <c r="FF78" s="8"/>
      <c r="FG78" s="131">
        <v>470.8</v>
      </c>
      <c r="FH78" s="8">
        <f t="shared" si="277"/>
        <v>453.38515999999998</v>
      </c>
      <c r="FI78" s="8"/>
      <c r="FJ78" s="131">
        <v>299.57803999999999</v>
      </c>
      <c r="FK78" s="8"/>
      <c r="FL78" s="131">
        <v>153.80712</v>
      </c>
      <c r="FM78" s="8">
        <f t="shared" si="278"/>
        <v>1271.8</v>
      </c>
      <c r="FN78" s="8"/>
      <c r="FO78" s="131">
        <v>801</v>
      </c>
      <c r="FP78" s="8"/>
      <c r="FQ78" s="131">
        <v>470.8</v>
      </c>
      <c r="FR78" s="8">
        <f t="shared" si="279"/>
        <v>453.38515999999998</v>
      </c>
      <c r="FS78" s="8"/>
      <c r="FT78" s="131">
        <v>299.57803999999999</v>
      </c>
      <c r="FU78" s="8"/>
      <c r="FV78" s="131">
        <v>153.80712</v>
      </c>
    </row>
    <row r="79" spans="2:178" s="59" customFormat="1" ht="15.75" hidden="1" customHeight="1" x14ac:dyDescent="0.3">
      <c r="B79" s="49"/>
      <c r="C79" s="50"/>
      <c r="D79" s="50">
        <v>1</v>
      </c>
      <c r="E79" s="307">
        <v>64</v>
      </c>
      <c r="F79" s="49"/>
      <c r="G79" s="50"/>
      <c r="H79" s="50"/>
      <c r="I79" s="383"/>
      <c r="J79" s="384"/>
      <c r="K79" s="384"/>
      <c r="L79" s="89"/>
      <c r="M79" s="307"/>
      <c r="N79" s="10" t="s">
        <v>354</v>
      </c>
      <c r="O79" s="312"/>
      <c r="P79" s="17">
        <f t="shared" si="238"/>
        <v>0</v>
      </c>
      <c r="Q79" s="17"/>
      <c r="R79" s="33"/>
      <c r="S79" s="17"/>
      <c r="T79" s="17"/>
      <c r="U79" s="17">
        <v>0</v>
      </c>
      <c r="V79" s="312"/>
      <c r="W79" s="312"/>
      <c r="X79" s="17">
        <f t="shared" si="239"/>
        <v>0</v>
      </c>
      <c r="Y79" s="17"/>
      <c r="Z79" s="17"/>
      <c r="AA79" s="17"/>
      <c r="AB79" s="17"/>
      <c r="AC79" s="17">
        <f t="shared" si="240"/>
        <v>0</v>
      </c>
      <c r="AD79" s="17"/>
      <c r="AE79" s="274"/>
      <c r="AF79" s="17"/>
      <c r="AG79" s="274"/>
      <c r="AH79" s="312"/>
      <c r="AI79" s="17">
        <f t="shared" si="241"/>
        <v>0</v>
      </c>
      <c r="AJ79" s="17"/>
      <c r="AK79" s="324">
        <f t="shared" si="280"/>
        <v>0</v>
      </c>
      <c r="AL79" s="324">
        <f t="shared" si="281"/>
        <v>0</v>
      </c>
      <c r="AM79" s="324">
        <f t="shared" si="282"/>
        <v>0</v>
      </c>
      <c r="AN79" s="17">
        <f t="shared" si="242"/>
        <v>0</v>
      </c>
      <c r="AO79" s="17"/>
      <c r="AP79" s="33"/>
      <c r="AQ79" s="17"/>
      <c r="AR79" s="17"/>
      <c r="AS79" s="17">
        <f t="shared" si="243"/>
        <v>0</v>
      </c>
      <c r="AT79" s="17"/>
      <c r="AU79" s="33"/>
      <c r="AV79" s="18"/>
      <c r="AW79" s="17"/>
      <c r="AX79" s="17"/>
      <c r="AY79" s="17">
        <f t="shared" si="244"/>
        <v>0</v>
      </c>
      <c r="AZ79" s="17"/>
      <c r="BA79" s="33"/>
      <c r="BB79" s="17"/>
      <c r="BC79" s="17"/>
      <c r="BD79" s="17">
        <f t="shared" si="245"/>
        <v>0</v>
      </c>
      <c r="BE79" s="17"/>
      <c r="BF79" s="33"/>
      <c r="BG79" s="17"/>
      <c r="BH79" s="17"/>
      <c r="BI79" s="17">
        <f t="shared" si="246"/>
        <v>0</v>
      </c>
      <c r="BJ79" s="17"/>
      <c r="BK79" s="33"/>
      <c r="BL79" s="17"/>
      <c r="BM79" s="17"/>
      <c r="BN79" s="17">
        <f t="shared" si="51"/>
        <v>0</v>
      </c>
      <c r="BO79" s="17"/>
      <c r="BP79" s="33"/>
      <c r="BQ79" s="17"/>
      <c r="BR79" s="17"/>
      <c r="BS79" s="17"/>
      <c r="BT79" s="17" t="s">
        <v>270</v>
      </c>
      <c r="BU79" s="17">
        <f t="shared" si="116"/>
        <v>0</v>
      </c>
      <c r="BV79" s="17"/>
      <c r="BW79" s="17"/>
      <c r="BX79" s="17"/>
      <c r="BY79" s="17"/>
      <c r="BZ79" s="17">
        <f t="shared" si="247"/>
        <v>0</v>
      </c>
      <c r="CA79" s="17">
        <f t="shared" si="248"/>
        <v>0</v>
      </c>
      <c r="CB79" s="17">
        <f t="shared" si="249"/>
        <v>0</v>
      </c>
      <c r="CC79" s="17">
        <f t="shared" si="250"/>
        <v>0</v>
      </c>
      <c r="CD79" s="17">
        <f t="shared" si="251"/>
        <v>0</v>
      </c>
      <c r="CE79" s="17">
        <f t="shared" si="252"/>
        <v>0</v>
      </c>
      <c r="CF79" s="17"/>
      <c r="CG79" s="17"/>
      <c r="CH79" s="17"/>
      <c r="CI79" s="17"/>
      <c r="CJ79" s="17">
        <f t="shared" si="253"/>
        <v>0</v>
      </c>
      <c r="CK79" s="17"/>
      <c r="CL79" s="17"/>
      <c r="CM79" s="17"/>
      <c r="CN79" s="17"/>
      <c r="CO79" s="17">
        <f t="shared" si="254"/>
        <v>0</v>
      </c>
      <c r="CP79" s="17"/>
      <c r="CQ79" s="17"/>
      <c r="CR79" s="17"/>
      <c r="CS79" s="17"/>
      <c r="CT79" s="15">
        <f t="shared" si="255"/>
        <v>0</v>
      </c>
      <c r="CU79" s="15"/>
      <c r="CV79" s="15"/>
      <c r="CW79" s="15"/>
      <c r="CX79" s="15"/>
      <c r="CY79" s="17">
        <f t="shared" si="256"/>
        <v>0</v>
      </c>
      <c r="CZ79" s="17"/>
      <c r="DA79" s="274"/>
      <c r="DB79" s="17"/>
      <c r="DC79" s="274"/>
      <c r="DD79" s="15">
        <f t="shared" si="257"/>
        <v>0</v>
      </c>
      <c r="DE79" s="17">
        <f t="shared" si="258"/>
        <v>0</v>
      </c>
      <c r="DF79" s="17">
        <f t="shared" si="259"/>
        <v>0</v>
      </c>
      <c r="DG79" s="17">
        <f t="shared" si="260"/>
        <v>0</v>
      </c>
      <c r="DH79" s="17">
        <f t="shared" si="261"/>
        <v>0</v>
      </c>
      <c r="DI79" s="17">
        <f t="shared" si="262"/>
        <v>0</v>
      </c>
      <c r="DJ79" s="17">
        <f t="shared" si="263"/>
        <v>0</v>
      </c>
      <c r="DK79" s="17">
        <f t="shared" si="264"/>
        <v>0</v>
      </c>
      <c r="DL79" s="17">
        <f t="shared" si="265"/>
        <v>0</v>
      </c>
      <c r="DM79" s="17">
        <f t="shared" si="266"/>
        <v>0</v>
      </c>
      <c r="DN79" s="17">
        <f t="shared" si="267"/>
        <v>0</v>
      </c>
      <c r="DO79" s="208"/>
      <c r="DP79" s="209"/>
      <c r="DQ79" s="209"/>
      <c r="DR79" s="17">
        <f t="shared" si="268"/>
        <v>0</v>
      </c>
      <c r="DS79" s="17"/>
      <c r="DT79" s="17"/>
      <c r="DU79" s="17"/>
      <c r="DV79" s="40"/>
      <c r="DW79" s="15">
        <f t="shared" si="269"/>
        <v>0</v>
      </c>
      <c r="DX79" s="17"/>
      <c r="DY79" s="17"/>
      <c r="DZ79" s="17"/>
      <c r="EA79" s="17"/>
      <c r="EB79" s="17">
        <f t="shared" si="270"/>
        <v>0</v>
      </c>
      <c r="EC79" s="17"/>
      <c r="ED79" s="17"/>
      <c r="EE79" s="17"/>
      <c r="EF79" s="17"/>
      <c r="EG79" s="17"/>
      <c r="EH79" s="17"/>
      <c r="EI79" s="17"/>
      <c r="EJ79" s="8">
        <f t="shared" si="271"/>
        <v>0</v>
      </c>
      <c r="EL79" s="8">
        <f t="shared" si="272"/>
        <v>0</v>
      </c>
      <c r="EM79" s="8">
        <f t="shared" si="273"/>
        <v>0</v>
      </c>
      <c r="EO79" s="8"/>
      <c r="EP79" s="8"/>
      <c r="ER79" s="8"/>
      <c r="ET79" s="148"/>
      <c r="EU79" s="148"/>
      <c r="EV79" s="148"/>
      <c r="EW79" s="148"/>
      <c r="EX79" s="148"/>
      <c r="EY79" s="175"/>
      <c r="EZ79" s="148"/>
      <c r="FC79" s="8">
        <f t="shared" si="276"/>
        <v>0</v>
      </c>
      <c r="FD79" s="8"/>
      <c r="FE79" s="131"/>
      <c r="FF79" s="8"/>
      <c r="FG79" s="131"/>
      <c r="FH79" s="8">
        <f t="shared" si="277"/>
        <v>0</v>
      </c>
      <c r="FI79" s="8"/>
      <c r="FJ79" s="131"/>
      <c r="FK79" s="8"/>
      <c r="FL79" s="131"/>
      <c r="FM79" s="8">
        <f t="shared" si="278"/>
        <v>0</v>
      </c>
      <c r="FN79" s="8"/>
      <c r="FO79" s="131"/>
      <c r="FP79" s="8"/>
      <c r="FQ79" s="131"/>
      <c r="FR79" s="8">
        <f t="shared" si="279"/>
        <v>0</v>
      </c>
      <c r="FS79" s="8"/>
      <c r="FT79" s="131"/>
      <c r="FU79" s="8"/>
      <c r="FV79" s="131"/>
    </row>
    <row r="80" spans="2:178" ht="15.75" customHeight="1" x14ac:dyDescent="0.3">
      <c r="B80" s="49"/>
      <c r="C80" s="50"/>
      <c r="D80" s="50"/>
      <c r="E80" s="4"/>
      <c r="F80" s="49"/>
      <c r="G80" s="50"/>
      <c r="H80" s="50"/>
      <c r="I80" s="298"/>
      <c r="J80" s="294"/>
      <c r="K80" s="10"/>
      <c r="L80" s="81"/>
      <c r="M80" s="4"/>
      <c r="N80" s="2" t="s">
        <v>3</v>
      </c>
      <c r="O80" s="2"/>
      <c r="P80" s="21">
        <f t="shared" ref="P80:T80" si="284">SUM(P81:P94)-P82</f>
        <v>65675.638999999996</v>
      </c>
      <c r="Q80" s="21">
        <f t="shared" si="284"/>
        <v>370</v>
      </c>
      <c r="R80" s="21">
        <f t="shared" si="284"/>
        <v>46483.176999999996</v>
      </c>
      <c r="S80" s="21">
        <f t="shared" si="284"/>
        <v>10000</v>
      </c>
      <c r="T80" s="21">
        <f t="shared" si="284"/>
        <v>8822.4619999999995</v>
      </c>
      <c r="U80" s="21">
        <v>6043.7842540000001</v>
      </c>
      <c r="V80" s="2"/>
      <c r="W80" s="2"/>
      <c r="X80" s="21">
        <f t="shared" ref="X80:AD80" si="285">SUM(X81:X94)-X82</f>
        <v>65675.638999999996</v>
      </c>
      <c r="Y80" s="21">
        <f t="shared" si="285"/>
        <v>370</v>
      </c>
      <c r="Z80" s="21">
        <f t="shared" si="285"/>
        <v>46483.176999999996</v>
      </c>
      <c r="AA80" s="21">
        <f t="shared" si="285"/>
        <v>10000</v>
      </c>
      <c r="AB80" s="21">
        <f t="shared" si="285"/>
        <v>8822.4619999999995</v>
      </c>
      <c r="AC80" s="97">
        <f t="shared" si="285"/>
        <v>19830.98155</v>
      </c>
      <c r="AD80" s="97">
        <f t="shared" si="285"/>
        <v>0</v>
      </c>
      <c r="AE80" s="273">
        <f t="shared" ref="AE80" si="286">SUM(AE81:AE94)-AE82</f>
        <v>14391.892040000001</v>
      </c>
      <c r="AF80" s="97">
        <f>SUM(AF81:AF94)-AF82</f>
        <v>1328.2559100000001</v>
      </c>
      <c r="AG80" s="273">
        <f t="shared" ref="AG80" si="287">SUM(AG81:AG94)-AG82</f>
        <v>4110.8335999999999</v>
      </c>
      <c r="AH80" s="2"/>
      <c r="AI80" s="97">
        <f>SUM(AI81:AI94)-AI82</f>
        <v>6043.7842540000001</v>
      </c>
      <c r="AJ80" s="97">
        <f>SUM(AJ81:AJ94)-AJ82</f>
        <v>0</v>
      </c>
      <c r="AK80" s="324">
        <f t="shared" si="280"/>
        <v>4652.6792999999989</v>
      </c>
      <c r="AL80" s="324">
        <f t="shared" si="281"/>
        <v>800</v>
      </c>
      <c r="AM80" s="324">
        <f t="shared" si="282"/>
        <v>591.10495400000002</v>
      </c>
      <c r="AN80" s="21">
        <f t="shared" ref="AN80:BC80" si="288">SUM(AN81:AN94)-AN82</f>
        <v>65675.638999999996</v>
      </c>
      <c r="AO80" s="21">
        <f t="shared" si="288"/>
        <v>370</v>
      </c>
      <c r="AP80" s="21">
        <f t="shared" si="288"/>
        <v>46483.176999999996</v>
      </c>
      <c r="AQ80" s="21">
        <f t="shared" si="288"/>
        <v>10000</v>
      </c>
      <c r="AR80" s="21">
        <f t="shared" si="288"/>
        <v>8822.4619999999995</v>
      </c>
      <c r="AS80" s="21">
        <f t="shared" si="288"/>
        <v>65719.25499999999</v>
      </c>
      <c r="AT80" s="21">
        <f t="shared" si="288"/>
        <v>370</v>
      </c>
      <c r="AU80" s="21">
        <f t="shared" si="288"/>
        <v>46526.792999999991</v>
      </c>
      <c r="AV80" s="21"/>
      <c r="AW80" s="21">
        <f t="shared" si="288"/>
        <v>10000</v>
      </c>
      <c r="AX80" s="21">
        <f t="shared" si="288"/>
        <v>8822.4619999999995</v>
      </c>
      <c r="AY80" s="21">
        <f t="shared" si="288"/>
        <v>66197.638999999996</v>
      </c>
      <c r="AZ80" s="21">
        <f t="shared" si="288"/>
        <v>370</v>
      </c>
      <c r="BA80" s="21">
        <f t="shared" si="288"/>
        <v>47005.176999999996</v>
      </c>
      <c r="BB80" s="21">
        <f t="shared" si="288"/>
        <v>10000</v>
      </c>
      <c r="BC80" s="21">
        <f t="shared" si="288"/>
        <v>8822.4619999999995</v>
      </c>
      <c r="BD80" s="21">
        <f t="shared" ref="BD80:BR80" si="289">SUM(BD81:BD94)-BD82</f>
        <v>73730.686999999991</v>
      </c>
      <c r="BE80" s="21">
        <f t="shared" si="289"/>
        <v>370</v>
      </c>
      <c r="BF80" s="21">
        <f t="shared" si="289"/>
        <v>47005.176999999996</v>
      </c>
      <c r="BG80" s="21">
        <f t="shared" si="289"/>
        <v>17533.047999999999</v>
      </c>
      <c r="BH80" s="21">
        <f t="shared" si="289"/>
        <v>8822.4619999999995</v>
      </c>
      <c r="BI80" s="21">
        <f>SUM(BI81:BI94)-BI82</f>
        <v>61768.063999999998</v>
      </c>
      <c r="BJ80" s="21">
        <f>SUM(BJ81:BJ94)-BJ82</f>
        <v>370</v>
      </c>
      <c r="BK80" s="21">
        <f>SUM(BK81:BK94)-BK82</f>
        <v>45726.115999999995</v>
      </c>
      <c r="BL80" s="21">
        <f>SUM(BL81:BL94)-BL82</f>
        <v>7533.0479999999998</v>
      </c>
      <c r="BM80" s="21">
        <f>SUM(BM81:BM94)-BM82</f>
        <v>8138.8999999999987</v>
      </c>
      <c r="BN80" s="21">
        <f t="shared" si="289"/>
        <v>45012</v>
      </c>
      <c r="BO80" s="21">
        <f t="shared" si="289"/>
        <v>0</v>
      </c>
      <c r="BP80" s="21">
        <f t="shared" si="289"/>
        <v>45012</v>
      </c>
      <c r="BQ80" s="21">
        <f t="shared" si="289"/>
        <v>0</v>
      </c>
      <c r="BR80" s="21">
        <f t="shared" si="289"/>
        <v>0</v>
      </c>
      <c r="BS80" s="16"/>
      <c r="BT80" s="16"/>
      <c r="BU80" s="21">
        <f>SUM(BU81:BU94)-BU82</f>
        <v>65675.638999999996</v>
      </c>
      <c r="BV80" s="21">
        <f>SUM(BV81:BV94)-BV82</f>
        <v>370</v>
      </c>
      <c r="BW80" s="21">
        <f>SUM(BW81:BW94)-BW82</f>
        <v>46483.176999999996</v>
      </c>
      <c r="BX80" s="21">
        <f>SUM(BX81:BX94)-BX82</f>
        <v>10000</v>
      </c>
      <c r="BY80" s="21">
        <f>SUM(BY81:BY94)-BY82</f>
        <v>8822.4619999999995</v>
      </c>
      <c r="BZ80" s="21">
        <f t="shared" ref="BZ80:DD80" si="290">SUM(BZ81:BZ94)-BZ82</f>
        <v>0</v>
      </c>
      <c r="CA80" s="21">
        <f t="shared" si="290"/>
        <v>0</v>
      </c>
      <c r="CB80" s="21">
        <f t="shared" si="290"/>
        <v>0</v>
      </c>
      <c r="CC80" s="21">
        <f t="shared" si="290"/>
        <v>0</v>
      </c>
      <c r="CD80" s="21">
        <f t="shared" si="290"/>
        <v>0</v>
      </c>
      <c r="CE80" s="21">
        <f t="shared" si="290"/>
        <v>74144.070999999996</v>
      </c>
      <c r="CF80" s="21">
        <f>SUM(CF81:CF94)-CF82</f>
        <v>370</v>
      </c>
      <c r="CG80" s="21">
        <f>SUM(CG81:CG94)-CG82</f>
        <v>47418.560999999994</v>
      </c>
      <c r="CH80" s="21">
        <f>SUM(CH81:CH94)-CH82</f>
        <v>17533.047999999999</v>
      </c>
      <c r="CI80" s="21">
        <f>SUM(CI81:CI94)-CI82</f>
        <v>8822.4619999999995</v>
      </c>
      <c r="CJ80" s="21">
        <f t="shared" si="290"/>
        <v>8468.4320000000007</v>
      </c>
      <c r="CK80" s="21">
        <f t="shared" si="290"/>
        <v>0</v>
      </c>
      <c r="CL80" s="21">
        <f t="shared" si="290"/>
        <v>935.38400000000001</v>
      </c>
      <c r="CM80" s="21">
        <f t="shared" si="290"/>
        <v>7533.0479999999998</v>
      </c>
      <c r="CN80" s="21">
        <f t="shared" si="290"/>
        <v>0</v>
      </c>
      <c r="CO80" s="21">
        <f>SUM(CO81:CO94)-CO82</f>
        <v>65675.638999999996</v>
      </c>
      <c r="CP80" s="21">
        <f>SUM(CP81:CP94)-CP82</f>
        <v>370</v>
      </c>
      <c r="CQ80" s="21">
        <f>SUM(CQ81:CQ94)-CQ82</f>
        <v>46483.176999999996</v>
      </c>
      <c r="CR80" s="21">
        <f>SUM(CR81:CR94)-CR82</f>
        <v>10000</v>
      </c>
      <c r="CS80" s="21">
        <f>SUM(CS81:CS94)-CS82</f>
        <v>8822.4619999999995</v>
      </c>
      <c r="CT80" s="21">
        <f t="shared" si="290"/>
        <v>62792.410999999993</v>
      </c>
      <c r="CU80" s="21">
        <f t="shared" si="290"/>
        <v>370</v>
      </c>
      <c r="CV80" s="21">
        <f t="shared" si="290"/>
        <v>43599.948999999993</v>
      </c>
      <c r="CW80" s="21">
        <f t="shared" si="290"/>
        <v>10000</v>
      </c>
      <c r="CX80" s="21">
        <f t="shared" si="290"/>
        <v>8822.4619999999995</v>
      </c>
      <c r="CY80" s="97">
        <f>SUM(CY81:CY94)-CY82</f>
        <v>19830.98155</v>
      </c>
      <c r="CZ80" s="97">
        <f>SUM(CZ81:CZ94)-CZ82</f>
        <v>0</v>
      </c>
      <c r="DA80" s="273">
        <f t="shared" ref="DA80" si="291">SUM(DA81:DA94)-DA82</f>
        <v>14391.892040000001</v>
      </c>
      <c r="DB80" s="97">
        <f>SUM(DB81:DB94)-DB82</f>
        <v>1328.2559100000001</v>
      </c>
      <c r="DC80" s="273">
        <f t="shared" ref="DC80" si="292">SUM(DC81:DC94)-DC82</f>
        <v>4110.8335999999999</v>
      </c>
      <c r="DD80" s="21">
        <f t="shared" si="290"/>
        <v>82623.392550000019</v>
      </c>
      <c r="DE80" s="21">
        <f t="shared" ref="DE80:DN80" si="293">SUM(DE81:DE94)-DE82</f>
        <v>82623.392550000019</v>
      </c>
      <c r="DF80" s="21">
        <f t="shared" si="293"/>
        <v>370</v>
      </c>
      <c r="DG80" s="21">
        <f t="shared" si="293"/>
        <v>57991.841039999999</v>
      </c>
      <c r="DH80" s="21">
        <f t="shared" si="293"/>
        <v>11328.25591</v>
      </c>
      <c r="DI80" s="21">
        <f t="shared" si="293"/>
        <v>12933.295599999999</v>
      </c>
      <c r="DJ80" s="21">
        <f t="shared" si="293"/>
        <v>2883.2280000000001</v>
      </c>
      <c r="DK80" s="21">
        <f t="shared" si="293"/>
        <v>0</v>
      </c>
      <c r="DL80" s="21">
        <f t="shared" si="293"/>
        <v>2883.2280000000001</v>
      </c>
      <c r="DM80" s="21">
        <f t="shared" si="293"/>
        <v>0</v>
      </c>
      <c r="DN80" s="21">
        <f t="shared" si="293"/>
        <v>0</v>
      </c>
      <c r="DO80" s="31">
        <f>DP80+DR80-CJ80</f>
        <v>81522.446129999997</v>
      </c>
      <c r="DP80" s="206">
        <f t="shared" ref="DP80:EJ80" si="294">SUM(DP81:DP94)-DP82</f>
        <v>75994.070999999996</v>
      </c>
      <c r="DQ80" s="206">
        <f t="shared" ref="DQ80" si="295">SUM(DQ81:DQ94)-DQ82</f>
        <v>81522.446129999997</v>
      </c>
      <c r="DR80" s="207">
        <f t="shared" si="294"/>
        <v>13996.807130000001</v>
      </c>
      <c r="DS80" s="21">
        <f t="shared" si="294"/>
        <v>1683.2168900000001</v>
      </c>
      <c r="DT80" s="21">
        <f t="shared" si="294"/>
        <v>9001.0272700000005</v>
      </c>
      <c r="DU80" s="21">
        <f t="shared" si="294"/>
        <v>0</v>
      </c>
      <c r="DV80" s="42">
        <f t="shared" si="294"/>
        <v>3312.56297</v>
      </c>
      <c r="DW80" s="21">
        <f t="shared" si="294"/>
        <v>8876.3791300000012</v>
      </c>
      <c r="DX80" s="207">
        <f t="shared" si="294"/>
        <v>1683.2168900000001</v>
      </c>
      <c r="DY80" s="21">
        <f t="shared" si="294"/>
        <v>3880.5992699999997</v>
      </c>
      <c r="DZ80" s="21">
        <f t="shared" si="294"/>
        <v>0</v>
      </c>
      <c r="EA80" s="21">
        <f t="shared" si="294"/>
        <v>3312.56297</v>
      </c>
      <c r="EB80" s="21">
        <f t="shared" si="294"/>
        <v>5120.4279999999999</v>
      </c>
      <c r="EC80" s="21">
        <f t="shared" si="294"/>
        <v>0</v>
      </c>
      <c r="ED80" s="21">
        <f t="shared" si="294"/>
        <v>5120.4279999999999</v>
      </c>
      <c r="EE80" s="21">
        <f t="shared" si="294"/>
        <v>0</v>
      </c>
      <c r="EF80" s="21">
        <f t="shared" si="294"/>
        <v>0</v>
      </c>
      <c r="EG80" s="21">
        <f t="shared" si="294"/>
        <v>1850</v>
      </c>
      <c r="EH80" s="21">
        <f t="shared" si="294"/>
        <v>1850</v>
      </c>
      <c r="EI80" s="21">
        <f t="shared" si="294"/>
        <v>0</v>
      </c>
      <c r="EJ80" s="3">
        <f t="shared" si="294"/>
        <v>8003.6559999999999</v>
      </c>
      <c r="EL80" s="3">
        <f>SUM(EL81:EL94)-EL82</f>
        <v>81522.446129999997</v>
      </c>
      <c r="EM80" s="3">
        <f>SUM(EM81:EM94)-EM82</f>
        <v>73518.790129999994</v>
      </c>
      <c r="EO80" s="3">
        <f>SUM(EO81:EO94)-EO82</f>
        <v>73518.790129999994</v>
      </c>
      <c r="EP80" s="3">
        <f>SUM(EP81:EP94)-EP82</f>
        <v>8003.6559999999999</v>
      </c>
      <c r="ER80" s="3">
        <f>SUM(ER81:ER94)-ER82</f>
        <v>8003.65600000001</v>
      </c>
      <c r="ES80" s="24">
        <f>EJ80-ER80</f>
        <v>-1.0004441719502211E-11</v>
      </c>
      <c r="ET80" s="146">
        <f t="shared" ref="ET80:EV80" si="296">SUM(ET81:ET94)-ET82</f>
        <v>47176.5</v>
      </c>
      <c r="EU80" s="146">
        <f t="shared" si="296"/>
        <v>2550</v>
      </c>
      <c r="EV80" s="146">
        <f t="shared" si="296"/>
        <v>7.2709999999999981</v>
      </c>
      <c r="EW80" s="146">
        <f t="shared" ref="EW80:EX80" si="297">SUM(EW81:EW94)-EW82</f>
        <v>8562</v>
      </c>
      <c r="EX80" s="146">
        <f t="shared" si="297"/>
        <v>0.75900000000000001</v>
      </c>
      <c r="EY80" s="171">
        <f t="shared" ref="EY80:EZ80" si="298">SUM(EY81:EY94)-EY82</f>
        <v>12</v>
      </c>
      <c r="EZ80" s="174">
        <f t="shared" si="298"/>
        <v>8223.9699999999993</v>
      </c>
      <c r="FA80" s="24"/>
      <c r="FB80" s="24"/>
      <c r="FC80" s="94">
        <f>SUM(FC81:FC94)-FC82</f>
        <v>62792.410999999993</v>
      </c>
      <c r="FD80" s="94">
        <f>SUM(FD81:FD94)-FD82</f>
        <v>370</v>
      </c>
      <c r="FE80" s="141">
        <f t="shared" ref="FE80" si="299">SUM(FE81:FE94)-FE82</f>
        <v>43599.948999999993</v>
      </c>
      <c r="FF80" s="94">
        <f>SUM(FF81:FF94)-FF82</f>
        <v>10000</v>
      </c>
      <c r="FG80" s="141">
        <f t="shared" ref="FG80" si="300">SUM(FG81:FG94)-FG82</f>
        <v>8822.4619999999995</v>
      </c>
      <c r="FH80" s="94">
        <f>SUM(FH81:FH94)-FH82</f>
        <v>19830.98155</v>
      </c>
      <c r="FI80" s="94">
        <f>SUM(FI81:FI94)-FI82</f>
        <v>0</v>
      </c>
      <c r="FJ80" s="141">
        <f t="shared" ref="FJ80" si="301">SUM(FJ81:FJ94)-FJ82</f>
        <v>14391.892040000001</v>
      </c>
      <c r="FK80" s="94">
        <f>SUM(FK81:FK94)-FK82</f>
        <v>1328.2559100000001</v>
      </c>
      <c r="FL80" s="141">
        <f t="shared" ref="FL80" si="302">SUM(FL81:FL94)-FL82</f>
        <v>4110.8335999999999</v>
      </c>
      <c r="FM80" s="94">
        <f>SUM(FM81:FM94)-FM82</f>
        <v>62792.410999999993</v>
      </c>
      <c r="FN80" s="94">
        <f>SUM(FN81:FN94)-FN82</f>
        <v>370</v>
      </c>
      <c r="FO80" s="141">
        <f t="shared" ref="FO80" si="303">SUM(FO81:FO94)-FO82</f>
        <v>43599.948999999993</v>
      </c>
      <c r="FP80" s="94">
        <f>SUM(FP81:FP94)-FP82</f>
        <v>10000</v>
      </c>
      <c r="FQ80" s="141">
        <f t="shared" ref="FQ80" si="304">SUM(FQ81:FQ94)-FQ82</f>
        <v>8822.4619999999995</v>
      </c>
      <c r="FR80" s="94">
        <f>SUM(FR81:FR94)-FR82</f>
        <v>19830.98155</v>
      </c>
      <c r="FS80" s="94">
        <f>SUM(FS81:FS94)-FS82</f>
        <v>0</v>
      </c>
      <c r="FT80" s="141">
        <f t="shared" ref="FT80" si="305">SUM(FT81:FT94)-FT82</f>
        <v>14391.892040000001</v>
      </c>
      <c r="FU80" s="94">
        <f>SUM(FU81:FU94)-FU82</f>
        <v>1328.2559100000001</v>
      </c>
      <c r="FV80" s="141">
        <f t="shared" ref="FV80" si="306">SUM(FV81:FV94)-FV82</f>
        <v>4110.8335999999999</v>
      </c>
    </row>
    <row r="81" spans="2:178" s="59" customFormat="1" ht="15.75" hidden="1" customHeight="1" x14ac:dyDescent="0.3">
      <c r="B81" s="49">
        <v>1</v>
      </c>
      <c r="C81" s="50"/>
      <c r="D81" s="50"/>
      <c r="E81" s="307">
        <v>65</v>
      </c>
      <c r="F81" s="49">
        <v>1</v>
      </c>
      <c r="G81" s="50"/>
      <c r="H81" s="50"/>
      <c r="I81" s="383"/>
      <c r="J81" s="384"/>
      <c r="K81" s="384"/>
      <c r="L81" s="89"/>
      <c r="M81" s="85"/>
      <c r="N81" s="10" t="s">
        <v>355</v>
      </c>
      <c r="O81" s="312"/>
      <c r="P81" s="17">
        <f t="shared" ref="P81:P94" si="307">Q81+R81+S81+T81</f>
        <v>0</v>
      </c>
      <c r="Q81" s="17"/>
      <c r="R81" s="17"/>
      <c r="S81" s="17"/>
      <c r="T81" s="17"/>
      <c r="U81" s="17">
        <v>0</v>
      </c>
      <c r="V81" s="312"/>
      <c r="W81" s="312"/>
      <c r="X81" s="17">
        <f t="shared" ref="X81:X94" si="308">Y81+Z81+AA81+AB81</f>
        <v>0</v>
      </c>
      <c r="Y81" s="17"/>
      <c r="Z81" s="17"/>
      <c r="AA81" s="17"/>
      <c r="AB81" s="17"/>
      <c r="AC81" s="17">
        <f t="shared" ref="AC81:AC94" si="309">AD81+AE81+AF81+AG81</f>
        <v>0</v>
      </c>
      <c r="AD81" s="17"/>
      <c r="AE81" s="274"/>
      <c r="AF81" s="17"/>
      <c r="AG81" s="274"/>
      <c r="AH81" s="312"/>
      <c r="AI81" s="17">
        <f t="shared" ref="AI81:AI94" si="310">AJ81+AK81+AL81+AM81</f>
        <v>0</v>
      </c>
      <c r="AJ81" s="17"/>
      <c r="AK81" s="324">
        <f t="shared" si="280"/>
        <v>0</v>
      </c>
      <c r="AL81" s="324">
        <f t="shared" si="281"/>
        <v>0</v>
      </c>
      <c r="AM81" s="324">
        <f t="shared" si="282"/>
        <v>0</v>
      </c>
      <c r="AN81" s="17">
        <f t="shared" ref="AN81:AN94" si="311">AO81+AP81+AQ81+AR81</f>
        <v>0</v>
      </c>
      <c r="AO81" s="17"/>
      <c r="AP81" s="17"/>
      <c r="AQ81" s="17"/>
      <c r="AR81" s="17"/>
      <c r="AS81" s="17">
        <f t="shared" ref="AS81:AS94" si="312">AT81+AU81+AW81+AX81</f>
        <v>0</v>
      </c>
      <c r="AT81" s="17"/>
      <c r="AU81" s="17"/>
      <c r="AV81" s="17"/>
      <c r="AW81" s="17"/>
      <c r="AX81" s="17"/>
      <c r="AY81" s="17">
        <f t="shared" ref="AY81:AY94" si="313">AZ81+BA81+BB81+BC81</f>
        <v>0</v>
      </c>
      <c r="AZ81" s="17"/>
      <c r="BA81" s="17"/>
      <c r="BB81" s="17"/>
      <c r="BC81" s="17"/>
      <c r="BD81" s="17">
        <f t="shared" ref="BD81:BD94" si="314">BE81+BF81+BG81+BH81</f>
        <v>0</v>
      </c>
      <c r="BE81" s="17"/>
      <c r="BF81" s="17"/>
      <c r="BG81" s="17"/>
      <c r="BH81" s="17"/>
      <c r="BI81" s="17">
        <f t="shared" ref="BI81:BI94" si="315">BJ81+BK81+BL81+BM81</f>
        <v>0</v>
      </c>
      <c r="BJ81" s="17"/>
      <c r="BK81" s="17"/>
      <c r="BL81" s="17"/>
      <c r="BM81" s="17"/>
      <c r="BN81" s="17">
        <f t="shared" si="51"/>
        <v>45</v>
      </c>
      <c r="BO81" s="17"/>
      <c r="BP81" s="33">
        <v>45</v>
      </c>
      <c r="BQ81" s="17"/>
      <c r="BR81" s="17"/>
      <c r="BS81" s="17"/>
      <c r="BT81" s="17" t="s">
        <v>229</v>
      </c>
      <c r="BU81" s="17">
        <f t="shared" si="116"/>
        <v>0</v>
      </c>
      <c r="BV81" s="17"/>
      <c r="BW81" s="17"/>
      <c r="BX81" s="17"/>
      <c r="BY81" s="17"/>
      <c r="BZ81" s="17">
        <f t="shared" ref="BZ81:BZ94" si="316">CA81+CB81+CC81+CD81</f>
        <v>0</v>
      </c>
      <c r="CA81" s="17">
        <f t="shared" ref="CA81:CA94" si="317">AO81-BV81</f>
        <v>0</v>
      </c>
      <c r="CB81" s="17">
        <f t="shared" ref="CB81:CB94" si="318">AP81-BW81</f>
        <v>0</v>
      </c>
      <c r="CC81" s="17">
        <f t="shared" ref="CC81:CC94" si="319">AQ81-BX81</f>
        <v>0</v>
      </c>
      <c r="CD81" s="17">
        <f t="shared" ref="CD81:CD94" si="320">AR81-BY81</f>
        <v>0</v>
      </c>
      <c r="CE81" s="17">
        <f t="shared" ref="CE81:CE94" si="321">CF81+CG81+CH81+CI81</f>
        <v>0</v>
      </c>
      <c r="CF81" s="17"/>
      <c r="CG81" s="17"/>
      <c r="CH81" s="17"/>
      <c r="CI81" s="17"/>
      <c r="CJ81" s="17">
        <f t="shared" ref="CJ81:CJ94" si="322">CK81+CL81+CM81+CN81</f>
        <v>0</v>
      </c>
      <c r="CK81" s="17"/>
      <c r="CL81" s="17"/>
      <c r="CM81" s="17"/>
      <c r="CN81" s="17"/>
      <c r="CO81" s="17">
        <f t="shared" ref="CO81:CO94" si="323">CP81+CQ81+CR81+CS81</f>
        <v>0</v>
      </c>
      <c r="CP81" s="17"/>
      <c r="CQ81" s="17"/>
      <c r="CR81" s="17"/>
      <c r="CS81" s="17"/>
      <c r="CT81" s="15">
        <f t="shared" ref="CT81:CT94" si="324">CU81+CV81+CW81+CX81</f>
        <v>0</v>
      </c>
      <c r="CU81" s="15"/>
      <c r="CV81" s="15"/>
      <c r="CW81" s="15"/>
      <c r="CX81" s="15"/>
      <c r="CY81" s="17">
        <f t="shared" ref="CY81:CY94" si="325">CZ81+DA81+DB81+DC81</f>
        <v>0</v>
      </c>
      <c r="CZ81" s="17"/>
      <c r="DA81" s="274"/>
      <c r="DB81" s="17"/>
      <c r="DC81" s="274"/>
      <c r="DD81" s="15">
        <f t="shared" ref="DD81:DD94" si="326">DE81</f>
        <v>0</v>
      </c>
      <c r="DE81" s="17">
        <f t="shared" ref="DE81:DE94" si="327">DF81+DG81+DH81+DI81</f>
        <v>0</v>
      </c>
      <c r="DF81" s="17">
        <f t="shared" ref="DF81:DF94" si="328">CU81+CZ81</f>
        <v>0</v>
      </c>
      <c r="DG81" s="17">
        <f t="shared" ref="DG81:DG94" si="329">CV81+DA81</f>
        <v>0</v>
      </c>
      <c r="DH81" s="17">
        <f t="shared" ref="DH81:DH94" si="330">CW81+DB81</f>
        <v>0</v>
      </c>
      <c r="DI81" s="17">
        <f t="shared" ref="DI81:DI94" si="331">CX81+DC81</f>
        <v>0</v>
      </c>
      <c r="DJ81" s="17">
        <f t="shared" ref="DJ81:DJ94" si="332">DK81+DL81+DM81+DN81</f>
        <v>0</v>
      </c>
      <c r="DK81" s="17">
        <f t="shared" ref="DK81:DK94" si="333">CP81-CU81</f>
        <v>0</v>
      </c>
      <c r="DL81" s="17">
        <f t="shared" ref="DL81:DL94" si="334">CQ81-CV81</f>
        <v>0</v>
      </c>
      <c r="DM81" s="17">
        <f t="shared" ref="DM81:DM94" si="335">CR81-CW81</f>
        <v>0</v>
      </c>
      <c r="DN81" s="17">
        <f t="shared" ref="DN81:DN94" si="336">CS81-CX81</f>
        <v>0</v>
      </c>
      <c r="DO81" s="208"/>
      <c r="DP81" s="209"/>
      <c r="DQ81" s="209">
        <f>DR81</f>
        <v>791.31217000000004</v>
      </c>
      <c r="DR81" s="17">
        <f t="shared" ref="DR81:DR94" si="337">DS81+DT81+DU81+DV81</f>
        <v>791.31217000000004</v>
      </c>
      <c r="DS81" s="17">
        <v>791.31217000000004</v>
      </c>
      <c r="DT81" s="17"/>
      <c r="DU81" s="17"/>
      <c r="DV81" s="40"/>
      <c r="DW81" s="15">
        <f t="shared" ref="DW81:DW94" si="338">DX81+DY81+DZ81+EA81</f>
        <v>791.31217000000004</v>
      </c>
      <c r="DX81" s="17">
        <v>791.31217000000004</v>
      </c>
      <c r="DY81" s="17"/>
      <c r="DZ81" s="17"/>
      <c r="EA81" s="17"/>
      <c r="EB81" s="17">
        <f t="shared" ref="EB81" si="339">EC81+ED81+EE81+EF81</f>
        <v>0</v>
      </c>
      <c r="EC81" s="17">
        <f>DS81-DX81</f>
        <v>0</v>
      </c>
      <c r="ED81" s="17"/>
      <c r="EE81" s="17"/>
      <c r="EF81" s="17"/>
      <c r="EG81" s="17"/>
      <c r="EH81" s="17"/>
      <c r="EI81" s="17"/>
      <c r="EJ81" s="8">
        <f t="shared" ref="EJ81:EJ94" si="340">DJ81+EB81+EI81</f>
        <v>0</v>
      </c>
      <c r="EL81" s="8">
        <f t="shared" ref="EL81:EL94" si="341">CO81+DR81+EG81</f>
        <v>791.31217000000004</v>
      </c>
      <c r="EM81" s="8">
        <f t="shared" ref="EM81:EM94" si="342">CT81+DW81+EH81</f>
        <v>791.31217000000004</v>
      </c>
      <c r="EO81" s="8">
        <f t="shared" ref="EO81:EO82" si="343">EM81</f>
        <v>791.31217000000004</v>
      </c>
      <c r="EP81" s="8">
        <f t="shared" ref="EP81:EP82" si="344">EJ81</f>
        <v>0</v>
      </c>
      <c r="ER81" s="8">
        <f>DQ81-EO81</f>
        <v>0</v>
      </c>
      <c r="ET81" s="148"/>
      <c r="EU81" s="148"/>
      <c r="EV81" s="148"/>
      <c r="EW81" s="148"/>
      <c r="EX81" s="148"/>
      <c r="EY81" s="175"/>
      <c r="EZ81" s="148"/>
      <c r="FC81" s="8">
        <f t="shared" ref="FC81:FC94" si="345">FD81+FE81+FF81+FG81</f>
        <v>0</v>
      </c>
      <c r="FD81" s="8"/>
      <c r="FE81" s="131"/>
      <c r="FF81" s="8"/>
      <c r="FG81" s="131"/>
      <c r="FH81" s="8">
        <f t="shared" ref="FH81:FH94" si="346">FI81+FJ81+FK81+FL81</f>
        <v>0</v>
      </c>
      <c r="FI81" s="8"/>
      <c r="FJ81" s="131"/>
      <c r="FK81" s="8"/>
      <c r="FL81" s="131"/>
      <c r="FM81" s="8">
        <f t="shared" ref="FM81:FM94" si="347">FN81+FO81+FP81+FQ81</f>
        <v>0</v>
      </c>
      <c r="FN81" s="8"/>
      <c r="FO81" s="131"/>
      <c r="FP81" s="8"/>
      <c r="FQ81" s="131"/>
      <c r="FR81" s="8">
        <f t="shared" ref="FR81:FR94" si="348">FS81+FT81+FU81+FV81</f>
        <v>0</v>
      </c>
      <c r="FS81" s="8"/>
      <c r="FT81" s="131"/>
      <c r="FU81" s="8"/>
      <c r="FV81" s="131"/>
    </row>
    <row r="82" spans="2:178" s="59" customFormat="1" ht="15.75" hidden="1" customHeight="1" x14ac:dyDescent="0.3">
      <c r="B82" s="49"/>
      <c r="C82" s="50"/>
      <c r="D82" s="50"/>
      <c r="E82" s="307"/>
      <c r="F82" s="49"/>
      <c r="G82" s="50"/>
      <c r="H82" s="50"/>
      <c r="I82" s="358"/>
      <c r="J82" s="359"/>
      <c r="K82" s="359"/>
      <c r="L82" s="359"/>
      <c r="M82" s="85"/>
      <c r="N82" s="28" t="s">
        <v>396</v>
      </c>
      <c r="O82" s="313"/>
      <c r="P82" s="17">
        <f t="shared" si="307"/>
        <v>0</v>
      </c>
      <c r="Q82" s="17"/>
      <c r="R82" s="17"/>
      <c r="S82" s="17"/>
      <c r="T82" s="17"/>
      <c r="U82" s="20">
        <v>0</v>
      </c>
      <c r="V82" s="313"/>
      <c r="W82" s="313"/>
      <c r="X82" s="17">
        <f t="shared" si="308"/>
        <v>0</v>
      </c>
      <c r="Y82" s="17"/>
      <c r="Z82" s="17"/>
      <c r="AA82" s="17"/>
      <c r="AB82" s="17"/>
      <c r="AC82" s="17">
        <f t="shared" si="309"/>
        <v>0</v>
      </c>
      <c r="AD82" s="17"/>
      <c r="AE82" s="274"/>
      <c r="AF82" s="17"/>
      <c r="AG82" s="274"/>
      <c r="AH82" s="313"/>
      <c r="AI82" s="17">
        <f t="shared" si="310"/>
        <v>0</v>
      </c>
      <c r="AJ82" s="17"/>
      <c r="AK82" s="324">
        <f t="shared" si="280"/>
        <v>0</v>
      </c>
      <c r="AL82" s="324">
        <f t="shared" si="281"/>
        <v>0</v>
      </c>
      <c r="AM82" s="324">
        <f t="shared" si="282"/>
        <v>0</v>
      </c>
      <c r="AN82" s="17">
        <f t="shared" si="311"/>
        <v>0</v>
      </c>
      <c r="AO82" s="17"/>
      <c r="AP82" s="17"/>
      <c r="AQ82" s="17"/>
      <c r="AR82" s="17"/>
      <c r="AS82" s="17">
        <f t="shared" si="312"/>
        <v>0</v>
      </c>
      <c r="AT82" s="17"/>
      <c r="AU82" s="17"/>
      <c r="AV82" s="17"/>
      <c r="AW82" s="17"/>
      <c r="AX82" s="17"/>
      <c r="AY82" s="17">
        <f t="shared" si="313"/>
        <v>0</v>
      </c>
      <c r="AZ82" s="17"/>
      <c r="BA82" s="17"/>
      <c r="BB82" s="17"/>
      <c r="BC82" s="17"/>
      <c r="BD82" s="17">
        <f t="shared" si="314"/>
        <v>0</v>
      </c>
      <c r="BE82" s="17"/>
      <c r="BF82" s="17"/>
      <c r="BG82" s="17"/>
      <c r="BH82" s="17"/>
      <c r="BI82" s="17">
        <f t="shared" si="315"/>
        <v>0</v>
      </c>
      <c r="BJ82" s="17"/>
      <c r="BK82" s="17"/>
      <c r="BL82" s="17"/>
      <c r="BM82" s="17"/>
      <c r="BN82" s="17">
        <f t="shared" ref="BN82:BN94" si="349">BO82+BP82+BQ82+BR82</f>
        <v>45</v>
      </c>
      <c r="BO82" s="17"/>
      <c r="BP82" s="55">
        <v>45</v>
      </c>
      <c r="BQ82" s="17"/>
      <c r="BR82" s="17"/>
      <c r="BS82" s="17"/>
      <c r="BT82" s="17" t="s">
        <v>229</v>
      </c>
      <c r="BU82" s="17">
        <f t="shared" si="116"/>
        <v>0</v>
      </c>
      <c r="BV82" s="17"/>
      <c r="BW82" s="17"/>
      <c r="BX82" s="17"/>
      <c r="BY82" s="17"/>
      <c r="BZ82" s="17">
        <f t="shared" si="316"/>
        <v>0</v>
      </c>
      <c r="CA82" s="17">
        <f t="shared" si="317"/>
        <v>0</v>
      </c>
      <c r="CB82" s="17">
        <f t="shared" si="318"/>
        <v>0</v>
      </c>
      <c r="CC82" s="17">
        <f t="shared" si="319"/>
        <v>0</v>
      </c>
      <c r="CD82" s="17">
        <f t="shared" si="320"/>
        <v>0</v>
      </c>
      <c r="CE82" s="17">
        <f t="shared" si="321"/>
        <v>0</v>
      </c>
      <c r="CF82" s="17"/>
      <c r="CG82" s="17"/>
      <c r="CH82" s="17"/>
      <c r="CI82" s="17"/>
      <c r="CJ82" s="17">
        <f t="shared" si="322"/>
        <v>0</v>
      </c>
      <c r="CK82" s="17"/>
      <c r="CL82" s="17"/>
      <c r="CM82" s="17"/>
      <c r="CN82" s="17"/>
      <c r="CO82" s="17">
        <f t="shared" si="323"/>
        <v>0</v>
      </c>
      <c r="CP82" s="17"/>
      <c r="CQ82" s="17"/>
      <c r="CR82" s="17"/>
      <c r="CS82" s="17"/>
      <c r="CT82" s="15">
        <f t="shared" si="324"/>
        <v>0</v>
      </c>
      <c r="CU82" s="15"/>
      <c r="CV82" s="15"/>
      <c r="CW82" s="15"/>
      <c r="CX82" s="15"/>
      <c r="CY82" s="17">
        <f t="shared" si="325"/>
        <v>0</v>
      </c>
      <c r="CZ82" s="17"/>
      <c r="DA82" s="274"/>
      <c r="DB82" s="17"/>
      <c r="DC82" s="274"/>
      <c r="DD82" s="15">
        <f t="shared" si="326"/>
        <v>0</v>
      </c>
      <c r="DE82" s="17">
        <f t="shared" si="327"/>
        <v>0</v>
      </c>
      <c r="DF82" s="17">
        <f t="shared" si="328"/>
        <v>0</v>
      </c>
      <c r="DG82" s="17">
        <f t="shared" si="329"/>
        <v>0</v>
      </c>
      <c r="DH82" s="17">
        <f t="shared" si="330"/>
        <v>0</v>
      </c>
      <c r="DI82" s="17">
        <f t="shared" si="331"/>
        <v>0</v>
      </c>
      <c r="DJ82" s="17">
        <f t="shared" si="332"/>
        <v>0</v>
      </c>
      <c r="DK82" s="17">
        <f t="shared" si="333"/>
        <v>0</v>
      </c>
      <c r="DL82" s="17">
        <f t="shared" si="334"/>
        <v>0</v>
      </c>
      <c r="DM82" s="17">
        <f t="shared" si="335"/>
        <v>0</v>
      </c>
      <c r="DN82" s="17">
        <f t="shared" si="336"/>
        <v>0</v>
      </c>
      <c r="DO82" s="208"/>
      <c r="DP82" s="209"/>
      <c r="DQ82" s="209"/>
      <c r="DR82" s="17">
        <f t="shared" si="337"/>
        <v>0</v>
      </c>
      <c r="DS82" s="17"/>
      <c r="DT82" s="17"/>
      <c r="DU82" s="17"/>
      <c r="DV82" s="40"/>
      <c r="DW82" s="15">
        <f t="shared" si="338"/>
        <v>0</v>
      </c>
      <c r="DX82" s="17"/>
      <c r="DY82" s="17"/>
      <c r="DZ82" s="17"/>
      <c r="EA82" s="17"/>
      <c r="EB82" s="17">
        <f t="shared" ref="EB82:EB94" si="350">EC82+ED82+EE82+EF82</f>
        <v>0</v>
      </c>
      <c r="EC82" s="17"/>
      <c r="ED82" s="17"/>
      <c r="EE82" s="17"/>
      <c r="EF82" s="17"/>
      <c r="EG82" s="17"/>
      <c r="EH82" s="17"/>
      <c r="EI82" s="17"/>
      <c r="EJ82" s="8">
        <f t="shared" si="340"/>
        <v>0</v>
      </c>
      <c r="EL82" s="8">
        <f t="shared" si="341"/>
        <v>0</v>
      </c>
      <c r="EM82" s="8">
        <f t="shared" si="342"/>
        <v>0</v>
      </c>
      <c r="EO82" s="8">
        <f t="shared" si="343"/>
        <v>0</v>
      </c>
      <c r="EP82" s="8">
        <f t="shared" si="344"/>
        <v>0</v>
      </c>
      <c r="ER82" s="8"/>
      <c r="ET82" s="148"/>
      <c r="EU82" s="148"/>
      <c r="EV82" s="148"/>
      <c r="EW82" s="148"/>
      <c r="EX82" s="148"/>
      <c r="EY82" s="175"/>
      <c r="EZ82" s="148"/>
      <c r="FC82" s="8">
        <f t="shared" si="345"/>
        <v>0</v>
      </c>
      <c r="FD82" s="8"/>
      <c r="FE82" s="131"/>
      <c r="FF82" s="8"/>
      <c r="FG82" s="131"/>
      <c r="FH82" s="8">
        <f t="shared" si="346"/>
        <v>0</v>
      </c>
      <c r="FI82" s="8"/>
      <c r="FJ82" s="131"/>
      <c r="FK82" s="8"/>
      <c r="FL82" s="131"/>
      <c r="FM82" s="8">
        <f t="shared" si="347"/>
        <v>0</v>
      </c>
      <c r="FN82" s="8"/>
      <c r="FO82" s="131"/>
      <c r="FP82" s="8"/>
      <c r="FQ82" s="131"/>
      <c r="FR82" s="8">
        <f t="shared" si="348"/>
        <v>0</v>
      </c>
      <c r="FS82" s="8"/>
      <c r="FT82" s="131"/>
      <c r="FU82" s="8"/>
      <c r="FV82" s="131"/>
    </row>
    <row r="83" spans="2:178" s="59" customFormat="1" ht="15.75" customHeight="1" x14ac:dyDescent="0.3">
      <c r="B83" s="49"/>
      <c r="C83" s="50">
        <v>1</v>
      </c>
      <c r="D83" s="50"/>
      <c r="E83" s="307">
        <v>66</v>
      </c>
      <c r="F83" s="49"/>
      <c r="G83" s="50">
        <v>1</v>
      </c>
      <c r="H83" s="50">
        <v>1</v>
      </c>
      <c r="I83" s="298"/>
      <c r="J83" s="294"/>
      <c r="K83" s="90"/>
      <c r="L83" s="82"/>
      <c r="M83" s="307">
        <v>52</v>
      </c>
      <c r="N83" s="10" t="s">
        <v>31</v>
      </c>
      <c r="O83" s="312"/>
      <c r="P83" s="17">
        <f t="shared" si="307"/>
        <v>27281.215999999997</v>
      </c>
      <c r="Q83" s="17"/>
      <c r="R83" s="109">
        <f>4378.5+45+4549.5+2587.5+675+1031.8+10.616</f>
        <v>13277.915999999999</v>
      </c>
      <c r="S83" s="17">
        <v>10000</v>
      </c>
      <c r="T83" s="109">
        <f>3185+45.5+224.7+548.1</f>
        <v>4003.2999999999997</v>
      </c>
      <c r="U83" s="17">
        <v>2396.0127000000002</v>
      </c>
      <c r="V83" s="312"/>
      <c r="W83" s="312"/>
      <c r="X83" s="17">
        <f t="shared" si="308"/>
        <v>27281.215999999997</v>
      </c>
      <c r="Y83" s="17"/>
      <c r="Z83" s="109">
        <f>4378.5+45+4549.5+2587.5+675+1031.8+10.616</f>
        <v>13277.915999999999</v>
      </c>
      <c r="AA83" s="17">
        <v>10000</v>
      </c>
      <c r="AB83" s="109">
        <f>3185+45.5+224.7+548.1</f>
        <v>4003.2999999999997</v>
      </c>
      <c r="AC83" s="17">
        <f t="shared" si="309"/>
        <v>7559.5236800000002</v>
      </c>
      <c r="AD83" s="17"/>
      <c r="AE83" s="278">
        <v>5785.9506700000002</v>
      </c>
      <c r="AF83" s="17">
        <v>1328.2559100000001</v>
      </c>
      <c r="AG83" s="278">
        <v>445.31709999999998</v>
      </c>
      <c r="AH83" s="312"/>
      <c r="AI83" s="17">
        <f t="shared" si="310"/>
        <v>2396.0127000000002</v>
      </c>
      <c r="AJ83" s="17"/>
      <c r="AK83" s="324">
        <f t="shared" si="280"/>
        <v>1327.7916</v>
      </c>
      <c r="AL83" s="324">
        <f t="shared" si="281"/>
        <v>800</v>
      </c>
      <c r="AM83" s="324">
        <f t="shared" si="282"/>
        <v>268.22109999999998</v>
      </c>
      <c r="AN83" s="17">
        <f t="shared" si="311"/>
        <v>27281.215999999997</v>
      </c>
      <c r="AO83" s="17"/>
      <c r="AP83" s="109">
        <f>4378.5+45+4549.5+2587.5+675+1031.8+10.616</f>
        <v>13277.915999999999</v>
      </c>
      <c r="AQ83" s="17">
        <v>10000</v>
      </c>
      <c r="AR83" s="109">
        <f>3185+45.5+224.7+548.1</f>
        <v>4003.2999999999997</v>
      </c>
      <c r="AS83" s="17">
        <f t="shared" si="312"/>
        <v>27281.215999999997</v>
      </c>
      <c r="AT83" s="17"/>
      <c r="AU83" s="109">
        <f>4378.5+45+4549.5+2587.5+675+1031.8+10.616</f>
        <v>13277.915999999999</v>
      </c>
      <c r="AV83" s="319"/>
      <c r="AW83" s="17">
        <v>10000</v>
      </c>
      <c r="AX83" s="109">
        <f>3185+45.5+224.7+548.1</f>
        <v>4003.2999999999997</v>
      </c>
      <c r="AY83" s="17">
        <f t="shared" si="313"/>
        <v>27281.215999999997</v>
      </c>
      <c r="AZ83" s="17"/>
      <c r="BA83" s="109">
        <f>4378.5+45+4549.5+2587.5+675+1031.8+10.616</f>
        <v>13277.915999999999</v>
      </c>
      <c r="BB83" s="17">
        <v>10000</v>
      </c>
      <c r="BC83" s="109">
        <f>3185+45.5+224.7+548.1</f>
        <v>4003.2999999999997</v>
      </c>
      <c r="BD83" s="17">
        <f t="shared" si="314"/>
        <v>27281.215999999997</v>
      </c>
      <c r="BE83" s="17"/>
      <c r="BF83" s="109">
        <f>4378.5+45+4549.5+2587.5+675+1031.8+10.616</f>
        <v>13277.915999999999</v>
      </c>
      <c r="BG83" s="17">
        <v>10000</v>
      </c>
      <c r="BH83" s="109">
        <f>3185+45.5+224.7+548.1</f>
        <v>4003.2999999999997</v>
      </c>
      <c r="BI83" s="17">
        <f t="shared" si="315"/>
        <v>17281.216</v>
      </c>
      <c r="BJ83" s="17"/>
      <c r="BK83" s="109">
        <f>4378.5+45+4549.5+2587.5+675+1031.8+10.616</f>
        <v>13277.915999999999</v>
      </c>
      <c r="BL83" s="17"/>
      <c r="BM83" s="109">
        <f>3185+45.5+224.7+548.1</f>
        <v>4003.2999999999997</v>
      </c>
      <c r="BN83" s="17">
        <f t="shared" si="349"/>
        <v>4378.5</v>
      </c>
      <c r="BO83" s="17"/>
      <c r="BP83" s="33">
        <v>4378.5</v>
      </c>
      <c r="BQ83" s="17"/>
      <c r="BR83" s="17"/>
      <c r="BS83" s="17"/>
      <c r="BT83" s="17" t="s">
        <v>229</v>
      </c>
      <c r="BU83" s="17">
        <f t="shared" si="116"/>
        <v>27281.215999999997</v>
      </c>
      <c r="BV83" s="17"/>
      <c r="BW83" s="109">
        <f>4378.5+45+4549.5+2587.5+675+1031.8+10.616</f>
        <v>13277.915999999999</v>
      </c>
      <c r="BX83" s="17">
        <v>10000</v>
      </c>
      <c r="BY83" s="109">
        <f>3185+45.5+224.7+548.1</f>
        <v>4003.2999999999997</v>
      </c>
      <c r="BZ83" s="17">
        <f t="shared" si="316"/>
        <v>0</v>
      </c>
      <c r="CA83" s="17">
        <f t="shared" si="317"/>
        <v>0</v>
      </c>
      <c r="CB83" s="17">
        <f t="shared" si="318"/>
        <v>0</v>
      </c>
      <c r="CC83" s="17">
        <f t="shared" si="319"/>
        <v>0</v>
      </c>
      <c r="CD83" s="17">
        <f t="shared" si="320"/>
        <v>0</v>
      </c>
      <c r="CE83" s="17">
        <f t="shared" si="321"/>
        <v>27281.215999999997</v>
      </c>
      <c r="CF83" s="17"/>
      <c r="CG83" s="109">
        <f>4378.5+45+4549.5+2587.5+675+1031.8+10.616</f>
        <v>13277.915999999999</v>
      </c>
      <c r="CH83" s="17">
        <v>10000</v>
      </c>
      <c r="CI83" s="109">
        <f>3185+45.5+224.7+548.1</f>
        <v>4003.2999999999997</v>
      </c>
      <c r="CJ83" s="17">
        <f t="shared" si="322"/>
        <v>0</v>
      </c>
      <c r="CK83" s="17"/>
      <c r="CL83" s="17"/>
      <c r="CM83" s="17"/>
      <c r="CN83" s="17"/>
      <c r="CO83" s="17">
        <f t="shared" si="323"/>
        <v>27281.215999999997</v>
      </c>
      <c r="CP83" s="17"/>
      <c r="CQ83" s="109">
        <f>4378.5+45+4549.5+2587.5+675+1031.8+10.616</f>
        <v>13277.915999999999</v>
      </c>
      <c r="CR83" s="17">
        <v>10000</v>
      </c>
      <c r="CS83" s="109">
        <f>3185+45.5+224.7+548.1</f>
        <v>4003.2999999999997</v>
      </c>
      <c r="CT83" s="15">
        <f t="shared" si="324"/>
        <v>27281.215999999997</v>
      </c>
      <c r="CU83" s="15"/>
      <c r="CV83" s="15">
        <v>13277.915999999999</v>
      </c>
      <c r="CW83" s="15">
        <v>10000</v>
      </c>
      <c r="CX83" s="109">
        <f>3185+45.5+224.7+548.1</f>
        <v>4003.2999999999997</v>
      </c>
      <c r="CY83" s="17">
        <f t="shared" si="325"/>
        <v>7559.5236800000002</v>
      </c>
      <c r="CZ83" s="17"/>
      <c r="DA83" s="278">
        <v>5785.9506700000002</v>
      </c>
      <c r="DB83" s="17">
        <v>1328.2559100000001</v>
      </c>
      <c r="DC83" s="278">
        <v>445.31709999999998</v>
      </c>
      <c r="DD83" s="15">
        <f t="shared" si="326"/>
        <v>34840.739679999999</v>
      </c>
      <c r="DE83" s="17">
        <f t="shared" si="327"/>
        <v>34840.739679999999</v>
      </c>
      <c r="DF83" s="17">
        <f t="shared" si="328"/>
        <v>0</v>
      </c>
      <c r="DG83" s="17">
        <f t="shared" si="329"/>
        <v>19063.866669999999</v>
      </c>
      <c r="DH83" s="17">
        <f t="shared" si="330"/>
        <v>11328.25591</v>
      </c>
      <c r="DI83" s="17">
        <f t="shared" si="331"/>
        <v>4448.6170999999995</v>
      </c>
      <c r="DJ83" s="17">
        <f t="shared" si="332"/>
        <v>0</v>
      </c>
      <c r="DK83" s="17">
        <f t="shared" si="333"/>
        <v>0</v>
      </c>
      <c r="DL83" s="17">
        <f t="shared" si="334"/>
        <v>0</v>
      </c>
      <c r="DM83" s="17">
        <f t="shared" si="335"/>
        <v>0</v>
      </c>
      <c r="DN83" s="17">
        <f t="shared" si="336"/>
        <v>0</v>
      </c>
      <c r="DO83" s="208"/>
      <c r="DP83" s="339">
        <f>CE83+CE84+CE86+CE90+CE91+CE92+CE94+1850</f>
        <v>63484.771000000001</v>
      </c>
      <c r="DQ83" s="339">
        <f>DP83+DR83+DR86+DR90-CJ80</f>
        <v>63837.792960000006</v>
      </c>
      <c r="DR83" s="17">
        <f t="shared" si="337"/>
        <v>6012.3327200000003</v>
      </c>
      <c r="DS83" s="17">
        <v>891.90472</v>
      </c>
      <c r="DT83" s="17">
        <v>5120.4279999999999</v>
      </c>
      <c r="DU83" s="17"/>
      <c r="DV83" s="40"/>
      <c r="DW83" s="15">
        <f t="shared" si="338"/>
        <v>891.90472</v>
      </c>
      <c r="DX83" s="17">
        <v>891.90472</v>
      </c>
      <c r="DY83" s="17"/>
      <c r="DZ83" s="17"/>
      <c r="EA83" s="17"/>
      <c r="EB83" s="17">
        <f t="shared" si="350"/>
        <v>5120.4279999999999</v>
      </c>
      <c r="EC83" s="17">
        <f>DS83-DX83</f>
        <v>0</v>
      </c>
      <c r="ED83" s="17">
        <f t="shared" ref="ED83" si="351">DT83-DY83</f>
        <v>5120.4279999999999</v>
      </c>
      <c r="EE83" s="17"/>
      <c r="EF83" s="17"/>
      <c r="EG83" s="17"/>
      <c r="EH83" s="17"/>
      <c r="EI83" s="17"/>
      <c r="EJ83" s="8">
        <f t="shared" si="340"/>
        <v>5120.4279999999999</v>
      </c>
      <c r="EL83" s="8">
        <f t="shared" si="341"/>
        <v>33293.548719999999</v>
      </c>
      <c r="EM83" s="8">
        <f t="shared" si="342"/>
        <v>28173.120719999995</v>
      </c>
      <c r="EO83" s="45">
        <f>EM83+EM84+EM86+EM90+EM91+EM92+EM94</f>
        <v>55834.136959999996</v>
      </c>
      <c r="EP83" s="45">
        <f>EJ83+EJ84+EJ86+EJ90+EJ91+EJ92+EJ94</f>
        <v>8003.6559999999999</v>
      </c>
      <c r="ER83" s="8">
        <f>DQ83-EO83</f>
        <v>8003.65600000001</v>
      </c>
      <c r="ET83" s="156">
        <v>16197</v>
      </c>
      <c r="EU83" s="156"/>
      <c r="EV83" s="156">
        <v>0.96399999999999997</v>
      </c>
      <c r="EW83" s="156">
        <v>8562</v>
      </c>
      <c r="EX83" s="156">
        <v>0.75900000000000001</v>
      </c>
      <c r="EY83" s="181">
        <v>2</v>
      </c>
      <c r="EZ83" s="156">
        <v>3175</v>
      </c>
      <c r="FC83" s="8">
        <f t="shared" si="345"/>
        <v>27281.215999999997</v>
      </c>
      <c r="FD83" s="8"/>
      <c r="FE83" s="134">
        <v>13277.915999999999</v>
      </c>
      <c r="FF83" s="8">
        <v>10000</v>
      </c>
      <c r="FG83" s="134">
        <v>4003.3</v>
      </c>
      <c r="FH83" s="8">
        <f t="shared" si="346"/>
        <v>7559.5236800000002</v>
      </c>
      <c r="FI83" s="8"/>
      <c r="FJ83" s="134">
        <v>5785.9506700000002</v>
      </c>
      <c r="FK83" s="8">
        <v>1328.2559100000001</v>
      </c>
      <c r="FL83" s="134">
        <v>445.31709999999998</v>
      </c>
      <c r="FM83" s="8">
        <f t="shared" si="347"/>
        <v>27281.215999999997</v>
      </c>
      <c r="FN83" s="8"/>
      <c r="FO83" s="134">
        <v>13277.915999999999</v>
      </c>
      <c r="FP83" s="8">
        <v>10000</v>
      </c>
      <c r="FQ83" s="134">
        <v>4003.3</v>
      </c>
      <c r="FR83" s="8">
        <f t="shared" si="348"/>
        <v>7559.5236800000002</v>
      </c>
      <c r="FS83" s="8"/>
      <c r="FT83" s="134">
        <v>5785.9506700000002</v>
      </c>
      <c r="FU83" s="8">
        <v>1328.2559100000001</v>
      </c>
      <c r="FV83" s="134">
        <v>445.31709999999998</v>
      </c>
    </row>
    <row r="84" spans="2:178" s="59" customFormat="1" ht="15.75" hidden="1" customHeight="1" x14ac:dyDescent="0.3">
      <c r="B84" s="49"/>
      <c r="C84" s="50">
        <v>1</v>
      </c>
      <c r="D84" s="50"/>
      <c r="E84" s="307">
        <v>67</v>
      </c>
      <c r="F84" s="49"/>
      <c r="G84" s="50"/>
      <c r="H84" s="50"/>
      <c r="I84" s="383"/>
      <c r="J84" s="384"/>
      <c r="K84" s="384"/>
      <c r="L84" s="89"/>
      <c r="M84" s="307"/>
      <c r="N84" s="10" t="s">
        <v>356</v>
      </c>
      <c r="O84" s="312"/>
      <c r="P84" s="17">
        <f t="shared" si="307"/>
        <v>0</v>
      </c>
      <c r="Q84" s="17"/>
      <c r="R84" s="33"/>
      <c r="S84" s="17"/>
      <c r="T84" s="110"/>
      <c r="U84" s="17">
        <v>0</v>
      </c>
      <c r="V84" s="312"/>
      <c r="W84" s="312"/>
      <c r="X84" s="17">
        <f t="shared" si="308"/>
        <v>0</v>
      </c>
      <c r="Y84" s="17"/>
      <c r="Z84" s="17"/>
      <c r="AA84" s="17"/>
      <c r="AB84" s="17"/>
      <c r="AC84" s="17">
        <f t="shared" si="309"/>
        <v>0</v>
      </c>
      <c r="AD84" s="17"/>
      <c r="AE84" s="274"/>
      <c r="AF84" s="17"/>
      <c r="AG84" s="274"/>
      <c r="AH84" s="312"/>
      <c r="AI84" s="17">
        <f t="shared" si="310"/>
        <v>0</v>
      </c>
      <c r="AJ84" s="17"/>
      <c r="AK84" s="324">
        <f t="shared" si="280"/>
        <v>0</v>
      </c>
      <c r="AL84" s="324">
        <f t="shared" si="281"/>
        <v>0</v>
      </c>
      <c r="AM84" s="324">
        <f t="shared" si="282"/>
        <v>0</v>
      </c>
      <c r="AN84" s="17">
        <f t="shared" si="311"/>
        <v>0</v>
      </c>
      <c r="AO84" s="17"/>
      <c r="AP84" s="33"/>
      <c r="AQ84" s="17"/>
      <c r="AR84" s="110"/>
      <c r="AS84" s="17">
        <f t="shared" si="312"/>
        <v>0</v>
      </c>
      <c r="AT84" s="17"/>
      <c r="AU84" s="33"/>
      <c r="AV84" s="18"/>
      <c r="AW84" s="17"/>
      <c r="AX84" s="110"/>
      <c r="AY84" s="17">
        <f t="shared" si="313"/>
        <v>0</v>
      </c>
      <c r="AZ84" s="17"/>
      <c r="BA84" s="33"/>
      <c r="BB84" s="17"/>
      <c r="BC84" s="110"/>
      <c r="BD84" s="17">
        <f t="shared" si="314"/>
        <v>0</v>
      </c>
      <c r="BE84" s="17"/>
      <c r="BF84" s="33"/>
      <c r="BG84" s="17"/>
      <c r="BH84" s="110"/>
      <c r="BI84" s="17">
        <f t="shared" si="315"/>
        <v>0</v>
      </c>
      <c r="BJ84" s="17"/>
      <c r="BK84" s="33"/>
      <c r="BL84" s="17"/>
      <c r="BM84" s="110"/>
      <c r="BN84" s="17">
        <f t="shared" si="349"/>
        <v>0</v>
      </c>
      <c r="BO84" s="17"/>
      <c r="BP84" s="33"/>
      <c r="BQ84" s="17"/>
      <c r="BR84" s="17"/>
      <c r="BS84" s="17"/>
      <c r="BT84" s="17" t="s">
        <v>229</v>
      </c>
      <c r="BU84" s="17">
        <f t="shared" si="116"/>
        <v>0</v>
      </c>
      <c r="BV84" s="17"/>
      <c r="BW84" s="17"/>
      <c r="BX84" s="17"/>
      <c r="BY84" s="17"/>
      <c r="BZ84" s="17">
        <f t="shared" si="316"/>
        <v>0</v>
      </c>
      <c r="CA84" s="17">
        <f t="shared" si="317"/>
        <v>0</v>
      </c>
      <c r="CB84" s="17">
        <f t="shared" si="318"/>
        <v>0</v>
      </c>
      <c r="CC84" s="17">
        <f t="shared" si="319"/>
        <v>0</v>
      </c>
      <c r="CD84" s="17">
        <f t="shared" si="320"/>
        <v>0</v>
      </c>
      <c r="CE84" s="17">
        <f t="shared" si="321"/>
        <v>0</v>
      </c>
      <c r="CF84" s="17"/>
      <c r="CG84" s="17"/>
      <c r="CH84" s="17"/>
      <c r="CI84" s="17"/>
      <c r="CJ84" s="17">
        <f t="shared" si="322"/>
        <v>0</v>
      </c>
      <c r="CK84" s="17"/>
      <c r="CL84" s="17"/>
      <c r="CM84" s="17"/>
      <c r="CN84" s="17"/>
      <c r="CO84" s="17">
        <f t="shared" si="323"/>
        <v>0</v>
      </c>
      <c r="CP84" s="17"/>
      <c r="CQ84" s="17"/>
      <c r="CR84" s="17"/>
      <c r="CS84" s="17"/>
      <c r="CT84" s="15">
        <f t="shared" si="324"/>
        <v>0</v>
      </c>
      <c r="CU84" s="15"/>
      <c r="CV84" s="15"/>
      <c r="CW84" s="15"/>
      <c r="CX84" s="15"/>
      <c r="CY84" s="17">
        <f t="shared" si="325"/>
        <v>0</v>
      </c>
      <c r="CZ84" s="17"/>
      <c r="DA84" s="274"/>
      <c r="DB84" s="17"/>
      <c r="DC84" s="274"/>
      <c r="DD84" s="15">
        <f t="shared" si="326"/>
        <v>0</v>
      </c>
      <c r="DE84" s="17">
        <f t="shared" si="327"/>
        <v>0</v>
      </c>
      <c r="DF84" s="17">
        <f t="shared" si="328"/>
        <v>0</v>
      </c>
      <c r="DG84" s="17">
        <f t="shared" si="329"/>
        <v>0</v>
      </c>
      <c r="DH84" s="17">
        <f t="shared" si="330"/>
        <v>0</v>
      </c>
      <c r="DI84" s="17">
        <f t="shared" si="331"/>
        <v>0</v>
      </c>
      <c r="DJ84" s="17">
        <f t="shared" si="332"/>
        <v>0</v>
      </c>
      <c r="DK84" s="17">
        <f t="shared" si="333"/>
        <v>0</v>
      </c>
      <c r="DL84" s="17">
        <f t="shared" si="334"/>
        <v>0</v>
      </c>
      <c r="DM84" s="17">
        <f t="shared" si="335"/>
        <v>0</v>
      </c>
      <c r="DN84" s="17">
        <f t="shared" si="336"/>
        <v>0</v>
      </c>
      <c r="DO84" s="208"/>
      <c r="DP84" s="209">
        <v>12509.3</v>
      </c>
      <c r="DQ84" s="209">
        <f>DP84+DR93+DR89</f>
        <v>16893.341</v>
      </c>
      <c r="DR84" s="17">
        <f t="shared" si="337"/>
        <v>0</v>
      </c>
      <c r="DS84" s="17"/>
      <c r="DT84" s="17"/>
      <c r="DU84" s="17"/>
      <c r="DV84" s="40"/>
      <c r="DW84" s="15">
        <f t="shared" si="338"/>
        <v>0</v>
      </c>
      <c r="DX84" s="17"/>
      <c r="DY84" s="17"/>
      <c r="DZ84" s="17"/>
      <c r="EA84" s="17"/>
      <c r="EB84" s="17">
        <f t="shared" si="350"/>
        <v>0</v>
      </c>
      <c r="EC84" s="17"/>
      <c r="ED84" s="17"/>
      <c r="EE84" s="17"/>
      <c r="EF84" s="17"/>
      <c r="EG84" s="17"/>
      <c r="EH84" s="17"/>
      <c r="EI84" s="17"/>
      <c r="EJ84" s="8">
        <f t="shared" si="340"/>
        <v>0</v>
      </c>
      <c r="EL84" s="8">
        <f t="shared" si="341"/>
        <v>0</v>
      </c>
      <c r="EM84" s="8">
        <f t="shared" si="342"/>
        <v>0</v>
      </c>
      <c r="EO84" s="8"/>
      <c r="EP84" s="8"/>
      <c r="ER84" s="8"/>
      <c r="ET84" s="148"/>
      <c r="EU84" s="148"/>
      <c r="EV84" s="148"/>
      <c r="EW84" s="148"/>
      <c r="EX84" s="148"/>
      <c r="EY84" s="182"/>
      <c r="EZ84" s="183"/>
      <c r="FC84" s="8">
        <f t="shared" si="345"/>
        <v>0</v>
      </c>
      <c r="FD84" s="8"/>
      <c r="FE84" s="131"/>
      <c r="FF84" s="8"/>
      <c r="FG84" s="131"/>
      <c r="FH84" s="8">
        <f t="shared" si="346"/>
        <v>0</v>
      </c>
      <c r="FI84" s="8"/>
      <c r="FJ84" s="131"/>
      <c r="FK84" s="8"/>
      <c r="FL84" s="131"/>
      <c r="FM84" s="8">
        <f t="shared" si="347"/>
        <v>0</v>
      </c>
      <c r="FN84" s="8"/>
      <c r="FO84" s="131"/>
      <c r="FP84" s="8"/>
      <c r="FQ84" s="131"/>
      <c r="FR84" s="8">
        <f t="shared" si="348"/>
        <v>0</v>
      </c>
      <c r="FS84" s="8"/>
      <c r="FT84" s="131"/>
      <c r="FU84" s="8"/>
      <c r="FV84" s="131"/>
    </row>
    <row r="85" spans="2:178" s="59" customFormat="1" ht="15.75" customHeight="1" x14ac:dyDescent="0.3">
      <c r="B85" s="49"/>
      <c r="C85" s="50"/>
      <c r="D85" s="50">
        <v>1</v>
      </c>
      <c r="E85" s="307">
        <v>68</v>
      </c>
      <c r="F85" s="49"/>
      <c r="G85" s="50"/>
      <c r="H85" s="50">
        <v>1</v>
      </c>
      <c r="I85" s="378" t="s">
        <v>422</v>
      </c>
      <c r="J85" s="379"/>
      <c r="K85" s="379"/>
      <c r="L85" s="379"/>
      <c r="M85" s="307">
        <v>53</v>
      </c>
      <c r="N85" s="10" t="s">
        <v>98</v>
      </c>
      <c r="O85" s="312"/>
      <c r="P85" s="17">
        <f t="shared" si="307"/>
        <v>3769.6</v>
      </c>
      <c r="Q85" s="17"/>
      <c r="R85" s="33">
        <v>3379</v>
      </c>
      <c r="S85" s="17"/>
      <c r="T85" s="109">
        <v>390.6</v>
      </c>
      <c r="U85" s="17">
        <v>364.07020000000006</v>
      </c>
      <c r="V85" s="312"/>
      <c r="W85" s="312"/>
      <c r="X85" s="17">
        <f t="shared" si="308"/>
        <v>3769.6</v>
      </c>
      <c r="Y85" s="17"/>
      <c r="Z85" s="33">
        <v>3379</v>
      </c>
      <c r="AA85" s="17"/>
      <c r="AB85" s="109">
        <v>390.6</v>
      </c>
      <c r="AC85" s="17">
        <f t="shared" si="309"/>
        <v>1325.6332400000001</v>
      </c>
      <c r="AD85" s="17"/>
      <c r="AE85" s="274">
        <v>1011.97596</v>
      </c>
      <c r="AF85" s="17"/>
      <c r="AG85" s="274">
        <v>313.65728000000001</v>
      </c>
      <c r="AH85" s="312"/>
      <c r="AI85" s="17">
        <f t="shared" si="310"/>
        <v>364.07020000000006</v>
      </c>
      <c r="AJ85" s="17"/>
      <c r="AK85" s="324">
        <f t="shared" si="280"/>
        <v>337.90000000000003</v>
      </c>
      <c r="AL85" s="324">
        <f t="shared" si="281"/>
        <v>0</v>
      </c>
      <c r="AM85" s="324">
        <f t="shared" si="282"/>
        <v>26.170200000000005</v>
      </c>
      <c r="AN85" s="17">
        <f t="shared" si="311"/>
        <v>3769.6</v>
      </c>
      <c r="AO85" s="17"/>
      <c r="AP85" s="33">
        <v>3379</v>
      </c>
      <c r="AQ85" s="17"/>
      <c r="AR85" s="109">
        <v>390.6</v>
      </c>
      <c r="AS85" s="17">
        <f t="shared" si="312"/>
        <v>3769.6</v>
      </c>
      <c r="AT85" s="17"/>
      <c r="AU85" s="33">
        <v>3379</v>
      </c>
      <c r="AV85" s="18"/>
      <c r="AW85" s="17"/>
      <c r="AX85" s="109">
        <v>390.6</v>
      </c>
      <c r="AY85" s="17">
        <f t="shared" si="313"/>
        <v>3769.6</v>
      </c>
      <c r="AZ85" s="17"/>
      <c r="BA85" s="33">
        <v>3379</v>
      </c>
      <c r="BB85" s="17"/>
      <c r="BC85" s="109">
        <v>390.6</v>
      </c>
      <c r="BD85" s="17">
        <f t="shared" si="314"/>
        <v>3769.6</v>
      </c>
      <c r="BE85" s="17"/>
      <c r="BF85" s="33">
        <v>3379</v>
      </c>
      <c r="BG85" s="17"/>
      <c r="BH85" s="109">
        <v>390.6</v>
      </c>
      <c r="BI85" s="17">
        <f t="shared" si="315"/>
        <v>3769.6</v>
      </c>
      <c r="BJ85" s="17"/>
      <c r="BK85" s="33">
        <v>3379</v>
      </c>
      <c r="BL85" s="17"/>
      <c r="BM85" s="109">
        <v>390.6</v>
      </c>
      <c r="BN85" s="17">
        <f t="shared" si="349"/>
        <v>3379</v>
      </c>
      <c r="BO85" s="17"/>
      <c r="BP85" s="33">
        <v>3379</v>
      </c>
      <c r="BQ85" s="17"/>
      <c r="BR85" s="17"/>
      <c r="BS85" s="17"/>
      <c r="BT85" s="29" t="s">
        <v>320</v>
      </c>
      <c r="BU85" s="17">
        <f t="shared" si="116"/>
        <v>3769.6</v>
      </c>
      <c r="BV85" s="17"/>
      <c r="BW85" s="33">
        <v>3379</v>
      </c>
      <c r="BX85" s="17"/>
      <c r="BY85" s="109">
        <v>390.6</v>
      </c>
      <c r="BZ85" s="17">
        <f t="shared" si="316"/>
        <v>0</v>
      </c>
      <c r="CA85" s="17">
        <f t="shared" si="317"/>
        <v>0</v>
      </c>
      <c r="CB85" s="17">
        <f t="shared" si="318"/>
        <v>0</v>
      </c>
      <c r="CC85" s="17">
        <f t="shared" si="319"/>
        <v>0</v>
      </c>
      <c r="CD85" s="17">
        <f t="shared" si="320"/>
        <v>0</v>
      </c>
      <c r="CE85" s="17">
        <f t="shared" si="321"/>
        <v>3769.6</v>
      </c>
      <c r="CF85" s="17"/>
      <c r="CG85" s="33">
        <v>3379</v>
      </c>
      <c r="CH85" s="17"/>
      <c r="CI85" s="109">
        <v>390.6</v>
      </c>
      <c r="CJ85" s="17">
        <f t="shared" si="322"/>
        <v>0</v>
      </c>
      <c r="CK85" s="17"/>
      <c r="CL85" s="17"/>
      <c r="CM85" s="17"/>
      <c r="CN85" s="17"/>
      <c r="CO85" s="17">
        <f t="shared" si="323"/>
        <v>3769.6</v>
      </c>
      <c r="CP85" s="17"/>
      <c r="CQ85" s="33">
        <v>3379</v>
      </c>
      <c r="CR85" s="17"/>
      <c r="CS85" s="109">
        <v>390.6</v>
      </c>
      <c r="CT85" s="15">
        <f t="shared" si="324"/>
        <v>3769.6</v>
      </c>
      <c r="CU85" s="15"/>
      <c r="CV85" s="33">
        <v>3379</v>
      </c>
      <c r="CW85" s="15"/>
      <c r="CX85" s="15">
        <v>390.6</v>
      </c>
      <c r="CY85" s="17">
        <f t="shared" si="325"/>
        <v>1325.6332400000001</v>
      </c>
      <c r="CZ85" s="17"/>
      <c r="DA85" s="274">
        <v>1011.97596</v>
      </c>
      <c r="DB85" s="17"/>
      <c r="DC85" s="274">
        <v>313.65728000000001</v>
      </c>
      <c r="DD85" s="15">
        <f t="shared" si="326"/>
        <v>5095.2332399999996</v>
      </c>
      <c r="DE85" s="17">
        <f t="shared" si="327"/>
        <v>5095.2332399999996</v>
      </c>
      <c r="DF85" s="17">
        <f t="shared" si="328"/>
        <v>0</v>
      </c>
      <c r="DG85" s="17">
        <f t="shared" si="329"/>
        <v>4390.9759599999998</v>
      </c>
      <c r="DH85" s="17">
        <f t="shared" si="330"/>
        <v>0</v>
      </c>
      <c r="DI85" s="17">
        <f t="shared" si="331"/>
        <v>704.25728000000004</v>
      </c>
      <c r="DJ85" s="17">
        <f t="shared" si="332"/>
        <v>0</v>
      </c>
      <c r="DK85" s="17">
        <f t="shared" si="333"/>
        <v>0</v>
      </c>
      <c r="DL85" s="17">
        <f t="shared" si="334"/>
        <v>0</v>
      </c>
      <c r="DM85" s="17">
        <f t="shared" si="335"/>
        <v>0</v>
      </c>
      <c r="DN85" s="17">
        <f t="shared" si="336"/>
        <v>0</v>
      </c>
      <c r="DO85" s="208"/>
      <c r="DP85" s="209"/>
      <c r="DQ85" s="209"/>
      <c r="DR85" s="17">
        <f t="shared" si="337"/>
        <v>0</v>
      </c>
      <c r="DS85" s="17"/>
      <c r="DT85" s="17"/>
      <c r="DU85" s="17"/>
      <c r="DV85" s="40"/>
      <c r="DW85" s="15">
        <f t="shared" si="338"/>
        <v>0</v>
      </c>
      <c r="DX85" s="17"/>
      <c r="DY85" s="17"/>
      <c r="DZ85" s="17"/>
      <c r="EA85" s="17"/>
      <c r="EB85" s="17">
        <f t="shared" si="350"/>
        <v>0</v>
      </c>
      <c r="EC85" s="17"/>
      <c r="ED85" s="17"/>
      <c r="EE85" s="17"/>
      <c r="EF85" s="17"/>
      <c r="EG85" s="17"/>
      <c r="EH85" s="17"/>
      <c r="EI85" s="17"/>
      <c r="EJ85" s="8">
        <f t="shared" si="340"/>
        <v>0</v>
      </c>
      <c r="EL85" s="8">
        <f t="shared" si="341"/>
        <v>3769.6</v>
      </c>
      <c r="EM85" s="8">
        <f t="shared" si="342"/>
        <v>3769.6</v>
      </c>
      <c r="EO85" s="8">
        <f>EM85+EM87+EM88+EM89+EM93</f>
        <v>16893.341</v>
      </c>
      <c r="EP85" s="8">
        <f>EJ85+EJ87+EJ88+EJ89+EJ93</f>
        <v>0</v>
      </c>
      <c r="ER85" s="8">
        <f>DQ84-EO85</f>
        <v>0</v>
      </c>
      <c r="ET85" s="148">
        <v>3930</v>
      </c>
      <c r="EU85" s="148"/>
      <c r="EV85" s="148">
        <v>0.65500000000000003</v>
      </c>
      <c r="EW85" s="148"/>
      <c r="EX85" s="148"/>
      <c r="EY85" s="175">
        <v>1</v>
      </c>
      <c r="EZ85" s="148">
        <v>572.70000000000005</v>
      </c>
      <c r="FC85" s="8">
        <f t="shared" si="345"/>
        <v>3769.6</v>
      </c>
      <c r="FD85" s="8"/>
      <c r="FE85" s="131">
        <v>3379</v>
      </c>
      <c r="FF85" s="8"/>
      <c r="FG85" s="131">
        <v>390.6</v>
      </c>
      <c r="FH85" s="8">
        <f t="shared" si="346"/>
        <v>1325.6332400000001</v>
      </c>
      <c r="FI85" s="8"/>
      <c r="FJ85" s="131">
        <v>1011.97596</v>
      </c>
      <c r="FK85" s="8"/>
      <c r="FL85" s="131">
        <v>313.65728000000001</v>
      </c>
      <c r="FM85" s="8">
        <f t="shared" si="347"/>
        <v>3769.6</v>
      </c>
      <c r="FN85" s="8"/>
      <c r="FO85" s="131">
        <v>3379</v>
      </c>
      <c r="FP85" s="8"/>
      <c r="FQ85" s="131">
        <v>390.6</v>
      </c>
      <c r="FR85" s="8">
        <f t="shared" si="348"/>
        <v>1325.6332400000001</v>
      </c>
      <c r="FS85" s="8"/>
      <c r="FT85" s="131">
        <v>1011.97596</v>
      </c>
      <c r="FU85" s="8"/>
      <c r="FV85" s="131">
        <v>313.65728000000001</v>
      </c>
    </row>
    <row r="86" spans="2:178" s="59" customFormat="1" ht="15.75" customHeight="1" x14ac:dyDescent="0.3">
      <c r="B86" s="49"/>
      <c r="C86" s="50">
        <v>1</v>
      </c>
      <c r="D86" s="50"/>
      <c r="E86" s="307">
        <v>69</v>
      </c>
      <c r="F86" s="49"/>
      <c r="G86" s="50">
        <v>1</v>
      </c>
      <c r="H86" s="50">
        <v>1</v>
      </c>
      <c r="I86" s="340"/>
      <c r="J86" s="341"/>
      <c r="K86" s="342"/>
      <c r="L86" s="343"/>
      <c r="M86" s="307">
        <v>54</v>
      </c>
      <c r="N86" s="10" t="s">
        <v>43</v>
      </c>
      <c r="O86" s="312"/>
      <c r="P86" s="17">
        <f t="shared" si="307"/>
        <v>9506.1229999999996</v>
      </c>
      <c r="Q86" s="17"/>
      <c r="R86" s="109">
        <v>7954.5609999999997</v>
      </c>
      <c r="S86" s="17"/>
      <c r="T86" s="109">
        <f>505.4+1046.162</f>
        <v>1551.5619999999999</v>
      </c>
      <c r="U86" s="17">
        <v>851.57235400000002</v>
      </c>
      <c r="V86" s="312"/>
      <c r="W86" s="312"/>
      <c r="X86" s="17">
        <f t="shared" si="308"/>
        <v>9506.1229999999996</v>
      </c>
      <c r="Y86" s="17"/>
      <c r="Z86" s="33">
        <f>8432.945-478.384</f>
        <v>7954.5609999999997</v>
      </c>
      <c r="AA86" s="17"/>
      <c r="AB86" s="109">
        <f>505.4+1046.162</f>
        <v>1551.5619999999999</v>
      </c>
      <c r="AC86" s="17">
        <f t="shared" si="309"/>
        <v>2430.3438700000002</v>
      </c>
      <c r="AD86" s="17"/>
      <c r="AE86" s="274">
        <v>563.48260000000005</v>
      </c>
      <c r="AF86" s="17"/>
      <c r="AG86" s="274">
        <v>1866.8612700000001</v>
      </c>
      <c r="AH86" s="312"/>
      <c r="AI86" s="17">
        <f t="shared" si="310"/>
        <v>851.57235400000002</v>
      </c>
      <c r="AJ86" s="17"/>
      <c r="AK86" s="324">
        <f t="shared" si="280"/>
        <v>747.61770000000001</v>
      </c>
      <c r="AL86" s="324">
        <f t="shared" si="281"/>
        <v>0</v>
      </c>
      <c r="AM86" s="324">
        <f t="shared" si="282"/>
        <v>103.954654</v>
      </c>
      <c r="AN86" s="17">
        <f t="shared" si="311"/>
        <v>9506.1229999999996</v>
      </c>
      <c r="AO86" s="17"/>
      <c r="AP86" s="109">
        <v>7954.5609999999997</v>
      </c>
      <c r="AQ86" s="17"/>
      <c r="AR86" s="109">
        <f>505.4+1046.162</f>
        <v>1551.5619999999999</v>
      </c>
      <c r="AS86" s="17">
        <f t="shared" si="312"/>
        <v>9027.7389999999996</v>
      </c>
      <c r="AT86" s="17"/>
      <c r="AU86" s="33">
        <v>7476.1769999999997</v>
      </c>
      <c r="AV86" s="18"/>
      <c r="AW86" s="17"/>
      <c r="AX86" s="109">
        <f>505.4+1046.162</f>
        <v>1551.5619999999999</v>
      </c>
      <c r="AY86" s="17">
        <f t="shared" si="313"/>
        <v>9506.1229999999996</v>
      </c>
      <c r="AZ86" s="17"/>
      <c r="BA86" s="33">
        <f>9175.5-1220.939</f>
        <v>7954.5609999999997</v>
      </c>
      <c r="BB86" s="17"/>
      <c r="BC86" s="109">
        <f>505.4+1046.162</f>
        <v>1551.5619999999999</v>
      </c>
      <c r="BD86" s="17">
        <f t="shared" si="314"/>
        <v>9506.1229999999996</v>
      </c>
      <c r="BE86" s="17"/>
      <c r="BF86" s="33">
        <f>9175.5-1220.939</f>
        <v>7954.5609999999997</v>
      </c>
      <c r="BG86" s="17"/>
      <c r="BH86" s="109">
        <f>505.4+1046.162</f>
        <v>1551.5619999999999</v>
      </c>
      <c r="BI86" s="17">
        <f t="shared" si="315"/>
        <v>9680.9</v>
      </c>
      <c r="BJ86" s="17"/>
      <c r="BK86" s="33">
        <v>9175.5</v>
      </c>
      <c r="BL86" s="17"/>
      <c r="BM86" s="109">
        <v>505.4</v>
      </c>
      <c r="BN86" s="17">
        <f t="shared" si="349"/>
        <v>9175.5</v>
      </c>
      <c r="BO86" s="17"/>
      <c r="BP86" s="33">
        <v>9175.5</v>
      </c>
      <c r="BQ86" s="17"/>
      <c r="BR86" s="17"/>
      <c r="BS86" s="17"/>
      <c r="BT86" s="17" t="s">
        <v>239</v>
      </c>
      <c r="BU86" s="17">
        <f t="shared" ref="BU86:BU94" si="352">BV86+BW86+BX86+BY86</f>
        <v>9506.1229999999996</v>
      </c>
      <c r="BV86" s="17"/>
      <c r="BW86" s="118">
        <f>8432.945-478.384</f>
        <v>7954.5609999999997</v>
      </c>
      <c r="BX86" s="17"/>
      <c r="BY86" s="109">
        <f>505.4+1046.162</f>
        <v>1551.5619999999999</v>
      </c>
      <c r="BZ86" s="17">
        <f t="shared" si="316"/>
        <v>0</v>
      </c>
      <c r="CA86" s="17">
        <f t="shared" si="317"/>
        <v>0</v>
      </c>
      <c r="CB86" s="344">
        <f t="shared" si="318"/>
        <v>0</v>
      </c>
      <c r="CC86" s="17">
        <f t="shared" si="319"/>
        <v>0</v>
      </c>
      <c r="CD86" s="17">
        <f t="shared" si="320"/>
        <v>0</v>
      </c>
      <c r="CE86" s="17">
        <f t="shared" si="321"/>
        <v>9984.5069999999996</v>
      </c>
      <c r="CF86" s="17"/>
      <c r="CG86" s="33">
        <f>8432.945</f>
        <v>8432.9449999999997</v>
      </c>
      <c r="CH86" s="17"/>
      <c r="CI86" s="109">
        <f>505.4+1046.162</f>
        <v>1551.5619999999999</v>
      </c>
      <c r="CJ86" s="17">
        <f t="shared" si="322"/>
        <v>478.38400000000001</v>
      </c>
      <c r="CK86" s="17"/>
      <c r="CL86" s="33">
        <v>478.38400000000001</v>
      </c>
      <c r="CM86" s="17"/>
      <c r="CN86" s="17"/>
      <c r="CO86" s="17">
        <f t="shared" si="323"/>
        <v>9506.1229999999996</v>
      </c>
      <c r="CP86" s="17"/>
      <c r="CQ86" s="33">
        <f>8432.945-478.384</f>
        <v>7954.5609999999997</v>
      </c>
      <c r="CR86" s="17"/>
      <c r="CS86" s="109">
        <f>505.4+1046.162</f>
        <v>1551.5619999999999</v>
      </c>
      <c r="CT86" s="17">
        <f t="shared" si="324"/>
        <v>6622.8949999999995</v>
      </c>
      <c r="CU86" s="17"/>
      <c r="CV86" s="33">
        <v>5071.3329999999996</v>
      </c>
      <c r="CW86" s="17"/>
      <c r="CX86" s="109">
        <f>505.4+1046.162</f>
        <v>1551.5619999999999</v>
      </c>
      <c r="CY86" s="17">
        <f t="shared" si="325"/>
        <v>2430.3438700000002</v>
      </c>
      <c r="CZ86" s="17"/>
      <c r="DA86" s="274">
        <v>563.48260000000005</v>
      </c>
      <c r="DB86" s="17"/>
      <c r="DC86" s="274">
        <v>1866.8612700000001</v>
      </c>
      <c r="DD86" s="15">
        <f t="shared" si="326"/>
        <v>9053.238870000001</v>
      </c>
      <c r="DE86" s="17">
        <f t="shared" si="327"/>
        <v>9053.238870000001</v>
      </c>
      <c r="DF86" s="17">
        <f t="shared" si="328"/>
        <v>0</v>
      </c>
      <c r="DG86" s="17">
        <f t="shared" si="329"/>
        <v>5634.8155999999999</v>
      </c>
      <c r="DH86" s="17">
        <f t="shared" si="330"/>
        <v>0</v>
      </c>
      <c r="DI86" s="17">
        <f t="shared" si="331"/>
        <v>3418.4232700000002</v>
      </c>
      <c r="DJ86" s="17">
        <f t="shared" si="332"/>
        <v>2883.2280000000001</v>
      </c>
      <c r="DK86" s="17">
        <f t="shared" si="333"/>
        <v>0</v>
      </c>
      <c r="DL86" s="17">
        <f t="shared" si="334"/>
        <v>2883.2280000000001</v>
      </c>
      <c r="DM86" s="17">
        <f t="shared" si="335"/>
        <v>0</v>
      </c>
      <c r="DN86" s="17">
        <f t="shared" si="336"/>
        <v>0</v>
      </c>
      <c r="DO86" s="208"/>
      <c r="DP86" s="209"/>
      <c r="DQ86" s="209"/>
      <c r="DR86" s="17">
        <f t="shared" si="337"/>
        <v>1427.585</v>
      </c>
      <c r="DS86" s="17"/>
      <c r="DT86" s="17"/>
      <c r="DU86" s="17"/>
      <c r="DV86" s="40">
        <v>1427.585</v>
      </c>
      <c r="DW86" s="15">
        <f t="shared" si="338"/>
        <v>1427.585</v>
      </c>
      <c r="DX86" s="17"/>
      <c r="DY86" s="17"/>
      <c r="DZ86" s="17"/>
      <c r="EA86" s="17">
        <v>1427.585</v>
      </c>
      <c r="EB86" s="17">
        <f t="shared" si="350"/>
        <v>0</v>
      </c>
      <c r="EC86" s="17"/>
      <c r="ED86" s="17"/>
      <c r="EE86" s="17"/>
      <c r="EF86" s="17">
        <f t="shared" ref="EF86" si="353">DV86-EA86</f>
        <v>0</v>
      </c>
      <c r="EG86" s="17">
        <v>1850</v>
      </c>
      <c r="EH86" s="17">
        <v>1850</v>
      </c>
      <c r="EI86" s="17">
        <f>EG86-EH86</f>
        <v>0</v>
      </c>
      <c r="EJ86" s="8">
        <f t="shared" si="340"/>
        <v>2883.2280000000001</v>
      </c>
      <c r="EL86" s="8">
        <f t="shared" si="341"/>
        <v>12783.707999999999</v>
      </c>
      <c r="EM86" s="8">
        <f t="shared" si="342"/>
        <v>9900.48</v>
      </c>
      <c r="EO86" s="8"/>
      <c r="EP86" s="8"/>
      <c r="ER86" s="8"/>
      <c r="ET86" s="154">
        <f>884+3990+1582</f>
        <v>6456</v>
      </c>
      <c r="EU86" s="154">
        <v>2550</v>
      </c>
      <c r="EV86" s="154">
        <v>1.21</v>
      </c>
      <c r="EW86" s="154"/>
      <c r="EX86" s="154"/>
      <c r="EY86" s="175">
        <v>2</v>
      </c>
      <c r="EZ86" s="148">
        <v>1916</v>
      </c>
      <c r="FC86" s="8">
        <f t="shared" si="345"/>
        <v>6622.8949999999995</v>
      </c>
      <c r="FD86" s="8"/>
      <c r="FE86" s="131">
        <v>5071.3329999999996</v>
      </c>
      <c r="FF86" s="8"/>
      <c r="FG86" s="131">
        <v>1551.5619999999999</v>
      </c>
      <c r="FH86" s="8">
        <f t="shared" si="346"/>
        <v>2430.3438700000002</v>
      </c>
      <c r="FI86" s="8"/>
      <c r="FJ86" s="131">
        <v>563.48260000000005</v>
      </c>
      <c r="FK86" s="8"/>
      <c r="FL86" s="131">
        <v>1866.8612700000001</v>
      </c>
      <c r="FM86" s="8">
        <f t="shared" si="347"/>
        <v>6622.8949999999995</v>
      </c>
      <c r="FN86" s="8"/>
      <c r="FO86" s="131">
        <v>5071.3329999999996</v>
      </c>
      <c r="FP86" s="8"/>
      <c r="FQ86" s="131">
        <v>1551.5619999999999</v>
      </c>
      <c r="FR86" s="8">
        <f t="shared" si="348"/>
        <v>2430.3438700000002</v>
      </c>
      <c r="FS86" s="8"/>
      <c r="FT86" s="131">
        <v>563.48260000000005</v>
      </c>
      <c r="FU86" s="8"/>
      <c r="FV86" s="131">
        <v>1866.8612700000001</v>
      </c>
    </row>
    <row r="87" spans="2:178" s="59" customFormat="1" ht="15.75" hidden="1" customHeight="1" x14ac:dyDescent="0.3">
      <c r="B87" s="49"/>
      <c r="C87" s="50"/>
      <c r="D87" s="50">
        <v>1</v>
      </c>
      <c r="E87" s="307">
        <v>70</v>
      </c>
      <c r="F87" s="49"/>
      <c r="G87" s="50"/>
      <c r="H87" s="50"/>
      <c r="I87" s="380"/>
      <c r="J87" s="381"/>
      <c r="K87" s="381"/>
      <c r="L87" s="91"/>
      <c r="M87" s="86"/>
      <c r="N87" s="10" t="s">
        <v>99</v>
      </c>
      <c r="O87" s="312"/>
      <c r="P87" s="17">
        <f t="shared" si="307"/>
        <v>0</v>
      </c>
      <c r="Q87" s="17"/>
      <c r="R87" s="17"/>
      <c r="S87" s="17"/>
      <c r="T87" s="110"/>
      <c r="U87" s="17">
        <v>0</v>
      </c>
      <c r="V87" s="312"/>
      <c r="W87" s="312"/>
      <c r="X87" s="17">
        <f t="shared" si="308"/>
        <v>0</v>
      </c>
      <c r="Y87" s="17"/>
      <c r="Z87" s="17"/>
      <c r="AA87" s="17"/>
      <c r="AB87" s="17"/>
      <c r="AC87" s="17">
        <f t="shared" si="309"/>
        <v>0</v>
      </c>
      <c r="AD87" s="17"/>
      <c r="AE87" s="274"/>
      <c r="AF87" s="17"/>
      <c r="AG87" s="274"/>
      <c r="AH87" s="312"/>
      <c r="AI87" s="17">
        <f t="shared" si="310"/>
        <v>0</v>
      </c>
      <c r="AJ87" s="17"/>
      <c r="AK87" s="324">
        <f t="shared" si="280"/>
        <v>0</v>
      </c>
      <c r="AL87" s="324">
        <f t="shared" si="281"/>
        <v>0</v>
      </c>
      <c r="AM87" s="324">
        <f t="shared" si="282"/>
        <v>0</v>
      </c>
      <c r="AN87" s="17">
        <f t="shared" si="311"/>
        <v>0</v>
      </c>
      <c r="AO87" s="17"/>
      <c r="AP87" s="17"/>
      <c r="AQ87" s="17"/>
      <c r="AR87" s="110"/>
      <c r="AS87" s="17">
        <f t="shared" si="312"/>
        <v>0</v>
      </c>
      <c r="AT87" s="17"/>
      <c r="AU87" s="17"/>
      <c r="AV87" s="17"/>
      <c r="AW87" s="17"/>
      <c r="AX87" s="110"/>
      <c r="AY87" s="17">
        <f t="shared" si="313"/>
        <v>0</v>
      </c>
      <c r="AZ87" s="17"/>
      <c r="BA87" s="17"/>
      <c r="BB87" s="17"/>
      <c r="BC87" s="110"/>
      <c r="BD87" s="17">
        <f t="shared" si="314"/>
        <v>0</v>
      </c>
      <c r="BE87" s="17"/>
      <c r="BF87" s="17"/>
      <c r="BG87" s="17"/>
      <c r="BH87" s="110"/>
      <c r="BI87" s="17">
        <f t="shared" si="315"/>
        <v>0</v>
      </c>
      <c r="BJ87" s="17"/>
      <c r="BK87" s="17"/>
      <c r="BL87" s="17"/>
      <c r="BM87" s="110"/>
      <c r="BN87" s="17">
        <f t="shared" si="349"/>
        <v>2587.5</v>
      </c>
      <c r="BO87" s="17"/>
      <c r="BP87" s="33">
        <v>2587.5</v>
      </c>
      <c r="BQ87" s="17"/>
      <c r="BR87" s="17"/>
      <c r="BS87" s="17"/>
      <c r="BT87" s="17" t="s">
        <v>227</v>
      </c>
      <c r="BU87" s="17">
        <f t="shared" si="352"/>
        <v>0</v>
      </c>
      <c r="BV87" s="17"/>
      <c r="BW87" s="17"/>
      <c r="BX87" s="17"/>
      <c r="BY87" s="17"/>
      <c r="BZ87" s="17">
        <f t="shared" si="316"/>
        <v>0</v>
      </c>
      <c r="CA87" s="17">
        <f t="shared" si="317"/>
        <v>0</v>
      </c>
      <c r="CB87" s="17">
        <f t="shared" si="318"/>
        <v>0</v>
      </c>
      <c r="CC87" s="17">
        <f t="shared" si="319"/>
        <v>0</v>
      </c>
      <c r="CD87" s="17">
        <f t="shared" si="320"/>
        <v>0</v>
      </c>
      <c r="CE87" s="17">
        <f t="shared" si="321"/>
        <v>0</v>
      </c>
      <c r="CF87" s="17"/>
      <c r="CG87" s="17"/>
      <c r="CH87" s="17"/>
      <c r="CI87" s="17"/>
      <c r="CJ87" s="17">
        <f t="shared" si="322"/>
        <v>0</v>
      </c>
      <c r="CK87" s="17"/>
      <c r="CL87" s="17"/>
      <c r="CM87" s="17"/>
      <c r="CN87" s="17"/>
      <c r="CO87" s="17">
        <f t="shared" si="323"/>
        <v>0</v>
      </c>
      <c r="CP87" s="17"/>
      <c r="CQ87" s="17"/>
      <c r="CR87" s="17"/>
      <c r="CS87" s="17"/>
      <c r="CT87" s="15">
        <f t="shared" si="324"/>
        <v>0</v>
      </c>
      <c r="CU87" s="15"/>
      <c r="CV87" s="15"/>
      <c r="CW87" s="15"/>
      <c r="CX87" s="15"/>
      <c r="CY87" s="17">
        <f t="shared" si="325"/>
        <v>0</v>
      </c>
      <c r="CZ87" s="17"/>
      <c r="DA87" s="274"/>
      <c r="DB87" s="17"/>
      <c r="DC87" s="274"/>
      <c r="DD87" s="15">
        <f t="shared" si="326"/>
        <v>0</v>
      </c>
      <c r="DE87" s="17">
        <f t="shared" si="327"/>
        <v>0</v>
      </c>
      <c r="DF87" s="17">
        <f t="shared" si="328"/>
        <v>0</v>
      </c>
      <c r="DG87" s="17">
        <f t="shared" si="329"/>
        <v>0</v>
      </c>
      <c r="DH87" s="17">
        <f t="shared" si="330"/>
        <v>0</v>
      </c>
      <c r="DI87" s="17">
        <f t="shared" si="331"/>
        <v>0</v>
      </c>
      <c r="DJ87" s="17">
        <f t="shared" si="332"/>
        <v>0</v>
      </c>
      <c r="DK87" s="17">
        <f t="shared" si="333"/>
        <v>0</v>
      </c>
      <c r="DL87" s="17">
        <f t="shared" si="334"/>
        <v>0</v>
      </c>
      <c r="DM87" s="17">
        <f t="shared" si="335"/>
        <v>0</v>
      </c>
      <c r="DN87" s="17">
        <f t="shared" si="336"/>
        <v>0</v>
      </c>
      <c r="DO87" s="208"/>
      <c r="DP87" s="209"/>
      <c r="DQ87" s="209"/>
      <c r="DR87" s="17">
        <f t="shared" si="337"/>
        <v>0</v>
      </c>
      <c r="DS87" s="17"/>
      <c r="DT87" s="17"/>
      <c r="DU87" s="17"/>
      <c r="DV87" s="40"/>
      <c r="DW87" s="15">
        <f t="shared" si="338"/>
        <v>0</v>
      </c>
      <c r="DX87" s="17"/>
      <c r="DY87" s="17"/>
      <c r="DZ87" s="17"/>
      <c r="EA87" s="17"/>
      <c r="EB87" s="17">
        <f t="shared" si="350"/>
        <v>0</v>
      </c>
      <c r="EC87" s="17"/>
      <c r="ED87" s="17"/>
      <c r="EE87" s="17"/>
      <c r="EF87" s="17"/>
      <c r="EG87" s="17"/>
      <c r="EH87" s="17"/>
      <c r="EI87" s="17"/>
      <c r="EJ87" s="8">
        <f t="shared" si="340"/>
        <v>0</v>
      </c>
      <c r="EL87" s="8">
        <f t="shared" si="341"/>
        <v>0</v>
      </c>
      <c r="EM87" s="8">
        <f t="shared" si="342"/>
        <v>0</v>
      </c>
      <c r="EO87" s="8"/>
      <c r="EP87" s="8"/>
      <c r="ER87" s="8"/>
      <c r="ET87" s="148"/>
      <c r="EU87" s="148"/>
      <c r="EV87" s="148"/>
      <c r="EW87" s="148"/>
      <c r="EX87" s="148"/>
      <c r="EY87" s="175"/>
      <c r="EZ87" s="148"/>
      <c r="FC87" s="8">
        <f t="shared" si="345"/>
        <v>0</v>
      </c>
      <c r="FD87" s="8"/>
      <c r="FE87" s="131"/>
      <c r="FF87" s="8"/>
      <c r="FG87" s="131"/>
      <c r="FH87" s="8">
        <f t="shared" si="346"/>
        <v>0</v>
      </c>
      <c r="FI87" s="8"/>
      <c r="FJ87" s="131"/>
      <c r="FK87" s="8"/>
      <c r="FL87" s="131"/>
      <c r="FM87" s="8">
        <f t="shared" si="347"/>
        <v>0</v>
      </c>
      <c r="FN87" s="8"/>
      <c r="FO87" s="131"/>
      <c r="FP87" s="8"/>
      <c r="FQ87" s="131"/>
      <c r="FR87" s="8">
        <f t="shared" si="348"/>
        <v>0</v>
      </c>
      <c r="FS87" s="8"/>
      <c r="FT87" s="131"/>
      <c r="FU87" s="8"/>
      <c r="FV87" s="131"/>
    </row>
    <row r="88" spans="2:178" s="59" customFormat="1" ht="15.75" customHeight="1" x14ac:dyDescent="0.3">
      <c r="B88" s="49"/>
      <c r="C88" s="50"/>
      <c r="D88" s="50">
        <v>1</v>
      </c>
      <c r="E88" s="307">
        <v>71</v>
      </c>
      <c r="F88" s="49"/>
      <c r="G88" s="50"/>
      <c r="H88" s="50">
        <v>1</v>
      </c>
      <c r="M88" s="307">
        <v>55</v>
      </c>
      <c r="N88" s="10" t="s">
        <v>100</v>
      </c>
      <c r="O88" s="312"/>
      <c r="P88" s="17">
        <f t="shared" si="307"/>
        <v>873</v>
      </c>
      <c r="Q88" s="17"/>
      <c r="R88" s="33">
        <v>873</v>
      </c>
      <c r="S88" s="17"/>
      <c r="T88" s="109"/>
      <c r="U88" s="17">
        <v>87.300000000000011</v>
      </c>
      <c r="V88" s="312"/>
      <c r="W88" s="312"/>
      <c r="X88" s="17">
        <f t="shared" si="308"/>
        <v>873</v>
      </c>
      <c r="Y88" s="17"/>
      <c r="Z88" s="33">
        <v>873</v>
      </c>
      <c r="AA88" s="17"/>
      <c r="AB88" s="17"/>
      <c r="AC88" s="17">
        <f t="shared" si="309"/>
        <v>1032.2308599999999</v>
      </c>
      <c r="AD88" s="17"/>
      <c r="AE88" s="274">
        <v>1032.2308599999999</v>
      </c>
      <c r="AF88" s="17"/>
      <c r="AG88" s="274"/>
      <c r="AH88" s="312"/>
      <c r="AI88" s="17">
        <f t="shared" si="310"/>
        <v>87.300000000000011</v>
      </c>
      <c r="AJ88" s="17"/>
      <c r="AK88" s="324">
        <f t="shared" si="280"/>
        <v>87.300000000000011</v>
      </c>
      <c r="AL88" s="324">
        <f t="shared" si="281"/>
        <v>0</v>
      </c>
      <c r="AM88" s="324">
        <f t="shared" si="282"/>
        <v>0</v>
      </c>
      <c r="AN88" s="17">
        <f t="shared" si="311"/>
        <v>873</v>
      </c>
      <c r="AO88" s="17"/>
      <c r="AP88" s="33">
        <v>873</v>
      </c>
      <c r="AQ88" s="17"/>
      <c r="AR88" s="109"/>
      <c r="AS88" s="17">
        <f t="shared" si="312"/>
        <v>873</v>
      </c>
      <c r="AT88" s="17"/>
      <c r="AU88" s="33">
        <v>873</v>
      </c>
      <c r="AV88" s="18"/>
      <c r="AW88" s="17"/>
      <c r="AX88" s="109"/>
      <c r="AY88" s="17">
        <f t="shared" si="313"/>
        <v>873</v>
      </c>
      <c r="AZ88" s="17"/>
      <c r="BA88" s="33">
        <v>873</v>
      </c>
      <c r="BB88" s="17"/>
      <c r="BC88" s="109"/>
      <c r="BD88" s="17">
        <f t="shared" si="314"/>
        <v>873</v>
      </c>
      <c r="BE88" s="17"/>
      <c r="BF88" s="33">
        <v>873</v>
      </c>
      <c r="BG88" s="17"/>
      <c r="BH88" s="109"/>
      <c r="BI88" s="17">
        <f t="shared" si="315"/>
        <v>1235.5999999999999</v>
      </c>
      <c r="BJ88" s="17"/>
      <c r="BK88" s="33">
        <v>873</v>
      </c>
      <c r="BL88" s="17"/>
      <c r="BM88" s="109">
        <v>362.6</v>
      </c>
      <c r="BN88" s="17">
        <f t="shared" si="349"/>
        <v>873</v>
      </c>
      <c r="BO88" s="17"/>
      <c r="BP88" s="33">
        <v>873</v>
      </c>
      <c r="BQ88" s="17"/>
      <c r="BR88" s="17"/>
      <c r="BS88" s="17"/>
      <c r="BT88" s="17" t="s">
        <v>312</v>
      </c>
      <c r="BU88" s="17">
        <f t="shared" si="352"/>
        <v>873</v>
      </c>
      <c r="BV88" s="17"/>
      <c r="BW88" s="33">
        <v>873</v>
      </c>
      <c r="BX88" s="17"/>
      <c r="BY88" s="17"/>
      <c r="BZ88" s="17">
        <f t="shared" si="316"/>
        <v>0</v>
      </c>
      <c r="CA88" s="17">
        <f t="shared" si="317"/>
        <v>0</v>
      </c>
      <c r="CB88" s="17">
        <f t="shared" si="318"/>
        <v>0</v>
      </c>
      <c r="CC88" s="17">
        <f t="shared" si="319"/>
        <v>0</v>
      </c>
      <c r="CD88" s="17">
        <f t="shared" si="320"/>
        <v>0</v>
      </c>
      <c r="CE88" s="17">
        <f t="shared" si="321"/>
        <v>873</v>
      </c>
      <c r="CF88" s="17"/>
      <c r="CG88" s="33">
        <v>873</v>
      </c>
      <c r="CH88" s="17"/>
      <c r="CI88" s="17"/>
      <c r="CJ88" s="17">
        <f t="shared" si="322"/>
        <v>0</v>
      </c>
      <c r="CK88" s="17"/>
      <c r="CL88" s="17"/>
      <c r="CM88" s="17"/>
      <c r="CN88" s="17"/>
      <c r="CO88" s="17">
        <f t="shared" si="323"/>
        <v>873</v>
      </c>
      <c r="CP88" s="17"/>
      <c r="CQ88" s="33">
        <v>873</v>
      </c>
      <c r="CR88" s="17"/>
      <c r="CS88" s="17"/>
      <c r="CT88" s="17">
        <f t="shared" si="324"/>
        <v>873</v>
      </c>
      <c r="CU88" s="17"/>
      <c r="CV88" s="33">
        <v>873</v>
      </c>
      <c r="CW88" s="15"/>
      <c r="CX88" s="15"/>
      <c r="CY88" s="17">
        <f t="shared" si="325"/>
        <v>1032.2308599999999</v>
      </c>
      <c r="CZ88" s="17"/>
      <c r="DA88" s="274">
        <v>1032.2308599999999</v>
      </c>
      <c r="DB88" s="17"/>
      <c r="DC88" s="274"/>
      <c r="DD88" s="15">
        <f t="shared" si="326"/>
        <v>1905.2308599999999</v>
      </c>
      <c r="DE88" s="17">
        <f t="shared" si="327"/>
        <v>1905.2308599999999</v>
      </c>
      <c r="DF88" s="17">
        <f t="shared" si="328"/>
        <v>0</v>
      </c>
      <c r="DG88" s="17">
        <f t="shared" si="329"/>
        <v>1905.2308599999999</v>
      </c>
      <c r="DH88" s="17">
        <f t="shared" si="330"/>
        <v>0</v>
      </c>
      <c r="DI88" s="17">
        <f t="shared" si="331"/>
        <v>0</v>
      </c>
      <c r="DJ88" s="17">
        <f t="shared" si="332"/>
        <v>0</v>
      </c>
      <c r="DK88" s="17">
        <f t="shared" si="333"/>
        <v>0</v>
      </c>
      <c r="DL88" s="17">
        <f t="shared" si="334"/>
        <v>0</v>
      </c>
      <c r="DM88" s="17">
        <f t="shared" si="335"/>
        <v>0</v>
      </c>
      <c r="DN88" s="17">
        <f t="shared" si="336"/>
        <v>0</v>
      </c>
      <c r="DO88" s="208"/>
      <c r="DP88" s="209"/>
      <c r="DQ88" s="209"/>
      <c r="DR88" s="17">
        <f t="shared" si="337"/>
        <v>0</v>
      </c>
      <c r="DS88" s="17"/>
      <c r="DT88" s="17"/>
      <c r="DU88" s="17"/>
      <c r="DV88" s="40"/>
      <c r="DW88" s="15">
        <f t="shared" si="338"/>
        <v>0</v>
      </c>
      <c r="DX88" s="17"/>
      <c r="DY88" s="17"/>
      <c r="DZ88" s="17"/>
      <c r="EA88" s="17"/>
      <c r="EB88" s="17">
        <f t="shared" si="350"/>
        <v>0</v>
      </c>
      <c r="EC88" s="17"/>
      <c r="ED88" s="17"/>
      <c r="EE88" s="17"/>
      <c r="EF88" s="17"/>
      <c r="EG88" s="17"/>
      <c r="EH88" s="17"/>
      <c r="EI88" s="17"/>
      <c r="EJ88" s="8">
        <f t="shared" si="340"/>
        <v>0</v>
      </c>
      <c r="EL88" s="8">
        <f t="shared" si="341"/>
        <v>873</v>
      </c>
      <c r="EM88" s="8">
        <f t="shared" si="342"/>
        <v>873</v>
      </c>
      <c r="EO88" s="8"/>
      <c r="EP88" s="8"/>
      <c r="ER88" s="8"/>
      <c r="ET88" s="148">
        <v>1710</v>
      </c>
      <c r="EU88" s="148"/>
      <c r="EV88" s="148">
        <v>0.38</v>
      </c>
      <c r="EW88" s="148"/>
      <c r="EX88" s="148"/>
      <c r="EY88" s="175"/>
      <c r="EZ88" s="148"/>
      <c r="FC88" s="8">
        <f t="shared" si="345"/>
        <v>873</v>
      </c>
      <c r="FD88" s="8"/>
      <c r="FE88" s="131">
        <v>873</v>
      </c>
      <c r="FF88" s="8"/>
      <c r="FG88" s="131"/>
      <c r="FH88" s="8">
        <f t="shared" si="346"/>
        <v>1032.2308599999999</v>
      </c>
      <c r="FI88" s="8"/>
      <c r="FJ88" s="131">
        <v>1032.2308599999999</v>
      </c>
      <c r="FK88" s="8"/>
      <c r="FL88" s="131"/>
      <c r="FM88" s="8">
        <f t="shared" si="347"/>
        <v>873</v>
      </c>
      <c r="FN88" s="8"/>
      <c r="FO88" s="131">
        <v>873</v>
      </c>
      <c r="FP88" s="8"/>
      <c r="FQ88" s="131"/>
      <c r="FR88" s="8">
        <f t="shared" si="348"/>
        <v>1032.2308599999999</v>
      </c>
      <c r="FS88" s="8"/>
      <c r="FT88" s="131">
        <v>1032.2308599999999</v>
      </c>
      <c r="FU88" s="8"/>
      <c r="FV88" s="131"/>
    </row>
    <row r="89" spans="2:178" s="59" customFormat="1" ht="15.75" customHeight="1" x14ac:dyDescent="0.3">
      <c r="B89" s="49"/>
      <c r="C89" s="50"/>
      <c r="D89" s="50">
        <v>1</v>
      </c>
      <c r="E89" s="307">
        <v>72</v>
      </c>
      <c r="F89" s="49"/>
      <c r="G89" s="50"/>
      <c r="H89" s="50">
        <v>1</v>
      </c>
      <c r="M89" s="307">
        <v>56</v>
      </c>
      <c r="N89" s="10" t="s">
        <v>101</v>
      </c>
      <c r="O89" s="312"/>
      <c r="P89" s="17">
        <f t="shared" si="307"/>
        <v>5285.2</v>
      </c>
      <c r="Q89" s="17"/>
      <c r="R89" s="33">
        <v>4675.5</v>
      </c>
      <c r="S89" s="17"/>
      <c r="T89" s="109">
        <v>609.70000000000005</v>
      </c>
      <c r="U89" s="17">
        <v>508.3999</v>
      </c>
      <c r="V89" s="312"/>
      <c r="W89" s="312"/>
      <c r="X89" s="17">
        <f t="shared" si="308"/>
        <v>5285.2</v>
      </c>
      <c r="Y89" s="17"/>
      <c r="Z89" s="33">
        <v>4675.5</v>
      </c>
      <c r="AA89" s="17"/>
      <c r="AB89" s="109">
        <v>609.70000000000005</v>
      </c>
      <c r="AC89" s="17">
        <f t="shared" si="309"/>
        <v>2676.2785100000001</v>
      </c>
      <c r="AD89" s="17"/>
      <c r="AE89" s="274">
        <v>2349.4944599999999</v>
      </c>
      <c r="AF89" s="17"/>
      <c r="AG89" s="274">
        <v>326.78404999999998</v>
      </c>
      <c r="AH89" s="312"/>
      <c r="AI89" s="17">
        <f t="shared" si="310"/>
        <v>508.3999</v>
      </c>
      <c r="AJ89" s="17"/>
      <c r="AK89" s="324">
        <f t="shared" si="280"/>
        <v>467.55</v>
      </c>
      <c r="AL89" s="324">
        <f t="shared" si="281"/>
        <v>0</v>
      </c>
      <c r="AM89" s="324">
        <f t="shared" si="282"/>
        <v>40.849900000000005</v>
      </c>
      <c r="AN89" s="17">
        <f t="shared" si="311"/>
        <v>5285.2</v>
      </c>
      <c r="AO89" s="17"/>
      <c r="AP89" s="33">
        <v>4675.5</v>
      </c>
      <c r="AQ89" s="17"/>
      <c r="AR89" s="109">
        <v>609.70000000000005</v>
      </c>
      <c r="AS89" s="17">
        <f t="shared" si="312"/>
        <v>5285.2</v>
      </c>
      <c r="AT89" s="17"/>
      <c r="AU89" s="33">
        <v>4675.5</v>
      </c>
      <c r="AV89" s="18"/>
      <c r="AW89" s="17"/>
      <c r="AX89" s="109">
        <v>609.70000000000005</v>
      </c>
      <c r="AY89" s="17">
        <f t="shared" si="313"/>
        <v>5285.2</v>
      </c>
      <c r="AZ89" s="17"/>
      <c r="BA89" s="33">
        <v>4675.5</v>
      </c>
      <c r="BB89" s="17"/>
      <c r="BC89" s="109">
        <v>609.70000000000005</v>
      </c>
      <c r="BD89" s="17">
        <f t="shared" si="314"/>
        <v>5285.2</v>
      </c>
      <c r="BE89" s="17"/>
      <c r="BF89" s="33">
        <v>4675.5</v>
      </c>
      <c r="BG89" s="17"/>
      <c r="BH89" s="109">
        <v>609.70000000000005</v>
      </c>
      <c r="BI89" s="17">
        <f t="shared" si="315"/>
        <v>5285.2</v>
      </c>
      <c r="BJ89" s="17"/>
      <c r="BK89" s="33">
        <v>4675.5</v>
      </c>
      <c r="BL89" s="17"/>
      <c r="BM89" s="109">
        <v>609.70000000000005</v>
      </c>
      <c r="BN89" s="17">
        <f t="shared" si="349"/>
        <v>4675.5</v>
      </c>
      <c r="BO89" s="17"/>
      <c r="BP89" s="33">
        <v>4675.5</v>
      </c>
      <c r="BQ89" s="17"/>
      <c r="BR89" s="17"/>
      <c r="BS89" s="17"/>
      <c r="BT89" s="17" t="s">
        <v>307</v>
      </c>
      <c r="BU89" s="17">
        <f t="shared" si="352"/>
        <v>5285.2</v>
      </c>
      <c r="BV89" s="17"/>
      <c r="BW89" s="33">
        <v>4675.5</v>
      </c>
      <c r="BX89" s="17"/>
      <c r="BY89" s="109">
        <v>609.70000000000005</v>
      </c>
      <c r="BZ89" s="17">
        <f t="shared" si="316"/>
        <v>0</v>
      </c>
      <c r="CA89" s="17">
        <f t="shared" si="317"/>
        <v>0</v>
      </c>
      <c r="CB89" s="17">
        <f t="shared" si="318"/>
        <v>0</v>
      </c>
      <c r="CC89" s="17">
        <f t="shared" si="319"/>
        <v>0</v>
      </c>
      <c r="CD89" s="17">
        <f t="shared" si="320"/>
        <v>0</v>
      </c>
      <c r="CE89" s="17">
        <f t="shared" si="321"/>
        <v>5285.2</v>
      </c>
      <c r="CF89" s="17"/>
      <c r="CG89" s="33">
        <v>4675.5</v>
      </c>
      <c r="CH89" s="17"/>
      <c r="CI89" s="109">
        <v>609.70000000000005</v>
      </c>
      <c r="CJ89" s="17">
        <f t="shared" si="322"/>
        <v>0</v>
      </c>
      <c r="CK89" s="17"/>
      <c r="CL89" s="17"/>
      <c r="CM89" s="17"/>
      <c r="CN89" s="17"/>
      <c r="CO89" s="17">
        <f t="shared" si="323"/>
        <v>5285.2</v>
      </c>
      <c r="CP89" s="17"/>
      <c r="CQ89" s="33">
        <v>4675.5</v>
      </c>
      <c r="CR89" s="17"/>
      <c r="CS89" s="109">
        <v>609.70000000000005</v>
      </c>
      <c r="CT89" s="17">
        <f t="shared" si="324"/>
        <v>5285.2</v>
      </c>
      <c r="CU89" s="17"/>
      <c r="CV89" s="33">
        <v>4675.5</v>
      </c>
      <c r="CW89" s="17"/>
      <c r="CX89" s="109">
        <v>609.70000000000005</v>
      </c>
      <c r="CY89" s="17">
        <f t="shared" si="325"/>
        <v>2676.2785100000001</v>
      </c>
      <c r="CZ89" s="17"/>
      <c r="DA89" s="274">
        <v>2349.4944599999999</v>
      </c>
      <c r="DB89" s="17"/>
      <c r="DC89" s="274">
        <v>326.78404999999998</v>
      </c>
      <c r="DD89" s="15">
        <f t="shared" si="326"/>
        <v>7961.4785099999999</v>
      </c>
      <c r="DE89" s="17">
        <f t="shared" si="327"/>
        <v>7961.4785099999999</v>
      </c>
      <c r="DF89" s="17">
        <f t="shared" si="328"/>
        <v>0</v>
      </c>
      <c r="DG89" s="17">
        <f t="shared" si="329"/>
        <v>7024.9944599999999</v>
      </c>
      <c r="DH89" s="17">
        <f t="shared" si="330"/>
        <v>0</v>
      </c>
      <c r="DI89" s="17">
        <f t="shared" si="331"/>
        <v>936.48405000000002</v>
      </c>
      <c r="DJ89" s="17">
        <f t="shared" si="332"/>
        <v>0</v>
      </c>
      <c r="DK89" s="17">
        <f t="shared" si="333"/>
        <v>0</v>
      </c>
      <c r="DL89" s="17">
        <f t="shared" si="334"/>
        <v>0</v>
      </c>
      <c r="DM89" s="17">
        <f t="shared" si="335"/>
        <v>0</v>
      </c>
      <c r="DN89" s="17">
        <f t="shared" si="336"/>
        <v>0</v>
      </c>
      <c r="DO89" s="208"/>
      <c r="DP89" s="209"/>
      <c r="DQ89" s="209"/>
      <c r="DR89" s="17">
        <f t="shared" si="337"/>
        <v>1450</v>
      </c>
      <c r="DS89" s="17"/>
      <c r="DT89" s="17">
        <v>1450</v>
      </c>
      <c r="DU89" s="17"/>
      <c r="DV89" s="40"/>
      <c r="DW89" s="15">
        <f t="shared" si="338"/>
        <v>1450</v>
      </c>
      <c r="DX89" s="17"/>
      <c r="DY89" s="17">
        <v>1450</v>
      </c>
      <c r="DZ89" s="17"/>
      <c r="EA89" s="17"/>
      <c r="EB89" s="17">
        <f t="shared" si="350"/>
        <v>0</v>
      </c>
      <c r="EC89" s="17"/>
      <c r="ED89" s="17">
        <f t="shared" ref="ED89:ED90" si="354">DT89-DY89</f>
        <v>0</v>
      </c>
      <c r="EE89" s="17"/>
      <c r="EF89" s="17"/>
      <c r="EG89" s="17"/>
      <c r="EH89" s="17"/>
      <c r="EI89" s="17"/>
      <c r="EJ89" s="8">
        <f t="shared" si="340"/>
        <v>0</v>
      </c>
      <c r="EL89" s="8">
        <f t="shared" si="341"/>
        <v>6735.2</v>
      </c>
      <c r="EM89" s="8">
        <f t="shared" si="342"/>
        <v>6735.2</v>
      </c>
      <c r="EO89" s="8"/>
      <c r="EP89" s="8"/>
      <c r="ER89" s="8"/>
      <c r="ET89" s="148">
        <v>3690</v>
      </c>
      <c r="EU89" s="148"/>
      <c r="EV89" s="148">
        <v>0.8</v>
      </c>
      <c r="EW89" s="148"/>
      <c r="EX89" s="148"/>
      <c r="EY89" s="175">
        <v>1</v>
      </c>
      <c r="EZ89" s="148">
        <v>354.4</v>
      </c>
      <c r="FC89" s="8">
        <f t="shared" si="345"/>
        <v>5285.2</v>
      </c>
      <c r="FD89" s="8"/>
      <c r="FE89" s="131">
        <v>4675.5</v>
      </c>
      <c r="FF89" s="8"/>
      <c r="FG89" s="131">
        <v>609.70000000000005</v>
      </c>
      <c r="FH89" s="8">
        <f t="shared" si="346"/>
        <v>2676.2785100000001</v>
      </c>
      <c r="FI89" s="8"/>
      <c r="FJ89" s="131">
        <v>2349.4944599999999</v>
      </c>
      <c r="FK89" s="8"/>
      <c r="FL89" s="131">
        <v>326.78404999999998</v>
      </c>
      <c r="FM89" s="8">
        <f t="shared" si="347"/>
        <v>5285.2</v>
      </c>
      <c r="FN89" s="8"/>
      <c r="FO89" s="131">
        <v>4675.5</v>
      </c>
      <c r="FP89" s="8"/>
      <c r="FQ89" s="131">
        <v>609.70000000000005</v>
      </c>
      <c r="FR89" s="8">
        <f t="shared" si="348"/>
        <v>2676.2785100000001</v>
      </c>
      <c r="FS89" s="8"/>
      <c r="FT89" s="131">
        <v>2349.4944599999999</v>
      </c>
      <c r="FU89" s="8"/>
      <c r="FV89" s="131">
        <v>326.78404999999998</v>
      </c>
    </row>
    <row r="90" spans="2:178" s="59" customFormat="1" ht="15.75" hidden="1" customHeight="1" x14ac:dyDescent="0.3">
      <c r="B90" s="49"/>
      <c r="C90" s="50">
        <v>1</v>
      </c>
      <c r="D90" s="50"/>
      <c r="E90" s="307">
        <v>73</v>
      </c>
      <c r="F90" s="49"/>
      <c r="G90" s="50">
        <v>1</v>
      </c>
      <c r="H90" s="50"/>
      <c r="M90" s="86"/>
      <c r="N90" s="10" t="s">
        <v>44</v>
      </c>
      <c r="O90" s="312"/>
      <c r="P90" s="17">
        <f t="shared" si="307"/>
        <v>0</v>
      </c>
      <c r="Q90" s="17"/>
      <c r="R90" s="17"/>
      <c r="S90" s="17"/>
      <c r="T90" s="110"/>
      <c r="U90" s="17">
        <v>0</v>
      </c>
      <c r="V90" s="312"/>
      <c r="W90" s="312"/>
      <c r="X90" s="17">
        <f t="shared" si="308"/>
        <v>0</v>
      </c>
      <c r="Y90" s="17"/>
      <c r="Z90" s="17"/>
      <c r="AA90" s="17"/>
      <c r="AB90" s="17"/>
      <c r="AC90" s="17">
        <f t="shared" si="309"/>
        <v>0</v>
      </c>
      <c r="AD90" s="17"/>
      <c r="AE90" s="274"/>
      <c r="AF90" s="17"/>
      <c r="AG90" s="274"/>
      <c r="AH90" s="312"/>
      <c r="AI90" s="17">
        <f t="shared" si="310"/>
        <v>0</v>
      </c>
      <c r="AJ90" s="17"/>
      <c r="AK90" s="324">
        <f t="shared" si="280"/>
        <v>0</v>
      </c>
      <c r="AL90" s="324">
        <f t="shared" si="281"/>
        <v>0</v>
      </c>
      <c r="AM90" s="324">
        <f t="shared" si="282"/>
        <v>0</v>
      </c>
      <c r="AN90" s="17">
        <f t="shared" si="311"/>
        <v>0</v>
      </c>
      <c r="AO90" s="17"/>
      <c r="AP90" s="17"/>
      <c r="AQ90" s="17"/>
      <c r="AR90" s="110"/>
      <c r="AS90" s="17">
        <f t="shared" si="312"/>
        <v>0</v>
      </c>
      <c r="AT90" s="17"/>
      <c r="AU90" s="17"/>
      <c r="AV90" s="17"/>
      <c r="AW90" s="17"/>
      <c r="AX90" s="110"/>
      <c r="AY90" s="17">
        <f t="shared" si="313"/>
        <v>0</v>
      </c>
      <c r="AZ90" s="17"/>
      <c r="BA90" s="17"/>
      <c r="BB90" s="17"/>
      <c r="BC90" s="110"/>
      <c r="BD90" s="17">
        <f t="shared" si="314"/>
        <v>0</v>
      </c>
      <c r="BE90" s="17"/>
      <c r="BF90" s="17"/>
      <c r="BG90" s="17"/>
      <c r="BH90" s="110"/>
      <c r="BI90" s="17">
        <f t="shared" si="315"/>
        <v>0</v>
      </c>
      <c r="BJ90" s="17"/>
      <c r="BK90" s="17"/>
      <c r="BL90" s="17"/>
      <c r="BM90" s="110"/>
      <c r="BN90" s="17">
        <f t="shared" si="349"/>
        <v>4549.5</v>
      </c>
      <c r="BO90" s="17"/>
      <c r="BP90" s="33">
        <v>4549.5</v>
      </c>
      <c r="BQ90" s="17"/>
      <c r="BR90" s="17"/>
      <c r="BS90" s="17"/>
      <c r="BT90" s="17" t="s">
        <v>316</v>
      </c>
      <c r="BU90" s="17">
        <f t="shared" si="352"/>
        <v>0</v>
      </c>
      <c r="BV90" s="17"/>
      <c r="BW90" s="17"/>
      <c r="BX90" s="17"/>
      <c r="BY90" s="17"/>
      <c r="BZ90" s="17">
        <f t="shared" si="316"/>
        <v>0</v>
      </c>
      <c r="CA90" s="17">
        <f t="shared" si="317"/>
        <v>0</v>
      </c>
      <c r="CB90" s="17">
        <f t="shared" si="318"/>
        <v>0</v>
      </c>
      <c r="CC90" s="17">
        <f t="shared" si="319"/>
        <v>0</v>
      </c>
      <c r="CD90" s="17">
        <f t="shared" si="320"/>
        <v>0</v>
      </c>
      <c r="CE90" s="17">
        <f t="shared" si="321"/>
        <v>0</v>
      </c>
      <c r="CF90" s="17"/>
      <c r="CG90" s="17"/>
      <c r="CH90" s="17"/>
      <c r="CI90" s="17"/>
      <c r="CJ90" s="17">
        <f t="shared" si="322"/>
        <v>0</v>
      </c>
      <c r="CK90" s="17"/>
      <c r="CL90" s="17"/>
      <c r="CM90" s="17"/>
      <c r="CN90" s="17"/>
      <c r="CO90" s="17">
        <f t="shared" si="323"/>
        <v>0</v>
      </c>
      <c r="CP90" s="17"/>
      <c r="CQ90" s="17"/>
      <c r="CR90" s="17"/>
      <c r="CS90" s="17"/>
      <c r="CT90" s="15">
        <f t="shared" si="324"/>
        <v>0</v>
      </c>
      <c r="CU90" s="15"/>
      <c r="CV90" s="15"/>
      <c r="CW90" s="15"/>
      <c r="CX90" s="15"/>
      <c r="CY90" s="17">
        <f t="shared" si="325"/>
        <v>0</v>
      </c>
      <c r="CZ90" s="17"/>
      <c r="DA90" s="274"/>
      <c r="DB90" s="17"/>
      <c r="DC90" s="274"/>
      <c r="DD90" s="15">
        <f t="shared" si="326"/>
        <v>0</v>
      </c>
      <c r="DE90" s="17">
        <f t="shared" si="327"/>
        <v>0</v>
      </c>
      <c r="DF90" s="17">
        <f t="shared" si="328"/>
        <v>0</v>
      </c>
      <c r="DG90" s="17">
        <f t="shared" si="329"/>
        <v>0</v>
      </c>
      <c r="DH90" s="17">
        <f t="shared" si="330"/>
        <v>0</v>
      </c>
      <c r="DI90" s="17">
        <f t="shared" si="331"/>
        <v>0</v>
      </c>
      <c r="DJ90" s="17">
        <f t="shared" si="332"/>
        <v>0</v>
      </c>
      <c r="DK90" s="17">
        <f t="shared" si="333"/>
        <v>0</v>
      </c>
      <c r="DL90" s="17">
        <f t="shared" si="334"/>
        <v>0</v>
      </c>
      <c r="DM90" s="17">
        <f t="shared" si="335"/>
        <v>0</v>
      </c>
      <c r="DN90" s="17">
        <f t="shared" si="336"/>
        <v>0</v>
      </c>
      <c r="DO90" s="208"/>
      <c r="DP90" s="209"/>
      <c r="DQ90" s="209"/>
      <c r="DR90" s="17">
        <f t="shared" si="337"/>
        <v>1381.5362399999999</v>
      </c>
      <c r="DS90" s="17"/>
      <c r="DT90" s="17">
        <v>859.58027000000004</v>
      </c>
      <c r="DU90" s="17"/>
      <c r="DV90" s="40">
        <v>521.95596999999998</v>
      </c>
      <c r="DW90" s="15">
        <f t="shared" si="338"/>
        <v>1381.5362399999999</v>
      </c>
      <c r="DX90" s="17"/>
      <c r="DY90" s="17">
        <v>859.58027000000004</v>
      </c>
      <c r="DZ90" s="17"/>
      <c r="EA90" s="40">
        <v>521.95596999999998</v>
      </c>
      <c r="EB90" s="17">
        <f t="shared" si="350"/>
        <v>0</v>
      </c>
      <c r="EC90" s="17"/>
      <c r="ED90" s="17">
        <f t="shared" si="354"/>
        <v>0</v>
      </c>
      <c r="EE90" s="17"/>
      <c r="EF90" s="17">
        <f t="shared" ref="EF90" si="355">DV90-EA90</f>
        <v>0</v>
      </c>
      <c r="EG90" s="17"/>
      <c r="EH90" s="17"/>
      <c r="EI90" s="17"/>
      <c r="EJ90" s="8">
        <f t="shared" si="340"/>
        <v>0</v>
      </c>
      <c r="EL90" s="8">
        <f t="shared" si="341"/>
        <v>1381.5362399999999</v>
      </c>
      <c r="EM90" s="8">
        <f t="shared" si="342"/>
        <v>1381.5362399999999</v>
      </c>
      <c r="EO90" s="8"/>
      <c r="EP90" s="8"/>
      <c r="ER90" s="8"/>
      <c r="ET90" s="148"/>
      <c r="EU90" s="148"/>
      <c r="EV90" s="148"/>
      <c r="EW90" s="148"/>
      <c r="EX90" s="148"/>
      <c r="EY90" s="175"/>
      <c r="EZ90" s="148"/>
      <c r="FC90" s="8">
        <f t="shared" si="345"/>
        <v>0</v>
      </c>
      <c r="FD90" s="8"/>
      <c r="FE90" s="131"/>
      <c r="FF90" s="8"/>
      <c r="FG90" s="131"/>
      <c r="FH90" s="8">
        <f t="shared" si="346"/>
        <v>0</v>
      </c>
      <c r="FI90" s="8"/>
      <c r="FJ90" s="131"/>
      <c r="FK90" s="8"/>
      <c r="FL90" s="131"/>
      <c r="FM90" s="8">
        <f t="shared" si="347"/>
        <v>0</v>
      </c>
      <c r="FN90" s="8"/>
      <c r="FO90" s="131"/>
      <c r="FP90" s="8"/>
      <c r="FQ90" s="131"/>
      <c r="FR90" s="8">
        <f t="shared" si="348"/>
        <v>0</v>
      </c>
      <c r="FS90" s="8"/>
      <c r="FT90" s="131"/>
      <c r="FU90" s="8"/>
      <c r="FV90" s="131"/>
    </row>
    <row r="91" spans="2:178" s="59" customFormat="1" ht="15.75" customHeight="1" x14ac:dyDescent="0.3">
      <c r="B91" s="49"/>
      <c r="C91" s="50">
        <v>1</v>
      </c>
      <c r="D91" s="50"/>
      <c r="E91" s="307">
        <v>74</v>
      </c>
      <c r="F91" s="49"/>
      <c r="G91" s="50">
        <v>1</v>
      </c>
      <c r="H91" s="50">
        <v>1</v>
      </c>
      <c r="M91" s="307">
        <v>57</v>
      </c>
      <c r="N91" s="10" t="s">
        <v>45</v>
      </c>
      <c r="O91" s="312"/>
      <c r="P91" s="17">
        <f t="shared" si="307"/>
        <v>9962.4</v>
      </c>
      <c r="Q91" s="17"/>
      <c r="R91" s="109">
        <v>9142</v>
      </c>
      <c r="S91" s="17"/>
      <c r="T91" s="109">
        <v>820.4</v>
      </c>
      <c r="U91" s="17">
        <v>1021.3668000000001</v>
      </c>
      <c r="V91" s="312"/>
      <c r="W91" s="312"/>
      <c r="X91" s="17">
        <f t="shared" si="308"/>
        <v>9962.4</v>
      </c>
      <c r="Y91" s="17"/>
      <c r="Z91" s="17">
        <f>7011+2588-457</f>
        <v>9142</v>
      </c>
      <c r="AA91" s="17"/>
      <c r="AB91" s="109">
        <v>820.4</v>
      </c>
      <c r="AC91" s="17">
        <f t="shared" si="309"/>
        <v>1243.0839599999999</v>
      </c>
      <c r="AD91" s="17"/>
      <c r="AE91" s="274">
        <v>1018.60779</v>
      </c>
      <c r="AF91" s="17"/>
      <c r="AG91" s="274">
        <v>224.47617</v>
      </c>
      <c r="AH91" s="312"/>
      <c r="AI91" s="17">
        <f t="shared" si="310"/>
        <v>1021.3668000000001</v>
      </c>
      <c r="AJ91" s="17"/>
      <c r="AK91" s="324">
        <f t="shared" si="280"/>
        <v>966.40000000000009</v>
      </c>
      <c r="AL91" s="324">
        <f t="shared" si="281"/>
        <v>0</v>
      </c>
      <c r="AM91" s="324">
        <f t="shared" si="282"/>
        <v>54.966799999999999</v>
      </c>
      <c r="AN91" s="17">
        <f t="shared" si="311"/>
        <v>9962.4</v>
      </c>
      <c r="AO91" s="17"/>
      <c r="AP91" s="109">
        <v>9142</v>
      </c>
      <c r="AQ91" s="17"/>
      <c r="AR91" s="109">
        <v>820.4</v>
      </c>
      <c r="AS91" s="17">
        <f t="shared" si="312"/>
        <v>10484.4</v>
      </c>
      <c r="AT91" s="17"/>
      <c r="AU91" s="109">
        <f>7164+2500</f>
        <v>9664</v>
      </c>
      <c r="AV91" s="319"/>
      <c r="AW91" s="17"/>
      <c r="AX91" s="109">
        <v>820.4</v>
      </c>
      <c r="AY91" s="17">
        <f t="shared" si="313"/>
        <v>10484.4</v>
      </c>
      <c r="AZ91" s="17"/>
      <c r="BA91" s="118">
        <f>7164+2500</f>
        <v>9664</v>
      </c>
      <c r="BB91" s="17"/>
      <c r="BC91" s="109">
        <v>820.4</v>
      </c>
      <c r="BD91" s="17">
        <f t="shared" si="314"/>
        <v>10484.4</v>
      </c>
      <c r="BE91" s="17"/>
      <c r="BF91" s="33">
        <f>7164+2500</f>
        <v>9664</v>
      </c>
      <c r="BG91" s="17"/>
      <c r="BH91" s="109">
        <v>820.4</v>
      </c>
      <c r="BI91" s="17">
        <f t="shared" si="315"/>
        <v>7984.4</v>
      </c>
      <c r="BJ91" s="17"/>
      <c r="BK91" s="33">
        <v>7164</v>
      </c>
      <c r="BL91" s="17"/>
      <c r="BM91" s="109">
        <v>820.4</v>
      </c>
      <c r="BN91" s="17">
        <f t="shared" si="349"/>
        <v>7164</v>
      </c>
      <c r="BO91" s="17"/>
      <c r="BP91" s="33">
        <v>7164</v>
      </c>
      <c r="BQ91" s="17"/>
      <c r="BR91" s="17"/>
      <c r="BS91" s="17"/>
      <c r="BT91" s="17" t="s">
        <v>271</v>
      </c>
      <c r="BU91" s="17">
        <f t="shared" si="352"/>
        <v>9962.4</v>
      </c>
      <c r="BV91" s="17"/>
      <c r="BW91" s="17">
        <f>7011+2588-457</f>
        <v>9142</v>
      </c>
      <c r="BX91" s="17"/>
      <c r="BY91" s="109">
        <v>820.4</v>
      </c>
      <c r="BZ91" s="17">
        <f t="shared" si="316"/>
        <v>0</v>
      </c>
      <c r="CA91" s="17">
        <f t="shared" si="317"/>
        <v>0</v>
      </c>
      <c r="CB91" s="17">
        <f t="shared" si="318"/>
        <v>0</v>
      </c>
      <c r="CC91" s="17">
        <f t="shared" si="319"/>
        <v>0</v>
      </c>
      <c r="CD91" s="17">
        <f t="shared" si="320"/>
        <v>0</v>
      </c>
      <c r="CE91" s="17">
        <f t="shared" si="321"/>
        <v>10419.4</v>
      </c>
      <c r="CF91" s="17"/>
      <c r="CG91" s="17">
        <f>7011+2588</f>
        <v>9599</v>
      </c>
      <c r="CH91" s="17"/>
      <c r="CI91" s="109">
        <v>820.4</v>
      </c>
      <c r="CJ91" s="17">
        <f t="shared" si="322"/>
        <v>457</v>
      </c>
      <c r="CK91" s="17"/>
      <c r="CL91" s="17">
        <f>457</f>
        <v>457</v>
      </c>
      <c r="CM91" s="17"/>
      <c r="CN91" s="17"/>
      <c r="CO91" s="17">
        <f t="shared" si="323"/>
        <v>9962.4</v>
      </c>
      <c r="CP91" s="17"/>
      <c r="CQ91" s="17">
        <f>7011+2588-457</f>
        <v>9142</v>
      </c>
      <c r="CR91" s="17"/>
      <c r="CS91" s="109">
        <v>820.4</v>
      </c>
      <c r="CT91" s="17">
        <f t="shared" si="324"/>
        <v>9962.4</v>
      </c>
      <c r="CU91" s="17"/>
      <c r="CV91" s="17">
        <f>7011+2588-457</f>
        <v>9142</v>
      </c>
      <c r="CW91" s="17"/>
      <c r="CX91" s="109">
        <v>820.4</v>
      </c>
      <c r="CY91" s="17">
        <f t="shared" si="325"/>
        <v>1243.0839599999999</v>
      </c>
      <c r="CZ91" s="17"/>
      <c r="DA91" s="274">
        <v>1018.60779</v>
      </c>
      <c r="DB91" s="17"/>
      <c r="DC91" s="274">
        <v>224.47617</v>
      </c>
      <c r="DD91" s="15">
        <f t="shared" si="326"/>
        <v>11205.48396</v>
      </c>
      <c r="DE91" s="17">
        <f t="shared" si="327"/>
        <v>11205.48396</v>
      </c>
      <c r="DF91" s="17">
        <f t="shared" si="328"/>
        <v>0</v>
      </c>
      <c r="DG91" s="17">
        <f t="shared" si="329"/>
        <v>10160.60779</v>
      </c>
      <c r="DH91" s="17">
        <f t="shared" si="330"/>
        <v>0</v>
      </c>
      <c r="DI91" s="17">
        <f t="shared" si="331"/>
        <v>1044.87617</v>
      </c>
      <c r="DJ91" s="17">
        <f t="shared" si="332"/>
        <v>0</v>
      </c>
      <c r="DK91" s="17">
        <f t="shared" si="333"/>
        <v>0</v>
      </c>
      <c r="DL91" s="17">
        <f t="shared" si="334"/>
        <v>0</v>
      </c>
      <c r="DM91" s="17">
        <f t="shared" si="335"/>
        <v>0</v>
      </c>
      <c r="DN91" s="17">
        <f t="shared" si="336"/>
        <v>0</v>
      </c>
      <c r="DO91" s="208"/>
      <c r="DP91" s="209"/>
      <c r="DQ91" s="209"/>
      <c r="DR91" s="17">
        <f t="shared" si="337"/>
        <v>0</v>
      </c>
      <c r="DS91" s="17"/>
      <c r="DT91" s="17"/>
      <c r="DU91" s="17"/>
      <c r="DV91" s="40"/>
      <c r="DW91" s="15">
        <f t="shared" si="338"/>
        <v>0</v>
      </c>
      <c r="DX91" s="17"/>
      <c r="DY91" s="17"/>
      <c r="DZ91" s="17"/>
      <c r="EA91" s="17"/>
      <c r="EB91" s="17">
        <f t="shared" si="350"/>
        <v>0</v>
      </c>
      <c r="EC91" s="17"/>
      <c r="ED91" s="17"/>
      <c r="EE91" s="17"/>
      <c r="EF91" s="17"/>
      <c r="EG91" s="17"/>
      <c r="EH91" s="17"/>
      <c r="EI91" s="17"/>
      <c r="EJ91" s="8">
        <f t="shared" si="340"/>
        <v>0</v>
      </c>
      <c r="EL91" s="8">
        <f t="shared" si="341"/>
        <v>9962.4</v>
      </c>
      <c r="EM91" s="8">
        <f t="shared" si="342"/>
        <v>9962.4</v>
      </c>
      <c r="EO91" s="8"/>
      <c r="EP91" s="8"/>
      <c r="ER91" s="8"/>
      <c r="ET91" s="148">
        <v>7606.5</v>
      </c>
      <c r="EU91" s="148"/>
      <c r="EV91" s="148">
        <v>1.6719999999999999</v>
      </c>
      <c r="EW91" s="148"/>
      <c r="EX91" s="148"/>
      <c r="EY91" s="175">
        <v>1</v>
      </c>
      <c r="EZ91" s="148">
        <v>667</v>
      </c>
      <c r="FC91" s="8">
        <f t="shared" si="345"/>
        <v>9962.4</v>
      </c>
      <c r="FD91" s="8"/>
      <c r="FE91" s="131">
        <v>9142</v>
      </c>
      <c r="FF91" s="8"/>
      <c r="FG91" s="131">
        <v>820.4</v>
      </c>
      <c r="FH91" s="8">
        <f t="shared" si="346"/>
        <v>1243.0839599999999</v>
      </c>
      <c r="FI91" s="8"/>
      <c r="FJ91" s="131">
        <v>1018.60779</v>
      </c>
      <c r="FK91" s="8"/>
      <c r="FL91" s="131">
        <v>224.47617</v>
      </c>
      <c r="FM91" s="8">
        <f t="shared" si="347"/>
        <v>9962.4</v>
      </c>
      <c r="FN91" s="8"/>
      <c r="FO91" s="131">
        <v>9142</v>
      </c>
      <c r="FP91" s="8"/>
      <c r="FQ91" s="131">
        <v>820.4</v>
      </c>
      <c r="FR91" s="8">
        <f t="shared" si="348"/>
        <v>1243.0839599999999</v>
      </c>
      <c r="FS91" s="8"/>
      <c r="FT91" s="131">
        <v>1018.60779</v>
      </c>
      <c r="FU91" s="8"/>
      <c r="FV91" s="131">
        <v>224.47617</v>
      </c>
    </row>
    <row r="92" spans="2:178" s="59" customFormat="1" ht="15.75" customHeight="1" x14ac:dyDescent="0.3">
      <c r="B92" s="49"/>
      <c r="C92" s="50">
        <v>1</v>
      </c>
      <c r="D92" s="50"/>
      <c r="E92" s="307">
        <v>75</v>
      </c>
      <c r="F92" s="49"/>
      <c r="G92" s="50">
        <v>1</v>
      </c>
      <c r="H92" s="50">
        <v>1</v>
      </c>
      <c r="M92" s="307">
        <v>58</v>
      </c>
      <c r="N92" s="10" t="s">
        <v>46</v>
      </c>
      <c r="O92" s="312"/>
      <c r="P92" s="17">
        <f t="shared" si="307"/>
        <v>2399.6</v>
      </c>
      <c r="Q92" s="17"/>
      <c r="R92" s="109">
        <v>1596.7</v>
      </c>
      <c r="S92" s="111"/>
      <c r="T92" s="109">
        <v>802.9</v>
      </c>
      <c r="U92" s="17">
        <v>213.46430000000001</v>
      </c>
      <c r="V92" s="312"/>
      <c r="W92" s="312"/>
      <c r="X92" s="17">
        <f t="shared" si="308"/>
        <v>2399.6</v>
      </c>
      <c r="Y92" s="17"/>
      <c r="Z92" s="109">
        <v>1596.7</v>
      </c>
      <c r="AA92" s="111"/>
      <c r="AB92" s="109">
        <v>802.9</v>
      </c>
      <c r="AC92" s="17">
        <f t="shared" si="309"/>
        <v>534.65323000000001</v>
      </c>
      <c r="AD92" s="17"/>
      <c r="AE92" s="274">
        <v>177.47399999999999</v>
      </c>
      <c r="AF92" s="17"/>
      <c r="AG92" s="274">
        <v>357.17923000000002</v>
      </c>
      <c r="AH92" s="312"/>
      <c r="AI92" s="17">
        <f t="shared" si="310"/>
        <v>213.46430000000001</v>
      </c>
      <c r="AJ92" s="17"/>
      <c r="AK92" s="324">
        <f t="shared" si="280"/>
        <v>159.67000000000002</v>
      </c>
      <c r="AL92" s="324">
        <f t="shared" si="281"/>
        <v>0</v>
      </c>
      <c r="AM92" s="324">
        <f t="shared" si="282"/>
        <v>53.7943</v>
      </c>
      <c r="AN92" s="17">
        <f t="shared" si="311"/>
        <v>2399.6</v>
      </c>
      <c r="AO92" s="17"/>
      <c r="AP92" s="109">
        <v>1596.7</v>
      </c>
      <c r="AQ92" s="111"/>
      <c r="AR92" s="109">
        <v>802.9</v>
      </c>
      <c r="AS92" s="17">
        <f t="shared" si="312"/>
        <v>2399.6</v>
      </c>
      <c r="AT92" s="17"/>
      <c r="AU92" s="109">
        <v>1596.7</v>
      </c>
      <c r="AV92" s="109"/>
      <c r="AW92" s="111">
        <v>0</v>
      </c>
      <c r="AX92" s="109">
        <v>802.9</v>
      </c>
      <c r="AY92" s="17">
        <f t="shared" si="313"/>
        <v>2399.6</v>
      </c>
      <c r="AZ92" s="17"/>
      <c r="BA92" s="109">
        <v>1596.7</v>
      </c>
      <c r="BB92" s="111">
        <v>0</v>
      </c>
      <c r="BC92" s="109">
        <v>802.9</v>
      </c>
      <c r="BD92" s="17">
        <f t="shared" si="314"/>
        <v>9932.6479999999992</v>
      </c>
      <c r="BE92" s="17"/>
      <c r="BF92" s="109">
        <v>1596.7</v>
      </c>
      <c r="BG92" s="111">
        <v>7533.0479999999998</v>
      </c>
      <c r="BH92" s="109">
        <v>802.9</v>
      </c>
      <c r="BI92" s="17">
        <f t="shared" si="315"/>
        <v>9932.6479999999992</v>
      </c>
      <c r="BJ92" s="17"/>
      <c r="BK92" s="109">
        <v>1596.7</v>
      </c>
      <c r="BL92" s="111">
        <v>7533.0479999999998</v>
      </c>
      <c r="BM92" s="109">
        <v>802.9</v>
      </c>
      <c r="BN92" s="17">
        <f t="shared" si="349"/>
        <v>2600</v>
      </c>
      <c r="BO92" s="17"/>
      <c r="BP92" s="33">
        <v>2600</v>
      </c>
      <c r="BQ92" s="17"/>
      <c r="BR92" s="17"/>
      <c r="BS92" s="17"/>
      <c r="BT92" s="17" t="s">
        <v>272</v>
      </c>
      <c r="BU92" s="17">
        <f t="shared" si="352"/>
        <v>2399.6</v>
      </c>
      <c r="BV92" s="17"/>
      <c r="BW92" s="109">
        <v>1596.7</v>
      </c>
      <c r="BX92" s="111"/>
      <c r="BY92" s="109">
        <v>802.9</v>
      </c>
      <c r="BZ92" s="17">
        <f t="shared" si="316"/>
        <v>0</v>
      </c>
      <c r="CA92" s="17">
        <f t="shared" si="317"/>
        <v>0</v>
      </c>
      <c r="CB92" s="17">
        <f t="shared" si="318"/>
        <v>0</v>
      </c>
      <c r="CC92" s="17">
        <f t="shared" si="319"/>
        <v>0</v>
      </c>
      <c r="CD92" s="17">
        <f t="shared" si="320"/>
        <v>0</v>
      </c>
      <c r="CE92" s="17">
        <f t="shared" si="321"/>
        <v>9932.6479999999992</v>
      </c>
      <c r="CF92" s="17"/>
      <c r="CG92" s="109">
        <v>1596.7</v>
      </c>
      <c r="CH92" s="111">
        <v>7533.0479999999998</v>
      </c>
      <c r="CI92" s="109">
        <v>802.9</v>
      </c>
      <c r="CJ92" s="17">
        <f t="shared" si="322"/>
        <v>7533.0479999999998</v>
      </c>
      <c r="CK92" s="17"/>
      <c r="CL92" s="17"/>
      <c r="CM92" s="111">
        <v>7533.0479999999998</v>
      </c>
      <c r="CN92" s="17"/>
      <c r="CO92" s="17">
        <f t="shared" si="323"/>
        <v>2399.6</v>
      </c>
      <c r="CP92" s="17"/>
      <c r="CQ92" s="109">
        <v>1596.7</v>
      </c>
      <c r="CR92" s="111"/>
      <c r="CS92" s="109">
        <v>802.9</v>
      </c>
      <c r="CT92" s="17">
        <f t="shared" si="324"/>
        <v>2399.6</v>
      </c>
      <c r="CU92" s="17"/>
      <c r="CV92" s="109">
        <v>1596.7</v>
      </c>
      <c r="CW92" s="111"/>
      <c r="CX92" s="109">
        <v>802.9</v>
      </c>
      <c r="CY92" s="17">
        <f t="shared" si="325"/>
        <v>534.65323000000001</v>
      </c>
      <c r="CZ92" s="17"/>
      <c r="DA92" s="274">
        <v>177.47399999999999</v>
      </c>
      <c r="DB92" s="17"/>
      <c r="DC92" s="274">
        <v>357.17923000000002</v>
      </c>
      <c r="DD92" s="15">
        <f t="shared" si="326"/>
        <v>2934.2532300000003</v>
      </c>
      <c r="DE92" s="17">
        <f t="shared" si="327"/>
        <v>2934.2532300000003</v>
      </c>
      <c r="DF92" s="17">
        <f t="shared" si="328"/>
        <v>0</v>
      </c>
      <c r="DG92" s="17">
        <f t="shared" si="329"/>
        <v>1774.174</v>
      </c>
      <c r="DH92" s="17">
        <f t="shared" si="330"/>
        <v>0</v>
      </c>
      <c r="DI92" s="17">
        <f t="shared" si="331"/>
        <v>1160.0792300000001</v>
      </c>
      <c r="DJ92" s="17">
        <f t="shared" si="332"/>
        <v>0</v>
      </c>
      <c r="DK92" s="17">
        <f t="shared" si="333"/>
        <v>0</v>
      </c>
      <c r="DL92" s="17">
        <f t="shared" si="334"/>
        <v>0</v>
      </c>
      <c r="DM92" s="17">
        <f t="shared" si="335"/>
        <v>0</v>
      </c>
      <c r="DN92" s="17">
        <f t="shared" si="336"/>
        <v>0</v>
      </c>
      <c r="DO92" s="208"/>
      <c r="DP92" s="209"/>
      <c r="DQ92" s="209"/>
      <c r="DR92" s="17">
        <f t="shared" si="337"/>
        <v>0</v>
      </c>
      <c r="DS92" s="17"/>
      <c r="DT92" s="17"/>
      <c r="DU92" s="17"/>
      <c r="DV92" s="40"/>
      <c r="DW92" s="15">
        <f t="shared" si="338"/>
        <v>0</v>
      </c>
      <c r="DX92" s="17"/>
      <c r="DY92" s="17"/>
      <c r="DZ92" s="17"/>
      <c r="EA92" s="17"/>
      <c r="EB92" s="17">
        <f t="shared" si="350"/>
        <v>0</v>
      </c>
      <c r="EC92" s="17"/>
      <c r="ED92" s="17"/>
      <c r="EE92" s="17"/>
      <c r="EF92" s="17"/>
      <c r="EG92" s="17"/>
      <c r="EH92" s="17"/>
      <c r="EI92" s="17"/>
      <c r="EJ92" s="8">
        <f t="shared" si="340"/>
        <v>0</v>
      </c>
      <c r="EL92" s="8">
        <f t="shared" si="341"/>
        <v>2399.6</v>
      </c>
      <c r="EM92" s="8">
        <f t="shared" si="342"/>
        <v>2399.6</v>
      </c>
      <c r="EO92" s="8"/>
      <c r="EP92" s="8"/>
      <c r="ER92" s="8"/>
      <c r="ET92" s="148">
        <v>2264</v>
      </c>
      <c r="EU92" s="148"/>
      <c r="EV92" s="148">
        <v>0.55200000000000005</v>
      </c>
      <c r="EW92" s="148"/>
      <c r="EX92" s="148"/>
      <c r="EY92" s="175">
        <v>2</v>
      </c>
      <c r="EZ92" s="148">
        <v>741</v>
      </c>
      <c r="FC92" s="8">
        <f t="shared" si="345"/>
        <v>2399.6</v>
      </c>
      <c r="FD92" s="8"/>
      <c r="FE92" s="131">
        <v>1596.7</v>
      </c>
      <c r="FF92" s="8"/>
      <c r="FG92" s="131">
        <v>802.9</v>
      </c>
      <c r="FH92" s="8">
        <f t="shared" si="346"/>
        <v>534.65323000000001</v>
      </c>
      <c r="FI92" s="8"/>
      <c r="FJ92" s="131">
        <v>177.47399999999999</v>
      </c>
      <c r="FK92" s="8"/>
      <c r="FL92" s="131">
        <v>357.17923000000002</v>
      </c>
      <c r="FM92" s="8">
        <f t="shared" si="347"/>
        <v>2399.6</v>
      </c>
      <c r="FN92" s="8"/>
      <c r="FO92" s="131">
        <v>1596.7</v>
      </c>
      <c r="FP92" s="8"/>
      <c r="FQ92" s="131">
        <v>802.9</v>
      </c>
      <c r="FR92" s="8">
        <f t="shared" si="348"/>
        <v>534.65323000000001</v>
      </c>
      <c r="FS92" s="8"/>
      <c r="FT92" s="131">
        <v>177.47399999999999</v>
      </c>
      <c r="FU92" s="8"/>
      <c r="FV92" s="131">
        <v>357.17923000000002</v>
      </c>
    </row>
    <row r="93" spans="2:178" s="59" customFormat="1" ht="15.75" customHeight="1" x14ac:dyDescent="0.3">
      <c r="B93" s="49"/>
      <c r="C93" s="50"/>
      <c r="D93" s="50">
        <v>1</v>
      </c>
      <c r="E93" s="307">
        <v>76</v>
      </c>
      <c r="F93" s="49"/>
      <c r="G93" s="50"/>
      <c r="H93" s="50">
        <v>1</v>
      </c>
      <c r="M93" s="307">
        <v>59</v>
      </c>
      <c r="N93" s="10" t="s">
        <v>102</v>
      </c>
      <c r="O93" s="312"/>
      <c r="P93" s="17">
        <f t="shared" si="307"/>
        <v>2581.5</v>
      </c>
      <c r="Q93" s="17"/>
      <c r="R93" s="33">
        <v>2308.5</v>
      </c>
      <c r="S93" s="17"/>
      <c r="T93" s="109">
        <v>273</v>
      </c>
      <c r="U93" s="17">
        <v>249.14100000000002</v>
      </c>
      <c r="V93" s="312"/>
      <c r="W93" s="312"/>
      <c r="X93" s="17">
        <f t="shared" si="308"/>
        <v>2581.5</v>
      </c>
      <c r="Y93" s="17"/>
      <c r="Z93" s="17">
        <v>2308.5</v>
      </c>
      <c r="AA93" s="17"/>
      <c r="AB93" s="109">
        <v>273</v>
      </c>
      <c r="AC93" s="17">
        <f t="shared" si="309"/>
        <v>1035.59466</v>
      </c>
      <c r="AD93" s="17"/>
      <c r="AE93" s="278">
        <v>924.33807000000002</v>
      </c>
      <c r="AF93" s="17"/>
      <c r="AG93" s="278">
        <v>111.25659</v>
      </c>
      <c r="AH93" s="312"/>
      <c r="AI93" s="17">
        <f t="shared" si="310"/>
        <v>249.14100000000002</v>
      </c>
      <c r="AJ93" s="17"/>
      <c r="AK93" s="324">
        <f t="shared" si="280"/>
        <v>230.85000000000002</v>
      </c>
      <c r="AL93" s="324">
        <f t="shared" si="281"/>
        <v>0</v>
      </c>
      <c r="AM93" s="324">
        <f t="shared" si="282"/>
        <v>18.291</v>
      </c>
      <c r="AN93" s="17">
        <f t="shared" si="311"/>
        <v>2581.5</v>
      </c>
      <c r="AO93" s="17"/>
      <c r="AP93" s="33">
        <v>2308.5</v>
      </c>
      <c r="AQ93" s="17"/>
      <c r="AR93" s="109">
        <v>273</v>
      </c>
      <c r="AS93" s="17">
        <f t="shared" si="312"/>
        <v>2581.5</v>
      </c>
      <c r="AT93" s="17"/>
      <c r="AU93" s="33">
        <v>2308.5</v>
      </c>
      <c r="AV93" s="18"/>
      <c r="AW93" s="17"/>
      <c r="AX93" s="109">
        <v>273</v>
      </c>
      <c r="AY93" s="17">
        <f t="shared" si="313"/>
        <v>2581.5</v>
      </c>
      <c r="AZ93" s="17"/>
      <c r="BA93" s="33">
        <v>2308.5</v>
      </c>
      <c r="BB93" s="17"/>
      <c r="BC93" s="109">
        <v>273</v>
      </c>
      <c r="BD93" s="17">
        <f t="shared" si="314"/>
        <v>2581.5</v>
      </c>
      <c r="BE93" s="17"/>
      <c r="BF93" s="33">
        <v>2308.5</v>
      </c>
      <c r="BG93" s="17"/>
      <c r="BH93" s="109">
        <v>273</v>
      </c>
      <c r="BI93" s="17">
        <f t="shared" si="315"/>
        <v>2581.5</v>
      </c>
      <c r="BJ93" s="17"/>
      <c r="BK93" s="33">
        <v>2308.5</v>
      </c>
      <c r="BL93" s="17"/>
      <c r="BM93" s="109">
        <v>273</v>
      </c>
      <c r="BN93" s="17">
        <f t="shared" si="349"/>
        <v>2308.5</v>
      </c>
      <c r="BO93" s="17"/>
      <c r="BP93" s="33">
        <v>2308.5</v>
      </c>
      <c r="BQ93" s="17"/>
      <c r="BR93" s="17"/>
      <c r="BS93" s="17"/>
      <c r="BT93" s="17"/>
      <c r="BU93" s="17">
        <f t="shared" si="352"/>
        <v>2581.5</v>
      </c>
      <c r="BV93" s="17"/>
      <c r="BW93" s="17">
        <v>2308.5</v>
      </c>
      <c r="BX93" s="17"/>
      <c r="BY93" s="109">
        <v>273</v>
      </c>
      <c r="BZ93" s="17">
        <f t="shared" si="316"/>
        <v>0</v>
      </c>
      <c r="CA93" s="17">
        <f t="shared" si="317"/>
        <v>0</v>
      </c>
      <c r="CB93" s="17">
        <f t="shared" si="318"/>
        <v>0</v>
      </c>
      <c r="CC93" s="17">
        <f t="shared" si="319"/>
        <v>0</v>
      </c>
      <c r="CD93" s="17">
        <f t="shared" si="320"/>
        <v>0</v>
      </c>
      <c r="CE93" s="17">
        <f t="shared" si="321"/>
        <v>2581.5</v>
      </c>
      <c r="CF93" s="17"/>
      <c r="CG93" s="17">
        <v>2308.5</v>
      </c>
      <c r="CH93" s="17"/>
      <c r="CI93" s="109">
        <v>273</v>
      </c>
      <c r="CJ93" s="17">
        <f t="shared" si="322"/>
        <v>0</v>
      </c>
      <c r="CK93" s="17"/>
      <c r="CL93" s="17"/>
      <c r="CM93" s="17"/>
      <c r="CN93" s="17"/>
      <c r="CO93" s="17">
        <f t="shared" si="323"/>
        <v>2581.5</v>
      </c>
      <c r="CP93" s="17"/>
      <c r="CQ93" s="17">
        <v>2308.5</v>
      </c>
      <c r="CR93" s="17"/>
      <c r="CS93" s="109">
        <v>273</v>
      </c>
      <c r="CT93" s="17">
        <f t="shared" si="324"/>
        <v>2581.5</v>
      </c>
      <c r="CU93" s="17"/>
      <c r="CV93" s="17">
        <v>2308.5</v>
      </c>
      <c r="CW93" s="17"/>
      <c r="CX93" s="109">
        <v>273</v>
      </c>
      <c r="CY93" s="17">
        <f t="shared" si="325"/>
        <v>1035.59466</v>
      </c>
      <c r="CZ93" s="17"/>
      <c r="DA93" s="278">
        <v>924.33807000000002</v>
      </c>
      <c r="DB93" s="17"/>
      <c r="DC93" s="278">
        <v>111.25659</v>
      </c>
      <c r="DD93" s="15">
        <f t="shared" si="326"/>
        <v>3617.0946599999997</v>
      </c>
      <c r="DE93" s="17">
        <f t="shared" si="327"/>
        <v>3617.0946599999997</v>
      </c>
      <c r="DF93" s="17">
        <f t="shared" si="328"/>
        <v>0</v>
      </c>
      <c r="DG93" s="17">
        <f t="shared" si="329"/>
        <v>3232.8380699999998</v>
      </c>
      <c r="DH93" s="17">
        <f t="shared" si="330"/>
        <v>0</v>
      </c>
      <c r="DI93" s="17">
        <f t="shared" si="331"/>
        <v>384.25659000000002</v>
      </c>
      <c r="DJ93" s="17">
        <f t="shared" si="332"/>
        <v>0</v>
      </c>
      <c r="DK93" s="17">
        <f t="shared" si="333"/>
        <v>0</v>
      </c>
      <c r="DL93" s="17">
        <f t="shared" si="334"/>
        <v>0</v>
      </c>
      <c r="DM93" s="17">
        <f t="shared" si="335"/>
        <v>0</v>
      </c>
      <c r="DN93" s="17">
        <f t="shared" si="336"/>
        <v>0</v>
      </c>
      <c r="DO93" s="208"/>
      <c r="DP93" s="209"/>
      <c r="DQ93" s="209"/>
      <c r="DR93" s="17">
        <f t="shared" si="337"/>
        <v>2934.0410000000002</v>
      </c>
      <c r="DS93" s="17"/>
      <c r="DT93" s="17">
        <v>1571.019</v>
      </c>
      <c r="DU93" s="17"/>
      <c r="DV93" s="40">
        <v>1363.0219999999999</v>
      </c>
      <c r="DW93" s="15">
        <f t="shared" si="338"/>
        <v>2934.0410000000002</v>
      </c>
      <c r="DX93" s="17"/>
      <c r="DY93" s="17">
        <v>1571.019</v>
      </c>
      <c r="DZ93" s="17"/>
      <c r="EA93" s="17">
        <v>1363.0219999999999</v>
      </c>
      <c r="EB93" s="17">
        <f t="shared" si="350"/>
        <v>0</v>
      </c>
      <c r="EC93" s="17"/>
      <c r="ED93" s="17">
        <f t="shared" ref="ED93" si="356">DT93-DY93</f>
        <v>0</v>
      </c>
      <c r="EE93" s="17"/>
      <c r="EF93" s="17">
        <f t="shared" ref="EF93" si="357">DV93-EA93</f>
        <v>0</v>
      </c>
      <c r="EG93" s="17"/>
      <c r="EH93" s="17"/>
      <c r="EI93" s="17"/>
      <c r="EJ93" s="8">
        <f t="shared" si="340"/>
        <v>0</v>
      </c>
      <c r="EL93" s="8">
        <f t="shared" si="341"/>
        <v>5515.5410000000002</v>
      </c>
      <c r="EM93" s="8">
        <f t="shared" si="342"/>
        <v>5515.5410000000002</v>
      </c>
      <c r="EO93" s="8"/>
      <c r="EP93" s="8"/>
      <c r="ER93" s="8"/>
      <c r="ET93" s="156">
        <v>2375</v>
      </c>
      <c r="EU93" s="156"/>
      <c r="EV93" s="156">
        <v>0.47499999999999998</v>
      </c>
      <c r="EW93" s="156"/>
      <c r="EX93" s="156"/>
      <c r="EY93" s="181">
        <v>1</v>
      </c>
      <c r="EZ93" s="156">
        <v>282.87</v>
      </c>
      <c r="FC93" s="8">
        <f t="shared" si="345"/>
        <v>2581.5</v>
      </c>
      <c r="FD93" s="8"/>
      <c r="FE93" s="134">
        <v>2308.5</v>
      </c>
      <c r="FF93" s="8"/>
      <c r="FG93" s="134">
        <v>273</v>
      </c>
      <c r="FH93" s="8">
        <f t="shared" si="346"/>
        <v>1035.59466</v>
      </c>
      <c r="FI93" s="8"/>
      <c r="FJ93" s="134">
        <v>924.33807000000002</v>
      </c>
      <c r="FK93" s="8"/>
      <c r="FL93" s="134">
        <v>111.25659</v>
      </c>
      <c r="FM93" s="8">
        <f t="shared" si="347"/>
        <v>2581.5</v>
      </c>
      <c r="FN93" s="8"/>
      <c r="FO93" s="134">
        <v>2308.5</v>
      </c>
      <c r="FP93" s="8"/>
      <c r="FQ93" s="134">
        <v>273</v>
      </c>
      <c r="FR93" s="8">
        <f t="shared" si="348"/>
        <v>1035.59466</v>
      </c>
      <c r="FS93" s="8"/>
      <c r="FT93" s="134">
        <v>924.33807000000002</v>
      </c>
      <c r="FU93" s="8"/>
      <c r="FV93" s="134">
        <v>111.25659</v>
      </c>
    </row>
    <row r="94" spans="2:178" s="59" customFormat="1" ht="15.75" customHeight="1" x14ac:dyDescent="0.3">
      <c r="B94" s="49"/>
      <c r="C94" s="50">
        <v>1</v>
      </c>
      <c r="D94" s="50"/>
      <c r="E94" s="307">
        <v>77</v>
      </c>
      <c r="F94" s="49"/>
      <c r="G94" s="50">
        <v>1</v>
      </c>
      <c r="H94" s="50">
        <v>1</v>
      </c>
      <c r="M94" s="307">
        <v>60</v>
      </c>
      <c r="N94" s="10" t="s">
        <v>47</v>
      </c>
      <c r="O94" s="312"/>
      <c r="P94" s="17">
        <f t="shared" si="307"/>
        <v>4017</v>
      </c>
      <c r="Q94" s="111">
        <v>370</v>
      </c>
      <c r="R94" s="33">
        <v>3276</v>
      </c>
      <c r="S94" s="17"/>
      <c r="T94" s="109">
        <v>371</v>
      </c>
      <c r="U94" s="17">
        <v>352.45700000000005</v>
      </c>
      <c r="V94" s="312"/>
      <c r="W94" s="312"/>
      <c r="X94" s="17">
        <f t="shared" si="308"/>
        <v>4017</v>
      </c>
      <c r="Y94" s="17">
        <v>370</v>
      </c>
      <c r="Z94" s="33">
        <v>3276</v>
      </c>
      <c r="AA94" s="17"/>
      <c r="AB94" s="109">
        <v>371</v>
      </c>
      <c r="AC94" s="17">
        <f t="shared" si="309"/>
        <v>1993.6395400000001</v>
      </c>
      <c r="AD94" s="17"/>
      <c r="AE94" s="274">
        <v>1528.33763</v>
      </c>
      <c r="AF94" s="17"/>
      <c r="AG94" s="274">
        <v>465.30191000000002</v>
      </c>
      <c r="AH94" s="312"/>
      <c r="AI94" s="17">
        <f t="shared" si="310"/>
        <v>352.45700000000005</v>
      </c>
      <c r="AJ94" s="17"/>
      <c r="AK94" s="324">
        <f t="shared" si="280"/>
        <v>327.60000000000002</v>
      </c>
      <c r="AL94" s="324">
        <f t="shared" si="281"/>
        <v>0</v>
      </c>
      <c r="AM94" s="324">
        <f t="shared" si="282"/>
        <v>24.857000000000003</v>
      </c>
      <c r="AN94" s="17">
        <f t="shared" si="311"/>
        <v>4017</v>
      </c>
      <c r="AO94" s="111">
        <v>370</v>
      </c>
      <c r="AP94" s="33">
        <v>3276</v>
      </c>
      <c r="AQ94" s="17"/>
      <c r="AR94" s="109">
        <v>371</v>
      </c>
      <c r="AS94" s="17">
        <f t="shared" si="312"/>
        <v>4017</v>
      </c>
      <c r="AT94" s="111">
        <v>370</v>
      </c>
      <c r="AU94" s="33">
        <v>3276</v>
      </c>
      <c r="AV94" s="18"/>
      <c r="AW94" s="17"/>
      <c r="AX94" s="109">
        <v>371</v>
      </c>
      <c r="AY94" s="17">
        <f t="shared" si="313"/>
        <v>4017</v>
      </c>
      <c r="AZ94" s="111">
        <v>370</v>
      </c>
      <c r="BA94" s="33">
        <v>3276</v>
      </c>
      <c r="BB94" s="17"/>
      <c r="BC94" s="109">
        <v>371</v>
      </c>
      <c r="BD94" s="17">
        <f t="shared" si="314"/>
        <v>4017</v>
      </c>
      <c r="BE94" s="111">
        <v>370</v>
      </c>
      <c r="BF94" s="33">
        <v>3276</v>
      </c>
      <c r="BG94" s="17"/>
      <c r="BH94" s="109">
        <v>371</v>
      </c>
      <c r="BI94" s="17">
        <f t="shared" si="315"/>
        <v>4017</v>
      </c>
      <c r="BJ94" s="111">
        <v>370</v>
      </c>
      <c r="BK94" s="33">
        <v>3276</v>
      </c>
      <c r="BL94" s="17"/>
      <c r="BM94" s="109">
        <v>371</v>
      </c>
      <c r="BN94" s="17">
        <f t="shared" si="349"/>
        <v>3276</v>
      </c>
      <c r="BO94" s="17"/>
      <c r="BP94" s="33">
        <v>3276</v>
      </c>
      <c r="BQ94" s="17"/>
      <c r="BR94" s="17"/>
      <c r="BS94" s="17"/>
      <c r="BT94" s="17" t="s">
        <v>250</v>
      </c>
      <c r="BU94" s="17">
        <f t="shared" si="352"/>
        <v>4017</v>
      </c>
      <c r="BV94" s="111">
        <v>370</v>
      </c>
      <c r="BW94" s="33">
        <v>3276</v>
      </c>
      <c r="BX94" s="17"/>
      <c r="BY94" s="109">
        <v>371</v>
      </c>
      <c r="BZ94" s="17">
        <f t="shared" si="316"/>
        <v>0</v>
      </c>
      <c r="CA94" s="17">
        <f t="shared" si="317"/>
        <v>0</v>
      </c>
      <c r="CB94" s="17">
        <f t="shared" si="318"/>
        <v>0</v>
      </c>
      <c r="CC94" s="17">
        <f t="shared" si="319"/>
        <v>0</v>
      </c>
      <c r="CD94" s="17">
        <f t="shared" si="320"/>
        <v>0</v>
      </c>
      <c r="CE94" s="17">
        <f t="shared" si="321"/>
        <v>4017</v>
      </c>
      <c r="CF94" s="17">
        <v>370</v>
      </c>
      <c r="CG94" s="33">
        <v>3276</v>
      </c>
      <c r="CH94" s="17"/>
      <c r="CI94" s="109">
        <v>371</v>
      </c>
      <c r="CJ94" s="17">
        <f t="shared" si="322"/>
        <v>0</v>
      </c>
      <c r="CK94" s="17"/>
      <c r="CL94" s="17"/>
      <c r="CM94" s="17"/>
      <c r="CN94" s="17"/>
      <c r="CO94" s="17">
        <f t="shared" si="323"/>
        <v>4017</v>
      </c>
      <c r="CP94" s="17">
        <v>370</v>
      </c>
      <c r="CQ94" s="33">
        <v>3276</v>
      </c>
      <c r="CR94" s="17"/>
      <c r="CS94" s="109">
        <v>371</v>
      </c>
      <c r="CT94" s="17">
        <f t="shared" si="324"/>
        <v>4017</v>
      </c>
      <c r="CU94" s="17">
        <v>370</v>
      </c>
      <c r="CV94" s="33">
        <v>3276</v>
      </c>
      <c r="CW94" s="17"/>
      <c r="CX94" s="109">
        <v>371</v>
      </c>
      <c r="CY94" s="17">
        <f t="shared" si="325"/>
        <v>1993.6395400000001</v>
      </c>
      <c r="CZ94" s="17"/>
      <c r="DA94" s="274">
        <v>1528.33763</v>
      </c>
      <c r="DB94" s="17"/>
      <c r="DC94" s="274">
        <v>465.30191000000002</v>
      </c>
      <c r="DD94" s="15">
        <f t="shared" si="326"/>
        <v>6010.6395400000001</v>
      </c>
      <c r="DE94" s="17">
        <f t="shared" si="327"/>
        <v>6010.6395400000001</v>
      </c>
      <c r="DF94" s="17">
        <f t="shared" si="328"/>
        <v>370</v>
      </c>
      <c r="DG94" s="17">
        <f t="shared" si="329"/>
        <v>4804.33763</v>
      </c>
      <c r="DH94" s="17">
        <f t="shared" si="330"/>
        <v>0</v>
      </c>
      <c r="DI94" s="17">
        <f t="shared" si="331"/>
        <v>836.30191000000002</v>
      </c>
      <c r="DJ94" s="17">
        <f t="shared" si="332"/>
        <v>0</v>
      </c>
      <c r="DK94" s="17">
        <f t="shared" si="333"/>
        <v>0</v>
      </c>
      <c r="DL94" s="17">
        <f t="shared" si="334"/>
        <v>0</v>
      </c>
      <c r="DM94" s="17">
        <f t="shared" si="335"/>
        <v>0</v>
      </c>
      <c r="DN94" s="17">
        <f t="shared" si="336"/>
        <v>0</v>
      </c>
      <c r="DO94" s="208"/>
      <c r="DP94" s="209"/>
      <c r="DQ94" s="209"/>
      <c r="DR94" s="17">
        <f t="shared" si="337"/>
        <v>0</v>
      </c>
      <c r="DS94" s="17"/>
      <c r="DT94" s="17"/>
      <c r="DU94" s="17"/>
      <c r="DV94" s="40"/>
      <c r="DW94" s="15">
        <f t="shared" si="338"/>
        <v>0</v>
      </c>
      <c r="DX94" s="17"/>
      <c r="DY94" s="17"/>
      <c r="DZ94" s="17"/>
      <c r="EA94" s="17"/>
      <c r="EB94" s="17">
        <f t="shared" si="350"/>
        <v>0</v>
      </c>
      <c r="EC94" s="17"/>
      <c r="ED94" s="17"/>
      <c r="EE94" s="17"/>
      <c r="EF94" s="17"/>
      <c r="EG94" s="17"/>
      <c r="EH94" s="17"/>
      <c r="EI94" s="17"/>
      <c r="EJ94" s="8">
        <f t="shared" si="340"/>
        <v>0</v>
      </c>
      <c r="EL94" s="8">
        <f t="shared" si="341"/>
        <v>4017</v>
      </c>
      <c r="EM94" s="8">
        <f t="shared" si="342"/>
        <v>4017</v>
      </c>
      <c r="EO94" s="8"/>
      <c r="EP94" s="8"/>
      <c r="ER94" s="8"/>
      <c r="ET94" s="148">
        <v>2948</v>
      </c>
      <c r="EU94" s="148"/>
      <c r="EV94" s="148">
        <v>0.56299999999999994</v>
      </c>
      <c r="EW94" s="148"/>
      <c r="EX94" s="148"/>
      <c r="EY94" s="175">
        <v>2</v>
      </c>
      <c r="EZ94" s="148">
        <v>515</v>
      </c>
      <c r="FC94" s="8">
        <f t="shared" si="345"/>
        <v>4017</v>
      </c>
      <c r="FD94" s="8">
        <v>370</v>
      </c>
      <c r="FE94" s="131">
        <v>3276</v>
      </c>
      <c r="FF94" s="8"/>
      <c r="FG94" s="131">
        <v>371</v>
      </c>
      <c r="FH94" s="8">
        <f t="shared" si="346"/>
        <v>1993.6395400000001</v>
      </c>
      <c r="FI94" s="8"/>
      <c r="FJ94" s="131">
        <v>1528.33763</v>
      </c>
      <c r="FK94" s="8"/>
      <c r="FL94" s="131">
        <v>465.30191000000002</v>
      </c>
      <c r="FM94" s="8">
        <f t="shared" si="347"/>
        <v>4017</v>
      </c>
      <c r="FN94" s="8">
        <v>370</v>
      </c>
      <c r="FO94" s="131">
        <v>3276</v>
      </c>
      <c r="FP94" s="8"/>
      <c r="FQ94" s="131">
        <v>371</v>
      </c>
      <c r="FR94" s="8">
        <f t="shared" si="348"/>
        <v>1993.6395400000001</v>
      </c>
      <c r="FS94" s="8"/>
      <c r="FT94" s="131">
        <v>1528.33763</v>
      </c>
      <c r="FU94" s="8"/>
      <c r="FV94" s="131">
        <v>465.30191000000002</v>
      </c>
    </row>
    <row r="95" spans="2:178" ht="15.75" customHeight="1" x14ac:dyDescent="0.3">
      <c r="B95" s="49"/>
      <c r="C95" s="50"/>
      <c r="D95" s="50"/>
      <c r="E95" s="4"/>
      <c r="F95" s="49"/>
      <c r="G95" s="50"/>
      <c r="H95" s="50"/>
      <c r="M95" s="4"/>
      <c r="N95" s="2" t="s">
        <v>17</v>
      </c>
      <c r="O95" s="2"/>
      <c r="P95" s="21">
        <f t="shared" ref="P95:T95" si="358">SUM(P96:P114)-P97</f>
        <v>77245.900000000009</v>
      </c>
      <c r="Q95" s="21">
        <f t="shared" si="358"/>
        <v>8948.1</v>
      </c>
      <c r="R95" s="21">
        <f t="shared" si="358"/>
        <v>47151</v>
      </c>
      <c r="S95" s="21">
        <f t="shared" si="358"/>
        <v>12700</v>
      </c>
      <c r="T95" s="21">
        <f t="shared" si="358"/>
        <v>8446.8000000000011</v>
      </c>
      <c r="U95" s="21">
        <v>6723.2256000000007</v>
      </c>
      <c r="V95" s="2"/>
      <c r="W95" s="2"/>
      <c r="X95" s="21">
        <f t="shared" ref="X95:AD95" si="359">SUM(X96:X114)-X97</f>
        <v>76338.03</v>
      </c>
      <c r="Y95" s="21">
        <f t="shared" si="359"/>
        <v>8040.6600000000008</v>
      </c>
      <c r="Z95" s="21">
        <f t="shared" si="359"/>
        <v>47150.97</v>
      </c>
      <c r="AA95" s="21">
        <f t="shared" si="359"/>
        <v>12700</v>
      </c>
      <c r="AB95" s="21">
        <f t="shared" si="359"/>
        <v>8446.4000000000015</v>
      </c>
      <c r="AC95" s="97">
        <f t="shared" si="359"/>
        <v>26369.265869999999</v>
      </c>
      <c r="AD95" s="97">
        <f t="shared" si="359"/>
        <v>426.19</v>
      </c>
      <c r="AE95" s="273">
        <f t="shared" ref="AE95" si="360">SUM(AE96:AE114)-AE97</f>
        <v>17314.705890000001</v>
      </c>
      <c r="AF95" s="97">
        <f>SUM(AF96:AF114)-AF97</f>
        <v>3697.4057699999998</v>
      </c>
      <c r="AG95" s="273">
        <f t="shared" ref="AG95" si="361">SUM(AG96:AG114)-AG97</f>
        <v>4930.9642099999992</v>
      </c>
      <c r="AH95" s="2"/>
      <c r="AI95" s="97">
        <f>SUM(AI96:AI114)-AI97</f>
        <v>6723.2256000000007</v>
      </c>
      <c r="AJ95" s="97">
        <f>SUM(AJ96:AJ114)-AJ97</f>
        <v>426.19</v>
      </c>
      <c r="AK95" s="324">
        <f t="shared" si="280"/>
        <v>4715.1000000000004</v>
      </c>
      <c r="AL95" s="324">
        <f t="shared" si="281"/>
        <v>1016</v>
      </c>
      <c r="AM95" s="324">
        <f t="shared" si="282"/>
        <v>565.93560000000014</v>
      </c>
      <c r="AN95" s="21">
        <f t="shared" ref="AN95:BC95" si="362">SUM(AN96:AN114)-AN97</f>
        <v>77245.900000000009</v>
      </c>
      <c r="AO95" s="21">
        <f t="shared" si="362"/>
        <v>8948.1</v>
      </c>
      <c r="AP95" s="21">
        <f t="shared" si="362"/>
        <v>47151</v>
      </c>
      <c r="AQ95" s="21">
        <f t="shared" si="362"/>
        <v>12700</v>
      </c>
      <c r="AR95" s="21">
        <f t="shared" si="362"/>
        <v>8446.8000000000011</v>
      </c>
      <c r="AS95" s="21">
        <f t="shared" si="362"/>
        <v>77245.900000000009</v>
      </c>
      <c r="AT95" s="21">
        <f t="shared" si="362"/>
        <v>8948.1</v>
      </c>
      <c r="AU95" s="21">
        <f t="shared" si="362"/>
        <v>47151</v>
      </c>
      <c r="AV95" s="21"/>
      <c r="AW95" s="21">
        <f t="shared" si="362"/>
        <v>12700</v>
      </c>
      <c r="AX95" s="21">
        <f t="shared" si="362"/>
        <v>8446.8000000000011</v>
      </c>
      <c r="AY95" s="21">
        <f t="shared" si="362"/>
        <v>80209.440000000002</v>
      </c>
      <c r="AZ95" s="21">
        <f t="shared" si="362"/>
        <v>8948.1</v>
      </c>
      <c r="BA95" s="21">
        <f t="shared" si="362"/>
        <v>48105</v>
      </c>
      <c r="BB95" s="21">
        <f t="shared" si="362"/>
        <v>13866.04</v>
      </c>
      <c r="BC95" s="21">
        <f t="shared" si="362"/>
        <v>9290.3000000000011</v>
      </c>
      <c r="BD95" s="21">
        <f t="shared" ref="BD95:BR95" si="363">SUM(BD96:BD114)-BD97</f>
        <v>80209.440000000002</v>
      </c>
      <c r="BE95" s="21">
        <f t="shared" si="363"/>
        <v>8948.1</v>
      </c>
      <c r="BF95" s="21">
        <f t="shared" si="363"/>
        <v>48105</v>
      </c>
      <c r="BG95" s="21">
        <f t="shared" si="363"/>
        <v>13866.04</v>
      </c>
      <c r="BH95" s="21">
        <f t="shared" si="363"/>
        <v>9290.3000000000011</v>
      </c>
      <c r="BI95" s="21">
        <f>SUM(BI96:BI114)-BI97</f>
        <v>70617.640000000014</v>
      </c>
      <c r="BJ95" s="21">
        <f>SUM(BJ96:BJ114)-BJ97</f>
        <v>8948.1</v>
      </c>
      <c r="BK95" s="21">
        <f>SUM(BK96:BK114)-BK97</f>
        <v>48105</v>
      </c>
      <c r="BL95" s="21">
        <f>SUM(BL96:BL114)-BL97</f>
        <v>3866.0400000000004</v>
      </c>
      <c r="BM95" s="21">
        <f>SUM(BM96:BM114)-BM97</f>
        <v>9698.5</v>
      </c>
      <c r="BN95" s="21">
        <f t="shared" si="363"/>
        <v>35159.5</v>
      </c>
      <c r="BO95" s="21">
        <f t="shared" si="363"/>
        <v>0</v>
      </c>
      <c r="BP95" s="21">
        <f t="shared" si="363"/>
        <v>35159.5</v>
      </c>
      <c r="BQ95" s="21">
        <f t="shared" si="363"/>
        <v>0</v>
      </c>
      <c r="BR95" s="21">
        <f t="shared" si="363"/>
        <v>0</v>
      </c>
      <c r="BS95" s="16"/>
      <c r="BT95" s="16"/>
      <c r="BU95" s="21">
        <f>SUM(BU96:BU114)-BU97</f>
        <v>77245.470000000016</v>
      </c>
      <c r="BV95" s="21">
        <f>SUM(BV96:BV114)-BV97</f>
        <v>8948.1</v>
      </c>
      <c r="BW95" s="21">
        <f>SUM(BW96:BW114)-BW97</f>
        <v>47150.97</v>
      </c>
      <c r="BX95" s="21">
        <f>SUM(BX96:BX114)-BX97</f>
        <v>12700</v>
      </c>
      <c r="BY95" s="21">
        <f>SUM(BY96:BY114)-BY97</f>
        <v>8446.4000000000015</v>
      </c>
      <c r="BZ95" s="21">
        <f t="shared" ref="BZ95:DD95" si="364">SUM(BZ96:BZ114)-BZ97</f>
        <v>0.4299999999997226</v>
      </c>
      <c r="CA95" s="21">
        <f t="shared" si="364"/>
        <v>0</v>
      </c>
      <c r="CB95" s="21">
        <f t="shared" si="364"/>
        <v>2.9999999999745341E-2</v>
      </c>
      <c r="CC95" s="21">
        <f t="shared" si="364"/>
        <v>0</v>
      </c>
      <c r="CD95" s="21">
        <f t="shared" si="364"/>
        <v>0.39999999999997726</v>
      </c>
      <c r="CE95" s="21">
        <f t="shared" si="364"/>
        <v>77504.069999999992</v>
      </c>
      <c r="CF95" s="21">
        <f>SUM(CF96:CF114)-CF97</f>
        <v>8040.6600000000008</v>
      </c>
      <c r="CG95" s="21">
        <f>SUM(CG96:CG114)-CG97</f>
        <v>47150.97</v>
      </c>
      <c r="CH95" s="21">
        <f>SUM(CH96:CH114)-CH97</f>
        <v>13866.04</v>
      </c>
      <c r="CI95" s="21">
        <f>SUM(CI96:CI114)-CI97</f>
        <v>8446.4000000000015</v>
      </c>
      <c r="CJ95" s="21">
        <f t="shared" si="364"/>
        <v>1166.04</v>
      </c>
      <c r="CK95" s="21">
        <f t="shared" si="364"/>
        <v>0</v>
      </c>
      <c r="CL95" s="21">
        <f t="shared" si="364"/>
        <v>0</v>
      </c>
      <c r="CM95" s="21">
        <f t="shared" si="364"/>
        <v>1166.04</v>
      </c>
      <c r="CN95" s="21">
        <f t="shared" si="364"/>
        <v>0</v>
      </c>
      <c r="CO95" s="21">
        <f>SUM(CO96:CO114)-CO97</f>
        <v>76338.03</v>
      </c>
      <c r="CP95" s="21">
        <f>SUM(CP96:CP114)-CP97</f>
        <v>8040.6600000000008</v>
      </c>
      <c r="CQ95" s="21">
        <f>SUM(CQ96:CQ114)-CQ97</f>
        <v>47150.97</v>
      </c>
      <c r="CR95" s="21">
        <f>SUM(CR96:CR114)-CR97</f>
        <v>12700</v>
      </c>
      <c r="CS95" s="21">
        <f>SUM(CS96:CS114)-CS97</f>
        <v>8446.4000000000015</v>
      </c>
      <c r="CT95" s="21">
        <f t="shared" si="364"/>
        <v>74230.797310000009</v>
      </c>
      <c r="CU95" s="21">
        <f t="shared" si="364"/>
        <v>8040.6600000000008</v>
      </c>
      <c r="CV95" s="21">
        <f t="shared" si="364"/>
        <v>45045.53731</v>
      </c>
      <c r="CW95" s="21">
        <f t="shared" si="364"/>
        <v>12700</v>
      </c>
      <c r="CX95" s="21">
        <f t="shared" si="364"/>
        <v>8444.6000000000022</v>
      </c>
      <c r="CY95" s="97">
        <f>SUM(CY96:CY114)-CY97</f>
        <v>26369.265869999999</v>
      </c>
      <c r="CZ95" s="97">
        <f>SUM(CZ96:CZ114)-CZ97</f>
        <v>426.19</v>
      </c>
      <c r="DA95" s="273">
        <f t="shared" ref="DA95" si="365">SUM(DA96:DA114)-DA97</f>
        <v>17314.705890000001</v>
      </c>
      <c r="DB95" s="97">
        <f>SUM(DB96:DB114)-DB97</f>
        <v>3697.4057699999998</v>
      </c>
      <c r="DC95" s="273">
        <f t="shared" ref="DC95" si="366">SUM(DC96:DC114)-DC97</f>
        <v>4930.9642099999992</v>
      </c>
      <c r="DD95" s="21">
        <f t="shared" si="364"/>
        <v>100600.06317999997</v>
      </c>
      <c r="DE95" s="21">
        <f t="shared" ref="DE95:DN95" si="367">SUM(DE96:DE114)-DE97</f>
        <v>100600.06317999997</v>
      </c>
      <c r="DF95" s="21">
        <f t="shared" si="367"/>
        <v>8466.85</v>
      </c>
      <c r="DG95" s="21">
        <f t="shared" si="367"/>
        <v>62360.243199999997</v>
      </c>
      <c r="DH95" s="21">
        <f t="shared" si="367"/>
        <v>16397.405769999998</v>
      </c>
      <c r="DI95" s="21">
        <f t="shared" si="367"/>
        <v>13375.56421</v>
      </c>
      <c r="DJ95" s="21">
        <f t="shared" si="367"/>
        <v>2107.2326899999998</v>
      </c>
      <c r="DK95" s="21">
        <f t="shared" si="367"/>
        <v>0</v>
      </c>
      <c r="DL95" s="21">
        <f t="shared" si="367"/>
        <v>2105.4326899999996</v>
      </c>
      <c r="DM95" s="21">
        <f t="shared" si="367"/>
        <v>0</v>
      </c>
      <c r="DN95" s="21">
        <f t="shared" si="367"/>
        <v>1.8000000000000114</v>
      </c>
      <c r="DO95" s="31">
        <f>DP95+DR95-CJ95</f>
        <v>99493.461039999995</v>
      </c>
      <c r="DP95" s="206">
        <f t="shared" ref="DP95:EJ95" si="368">SUM(DP96:DP114)-DP97</f>
        <v>77504.069999999992</v>
      </c>
      <c r="DQ95" s="206">
        <f t="shared" ref="DQ95" si="369">SUM(DQ96:DQ114)-DQ97</f>
        <v>99493.461039999995</v>
      </c>
      <c r="DR95" s="207">
        <f t="shared" si="368"/>
        <v>23155.431039999999</v>
      </c>
      <c r="DS95" s="21">
        <f t="shared" si="368"/>
        <v>0</v>
      </c>
      <c r="DT95" s="21">
        <f t="shared" si="368"/>
        <v>21347.500039999999</v>
      </c>
      <c r="DU95" s="21">
        <f t="shared" si="368"/>
        <v>0</v>
      </c>
      <c r="DV95" s="42">
        <f t="shared" si="368"/>
        <v>1807.931</v>
      </c>
      <c r="DW95" s="21">
        <f t="shared" si="368"/>
        <v>22595.308399999998</v>
      </c>
      <c r="DX95" s="207">
        <f t="shared" si="368"/>
        <v>0</v>
      </c>
      <c r="DY95" s="21">
        <f t="shared" si="368"/>
        <v>20787.377399999998</v>
      </c>
      <c r="DZ95" s="21">
        <f t="shared" si="368"/>
        <v>0</v>
      </c>
      <c r="EA95" s="21">
        <f t="shared" si="368"/>
        <v>1807.931</v>
      </c>
      <c r="EB95" s="21">
        <f t="shared" si="368"/>
        <v>560.12264000000141</v>
      </c>
      <c r="EC95" s="21">
        <f t="shared" si="368"/>
        <v>0</v>
      </c>
      <c r="ED95" s="21">
        <f t="shared" si="368"/>
        <v>560.12264000000141</v>
      </c>
      <c r="EE95" s="21">
        <f t="shared" si="368"/>
        <v>0</v>
      </c>
      <c r="EF95" s="21">
        <f t="shared" si="368"/>
        <v>0</v>
      </c>
      <c r="EG95" s="21">
        <f t="shared" si="368"/>
        <v>0</v>
      </c>
      <c r="EH95" s="21">
        <f t="shared" si="368"/>
        <v>0</v>
      </c>
      <c r="EI95" s="21">
        <f t="shared" si="368"/>
        <v>0</v>
      </c>
      <c r="EJ95" s="3">
        <f t="shared" si="368"/>
        <v>2667.3553300000012</v>
      </c>
      <c r="EL95" s="3">
        <f>SUM(EL96:EL114)-EL97</f>
        <v>99493.461040000024</v>
      </c>
      <c r="EM95" s="3">
        <f>SUM(EM96:EM114)-EM97</f>
        <v>96826.105710000018</v>
      </c>
      <c r="EO95" s="3">
        <f>SUM(EO96:EO114)-EO97</f>
        <v>96826.105710000003</v>
      </c>
      <c r="EP95" s="3">
        <f>SUM(EP96:EP114)-EP97</f>
        <v>2667.3553300000012</v>
      </c>
      <c r="ER95" s="3">
        <f>SUM(ER96:ER114)-ER97</f>
        <v>2667.3553299999876</v>
      </c>
      <c r="ES95" s="24">
        <f>EJ95-ER95</f>
        <v>1.3642420526593924E-11</v>
      </c>
      <c r="ET95" s="146">
        <f t="shared" ref="ET95:EV95" si="370">SUM(ET96:ET114)-ET97</f>
        <v>72623.600000000006</v>
      </c>
      <c r="EU95" s="146">
        <f t="shared" si="370"/>
        <v>3697</v>
      </c>
      <c r="EV95" s="146">
        <f t="shared" si="370"/>
        <v>14.124499999999999</v>
      </c>
      <c r="EW95" s="146">
        <f t="shared" ref="EW95:EX95" si="371">SUM(EW96:EW114)-EW97</f>
        <v>17255</v>
      </c>
      <c r="EX95" s="146">
        <f t="shared" si="371"/>
        <v>3.9020000000000001</v>
      </c>
      <c r="EY95" s="171">
        <f t="shared" ref="EY95:EZ95" si="372">SUM(EY96:EY114)-EY97</f>
        <v>19</v>
      </c>
      <c r="EZ95" s="174">
        <f t="shared" si="372"/>
        <v>10872.3</v>
      </c>
      <c r="FA95" s="24"/>
      <c r="FB95" s="24"/>
      <c r="FC95" s="94">
        <f>SUM(FC96:FC114)-FC97</f>
        <v>74230.797310000009</v>
      </c>
      <c r="FD95" s="94">
        <f>SUM(FD96:FD114)-FD97</f>
        <v>8040.66</v>
      </c>
      <c r="FE95" s="141">
        <f t="shared" ref="FE95" si="373">SUM(FE96:FE114)-FE97</f>
        <v>45045.53731</v>
      </c>
      <c r="FF95" s="94">
        <f>SUM(FF96:FF114)-FF97</f>
        <v>12700</v>
      </c>
      <c r="FG95" s="141">
        <f t="shared" ref="FG95" si="374">SUM(FG96:FG114)-FG97</f>
        <v>8444.6000000000022</v>
      </c>
      <c r="FH95" s="94">
        <f>SUM(FH96:FH114)-FH97</f>
        <v>26369.265869999999</v>
      </c>
      <c r="FI95" s="94">
        <f>SUM(FI96:FI114)-FI97</f>
        <v>426.19</v>
      </c>
      <c r="FJ95" s="141">
        <f t="shared" ref="FJ95" si="375">SUM(FJ96:FJ114)-FJ97</f>
        <v>17314.705890000001</v>
      </c>
      <c r="FK95" s="94">
        <f>SUM(FK96:FK114)-FK97</f>
        <v>3697.4057699999998</v>
      </c>
      <c r="FL95" s="141">
        <f t="shared" ref="FL95" si="376">SUM(FL96:FL114)-FL97</f>
        <v>4930.9642099999992</v>
      </c>
      <c r="FM95" s="94">
        <f>SUM(FM96:FM114)-FM97</f>
        <v>74230.797310000009</v>
      </c>
      <c r="FN95" s="94">
        <f>SUM(FN96:FN114)-FN97</f>
        <v>8040.66</v>
      </c>
      <c r="FO95" s="141">
        <f t="shared" ref="FO95" si="377">SUM(FO96:FO114)-FO97</f>
        <v>45045.53731</v>
      </c>
      <c r="FP95" s="94">
        <f>SUM(FP96:FP114)-FP97</f>
        <v>12700</v>
      </c>
      <c r="FQ95" s="141">
        <f t="shared" ref="FQ95" si="378">SUM(FQ96:FQ114)-FQ97</f>
        <v>8444.6000000000022</v>
      </c>
      <c r="FR95" s="94">
        <f>SUM(FR96:FR114)-FR97</f>
        <v>26369.265869999999</v>
      </c>
      <c r="FS95" s="94">
        <f>SUM(FS96:FS114)-FS97</f>
        <v>426.19</v>
      </c>
      <c r="FT95" s="141">
        <f t="shared" ref="FT95" si="379">SUM(FT96:FT114)-FT97</f>
        <v>17314.705890000001</v>
      </c>
      <c r="FU95" s="94">
        <f>SUM(FU96:FU114)-FU97</f>
        <v>3697.4057699999998</v>
      </c>
      <c r="FV95" s="141">
        <f t="shared" ref="FV95" si="380">SUM(FV96:FV114)-FV97</f>
        <v>4930.9642099999992</v>
      </c>
    </row>
    <row r="96" spans="2:178" s="60" customFormat="1" ht="15.75" customHeight="1" x14ac:dyDescent="0.3">
      <c r="B96" s="51">
        <v>1</v>
      </c>
      <c r="C96" s="50"/>
      <c r="D96" s="50"/>
      <c r="E96" s="307">
        <v>78</v>
      </c>
      <c r="F96" s="51">
        <v>1</v>
      </c>
      <c r="G96" s="50"/>
      <c r="H96" s="50">
        <v>1</v>
      </c>
      <c r="M96" s="307">
        <v>61</v>
      </c>
      <c r="N96" s="28" t="s">
        <v>359</v>
      </c>
      <c r="O96" s="313"/>
      <c r="P96" s="17">
        <f t="shared" ref="P96:P114" si="381">Q96+R96+S96+T96</f>
        <v>12152.8</v>
      </c>
      <c r="Q96" s="17">
        <v>6226.3</v>
      </c>
      <c r="R96" s="33">
        <v>5926.5</v>
      </c>
      <c r="S96" s="20"/>
      <c r="T96" s="20"/>
      <c r="U96" s="20">
        <v>872.58999999999992</v>
      </c>
      <c r="V96" s="313"/>
      <c r="W96" s="313"/>
      <c r="X96" s="17">
        <f t="shared" ref="X96:X114" si="382">Y96+Z96+AA96+AB96</f>
        <v>11245.36</v>
      </c>
      <c r="Y96" s="17">
        <f>2778.69015+1472.1865+1067.98335</f>
        <v>5318.8600000000006</v>
      </c>
      <c r="Z96" s="33">
        <f>5926.5</f>
        <v>5926.5</v>
      </c>
      <c r="AA96" s="20"/>
      <c r="AB96" s="20"/>
      <c r="AC96" s="17">
        <f t="shared" ref="AC96:AC114" si="383">AD96+AE96+AF96+AG96</f>
        <v>3588.0367500000002</v>
      </c>
      <c r="AD96" s="20">
        <v>279.94</v>
      </c>
      <c r="AE96" s="274">
        <v>3308.0967500000002</v>
      </c>
      <c r="AF96" s="20"/>
      <c r="AG96" s="274"/>
      <c r="AH96" s="313"/>
      <c r="AI96" s="17">
        <f t="shared" ref="AI96:AI114" si="384">AJ96+AK96+AL96+AM96</f>
        <v>872.58999999999992</v>
      </c>
      <c r="AJ96" s="20">
        <v>279.94</v>
      </c>
      <c r="AK96" s="324">
        <f t="shared" si="280"/>
        <v>592.65</v>
      </c>
      <c r="AL96" s="324">
        <f t="shared" si="281"/>
        <v>0</v>
      </c>
      <c r="AM96" s="324">
        <f t="shared" si="282"/>
        <v>0</v>
      </c>
      <c r="AN96" s="17">
        <f t="shared" ref="AN96:AN114" si="385">AO96+AP96+AQ96+AR96</f>
        <v>12152.8</v>
      </c>
      <c r="AO96" s="17">
        <v>6226.3</v>
      </c>
      <c r="AP96" s="33">
        <v>5926.5</v>
      </c>
      <c r="AQ96" s="20"/>
      <c r="AR96" s="20"/>
      <c r="AS96" s="17">
        <f t="shared" ref="AS96:AS114" si="386">AT96+AU96+AW96+AX96</f>
        <v>12152.8</v>
      </c>
      <c r="AT96" s="17">
        <v>6226.3</v>
      </c>
      <c r="AU96" s="33">
        <v>5926.5</v>
      </c>
      <c r="AV96" s="18"/>
      <c r="AW96" s="20"/>
      <c r="AX96" s="20"/>
      <c r="AY96" s="17">
        <f t="shared" ref="AY96:AY114" si="387">AZ96+BA96+BB96+BC96</f>
        <v>12152.8</v>
      </c>
      <c r="AZ96" s="17">
        <v>6226.3</v>
      </c>
      <c r="BA96" s="33">
        <v>5926.5</v>
      </c>
      <c r="BB96" s="20"/>
      <c r="BC96" s="20"/>
      <c r="BD96" s="17">
        <f t="shared" ref="BD96:BD114" si="388">BE96+BF96+BG96+BH96</f>
        <v>12152.8</v>
      </c>
      <c r="BE96" s="17">
        <v>6226.3</v>
      </c>
      <c r="BF96" s="33">
        <v>5926.5</v>
      </c>
      <c r="BG96" s="20"/>
      <c r="BH96" s="20"/>
      <c r="BI96" s="17">
        <f t="shared" ref="BI96:BI114" si="389">BJ96+BK96+BL96+BM96</f>
        <v>12152.8</v>
      </c>
      <c r="BJ96" s="17">
        <v>6226.3</v>
      </c>
      <c r="BK96" s="33">
        <v>5926.5</v>
      </c>
      <c r="BL96" s="20"/>
      <c r="BM96" s="20"/>
      <c r="BN96" s="17">
        <f t="shared" ref="BN96:BN114" si="390">BO96+BP96+BQ96+BR96</f>
        <v>5926.5</v>
      </c>
      <c r="BO96" s="17"/>
      <c r="BP96" s="33">
        <v>5926.5</v>
      </c>
      <c r="BQ96" s="20"/>
      <c r="BR96" s="20"/>
      <c r="BS96" s="20"/>
      <c r="BT96" s="20" t="s">
        <v>321</v>
      </c>
      <c r="BU96" s="17">
        <f t="shared" ref="BU96:BU114" si="391">BV96+BW96+BX96+BY96</f>
        <v>12152.8</v>
      </c>
      <c r="BV96" s="17">
        <v>6226.3</v>
      </c>
      <c r="BW96" s="33">
        <f>5926.5</f>
        <v>5926.5</v>
      </c>
      <c r="BX96" s="20"/>
      <c r="BY96" s="20"/>
      <c r="BZ96" s="17">
        <f t="shared" ref="BZ96:BZ114" si="392">CA96+CB96+CC96+CD96</f>
        <v>0</v>
      </c>
      <c r="CA96" s="17">
        <f t="shared" ref="CA96:CA114" si="393">AO96-BV96</f>
        <v>0</v>
      </c>
      <c r="CB96" s="17">
        <f t="shared" ref="CB96:CB114" si="394">AP96-BW96</f>
        <v>0</v>
      </c>
      <c r="CC96" s="17">
        <f t="shared" ref="CC96:CC114" si="395">AQ96-BX96</f>
        <v>0</v>
      </c>
      <c r="CD96" s="17">
        <f t="shared" ref="CD96:CD114" si="396">AR96-BY96</f>
        <v>0</v>
      </c>
      <c r="CE96" s="17">
        <f t="shared" ref="CE96:CE114" si="397">CF96+CG96+CH96+CI96</f>
        <v>11245.36</v>
      </c>
      <c r="CF96" s="17">
        <f>2778.69015+1472.1865+1067.98335</f>
        <v>5318.8600000000006</v>
      </c>
      <c r="CG96" s="33">
        <f>5926.5</f>
        <v>5926.5</v>
      </c>
      <c r="CH96" s="20"/>
      <c r="CI96" s="20"/>
      <c r="CJ96" s="17">
        <f t="shared" ref="CJ96:CJ114" si="398">CK96+CL96+CM96+CN96</f>
        <v>0</v>
      </c>
      <c r="CK96" s="20"/>
      <c r="CL96" s="20"/>
      <c r="CM96" s="20"/>
      <c r="CN96" s="20"/>
      <c r="CO96" s="17">
        <f t="shared" ref="CO96:CO114" si="399">CP96+CQ96+CR96+CS96</f>
        <v>11245.36</v>
      </c>
      <c r="CP96" s="17">
        <f>2778.69015+1472.1865+1067.98335</f>
        <v>5318.8600000000006</v>
      </c>
      <c r="CQ96" s="33">
        <f>5926.5</f>
        <v>5926.5</v>
      </c>
      <c r="CR96" s="20"/>
      <c r="CS96" s="20"/>
      <c r="CT96" s="15">
        <f t="shared" ref="CT96:CT114" si="400">CU96+CV96+CW96+CX96</f>
        <v>11245.36</v>
      </c>
      <c r="CU96" s="17">
        <f>2778.69015+1472.1865+1067.98335</f>
        <v>5318.8600000000006</v>
      </c>
      <c r="CV96" s="217">
        <v>5926.5</v>
      </c>
      <c r="CW96" s="217"/>
      <c r="CX96" s="217"/>
      <c r="CY96" s="17">
        <f t="shared" ref="CY96:CY114" si="401">CZ96+DA96+DB96+DC96</f>
        <v>3588.0367500000002</v>
      </c>
      <c r="CZ96" s="20">
        <v>279.94</v>
      </c>
      <c r="DA96" s="274">
        <v>3308.0967500000002</v>
      </c>
      <c r="DB96" s="20"/>
      <c r="DC96" s="274"/>
      <c r="DD96" s="15">
        <f t="shared" ref="DD96:DD114" si="402">DE96</f>
        <v>14833.39675</v>
      </c>
      <c r="DE96" s="17">
        <f t="shared" ref="DE96:DE114" si="403">DF96+DG96+DH96+DI96</f>
        <v>14833.39675</v>
      </c>
      <c r="DF96" s="17">
        <f t="shared" ref="DF96:DF114" si="404">CU96+CZ96</f>
        <v>5598.8</v>
      </c>
      <c r="DG96" s="17">
        <f t="shared" ref="DG96:DG114" si="405">CV96+DA96</f>
        <v>9234.5967500000006</v>
      </c>
      <c r="DH96" s="17">
        <f t="shared" ref="DH96:DH114" si="406">CW96+DB96</f>
        <v>0</v>
      </c>
      <c r="DI96" s="17">
        <f t="shared" ref="DI96:DI114" si="407">CX96+DC96</f>
        <v>0</v>
      </c>
      <c r="DJ96" s="17">
        <f t="shared" ref="DJ96:DJ114" si="408">DK96+DL96+DM96+DN96</f>
        <v>0</v>
      </c>
      <c r="DK96" s="17">
        <f t="shared" ref="DK96:DK114" si="409">CP96-CU96</f>
        <v>0</v>
      </c>
      <c r="DL96" s="17">
        <f t="shared" ref="DL96:DL114" si="410">CQ96-CV96</f>
        <v>0</v>
      </c>
      <c r="DM96" s="17">
        <f t="shared" ref="DM96:DM114" si="411">CR96-CW96</f>
        <v>0</v>
      </c>
      <c r="DN96" s="17">
        <f t="shared" ref="DN96:DN114" si="412">CS96-CX96</f>
        <v>0</v>
      </c>
      <c r="DO96" s="214"/>
      <c r="DP96" s="218">
        <f>CE96</f>
        <v>11245.36</v>
      </c>
      <c r="DQ96" s="218">
        <f>DP96+DR96</f>
        <v>30645.919040000001</v>
      </c>
      <c r="DR96" s="17">
        <f t="shared" ref="DR96:DR114" si="413">DS96+DT96+DU96+DV96</f>
        <v>19400.55904</v>
      </c>
      <c r="DS96" s="20"/>
      <c r="DT96" s="20">
        <v>19400.55904</v>
      </c>
      <c r="DU96" s="20"/>
      <c r="DV96" s="219"/>
      <c r="DW96" s="15">
        <f t="shared" ref="DW96:DW114" si="414">DX96+DY96+DZ96+EA96</f>
        <v>18840.436399999999</v>
      </c>
      <c r="DX96" s="20"/>
      <c r="DY96" s="20">
        <v>18840.436399999999</v>
      </c>
      <c r="DZ96" s="20"/>
      <c r="EA96" s="20"/>
      <c r="EB96" s="17">
        <f t="shared" ref="EB96" si="415">EC96+ED96+EE96+EF96</f>
        <v>560.12264000000141</v>
      </c>
      <c r="EC96" s="17"/>
      <c r="ED96" s="17">
        <f t="shared" ref="ED96" si="416">DT96-DY96</f>
        <v>560.12264000000141</v>
      </c>
      <c r="EE96" s="17"/>
      <c r="EF96" s="17"/>
      <c r="EG96" s="20"/>
      <c r="EH96" s="20"/>
      <c r="EI96" s="20"/>
      <c r="EJ96" s="8">
        <f t="shared" ref="EJ96:EJ114" si="417">DJ96+EB96+EI96</f>
        <v>560.12264000000141</v>
      </c>
      <c r="EK96" s="59"/>
      <c r="EL96" s="8">
        <f t="shared" ref="EL96:EL114" si="418">CO96+DR96+EG96</f>
        <v>30645.919040000001</v>
      </c>
      <c r="EM96" s="8">
        <f t="shared" ref="EM96:EM114" si="419">CT96+DW96+EH96</f>
        <v>30085.796399999999</v>
      </c>
      <c r="EO96" s="8">
        <f>EM96</f>
        <v>30085.796399999999</v>
      </c>
      <c r="EP96" s="8">
        <f>EJ96</f>
        <v>560.12264000000141</v>
      </c>
      <c r="ER96" s="8">
        <f>DQ96-EO96</f>
        <v>560.12264000000141</v>
      </c>
      <c r="ET96" s="148">
        <v>11100</v>
      </c>
      <c r="EU96" s="148"/>
      <c r="EV96" s="148">
        <v>1.85</v>
      </c>
      <c r="EW96" s="148"/>
      <c r="EX96" s="148"/>
      <c r="EY96" s="175"/>
      <c r="EZ96" s="148"/>
      <c r="FC96" s="8">
        <f t="shared" ref="FC96:FC114" si="420">FD96+FE96+FF96+FG96</f>
        <v>11245.36</v>
      </c>
      <c r="FD96" s="74">
        <v>5318.86</v>
      </c>
      <c r="FE96" s="131">
        <v>5926.5</v>
      </c>
      <c r="FF96" s="74"/>
      <c r="FG96" s="131"/>
      <c r="FH96" s="8">
        <f t="shared" ref="FH96:FH114" si="421">FI96+FJ96+FK96+FL96</f>
        <v>3588.0367500000002</v>
      </c>
      <c r="FI96" s="74">
        <v>279.94</v>
      </c>
      <c r="FJ96" s="131">
        <v>3308.0967500000002</v>
      </c>
      <c r="FK96" s="74"/>
      <c r="FL96" s="131"/>
      <c r="FM96" s="8">
        <f t="shared" ref="FM96:FM114" si="422">FN96+FO96+FP96+FQ96</f>
        <v>11245.36</v>
      </c>
      <c r="FN96" s="74">
        <v>5318.86</v>
      </c>
      <c r="FO96" s="131">
        <v>5926.5</v>
      </c>
      <c r="FP96" s="74"/>
      <c r="FQ96" s="131"/>
      <c r="FR96" s="8">
        <f t="shared" ref="FR96:FR114" si="423">FS96+FT96+FU96+FV96</f>
        <v>3588.0367500000002</v>
      </c>
      <c r="FS96" s="74">
        <v>279.94</v>
      </c>
      <c r="FT96" s="131">
        <v>3308.0967500000002</v>
      </c>
      <c r="FU96" s="74"/>
      <c r="FV96" s="131"/>
    </row>
    <row r="97" spans="2:178" s="60" customFormat="1" ht="15.75" customHeight="1" x14ac:dyDescent="0.3">
      <c r="B97" s="51"/>
      <c r="C97" s="50"/>
      <c r="D97" s="50"/>
      <c r="E97" s="307"/>
      <c r="F97" s="51"/>
      <c r="G97" s="50"/>
      <c r="H97" s="50"/>
      <c r="M97" s="307"/>
      <c r="N97" s="28" t="s">
        <v>396</v>
      </c>
      <c r="O97" s="313"/>
      <c r="P97" s="17">
        <f t="shared" si="381"/>
        <v>5926.5</v>
      </c>
      <c r="Q97" s="17"/>
      <c r="R97" s="55">
        <v>5926.5</v>
      </c>
      <c r="S97" s="20"/>
      <c r="T97" s="20"/>
      <c r="U97" s="20">
        <v>592.65</v>
      </c>
      <c r="V97" s="313"/>
      <c r="W97" s="313"/>
      <c r="X97" s="17">
        <f t="shared" si="382"/>
        <v>5926.5</v>
      </c>
      <c r="Y97" s="20"/>
      <c r="Z97" s="55">
        <v>5926.5</v>
      </c>
      <c r="AA97" s="20"/>
      <c r="AB97" s="20"/>
      <c r="AC97" s="17">
        <f t="shared" si="383"/>
        <v>3308.0967500000002</v>
      </c>
      <c r="AD97" s="20"/>
      <c r="AE97" s="274">
        <v>3308.0967500000002</v>
      </c>
      <c r="AF97" s="20"/>
      <c r="AG97" s="274"/>
      <c r="AH97" s="313"/>
      <c r="AI97" s="17">
        <f t="shared" si="384"/>
        <v>592.65</v>
      </c>
      <c r="AJ97" s="20"/>
      <c r="AK97" s="324">
        <f t="shared" si="280"/>
        <v>592.65</v>
      </c>
      <c r="AL97" s="324">
        <f t="shared" si="281"/>
        <v>0</v>
      </c>
      <c r="AM97" s="324">
        <f t="shared" si="282"/>
        <v>0</v>
      </c>
      <c r="AN97" s="17">
        <f t="shared" si="385"/>
        <v>5926.5</v>
      </c>
      <c r="AO97" s="17"/>
      <c r="AP97" s="55">
        <v>5926.5</v>
      </c>
      <c r="AQ97" s="20"/>
      <c r="AR97" s="20"/>
      <c r="AS97" s="17">
        <f t="shared" si="386"/>
        <v>5926.5</v>
      </c>
      <c r="AT97" s="17"/>
      <c r="AU97" s="55">
        <v>5926.5</v>
      </c>
      <c r="AV97" s="27"/>
      <c r="AW97" s="20"/>
      <c r="AX97" s="20"/>
      <c r="AY97" s="17">
        <f t="shared" si="387"/>
        <v>5926.5</v>
      </c>
      <c r="AZ97" s="17"/>
      <c r="BA97" s="55">
        <v>5926.5</v>
      </c>
      <c r="BB97" s="20"/>
      <c r="BC97" s="20"/>
      <c r="BD97" s="17">
        <f t="shared" si="388"/>
        <v>5926.5</v>
      </c>
      <c r="BE97" s="17"/>
      <c r="BF97" s="55">
        <v>5926.5</v>
      </c>
      <c r="BG97" s="20"/>
      <c r="BH97" s="20"/>
      <c r="BI97" s="17">
        <f t="shared" si="389"/>
        <v>5926.5</v>
      </c>
      <c r="BJ97" s="17"/>
      <c r="BK97" s="55">
        <v>5926.5</v>
      </c>
      <c r="BL97" s="20"/>
      <c r="BM97" s="20"/>
      <c r="BN97" s="17">
        <f t="shared" si="390"/>
        <v>5926.5</v>
      </c>
      <c r="BO97" s="17"/>
      <c r="BP97" s="55">
        <v>5926.5</v>
      </c>
      <c r="BQ97" s="20"/>
      <c r="BR97" s="20"/>
      <c r="BS97" s="20"/>
      <c r="BT97" s="20"/>
      <c r="BU97" s="17">
        <f t="shared" si="391"/>
        <v>5926.5</v>
      </c>
      <c r="BV97" s="55"/>
      <c r="BW97" s="55">
        <v>5926.5</v>
      </c>
      <c r="BX97" s="20"/>
      <c r="BY97" s="20"/>
      <c r="BZ97" s="17">
        <f t="shared" si="392"/>
        <v>0</v>
      </c>
      <c r="CA97" s="17">
        <f t="shared" si="393"/>
        <v>0</v>
      </c>
      <c r="CB97" s="17">
        <f t="shared" si="394"/>
        <v>0</v>
      </c>
      <c r="CC97" s="17">
        <f t="shared" si="395"/>
        <v>0</v>
      </c>
      <c r="CD97" s="17">
        <f t="shared" si="396"/>
        <v>0</v>
      </c>
      <c r="CE97" s="17">
        <f t="shared" si="397"/>
        <v>5926.5</v>
      </c>
      <c r="CF97" s="20"/>
      <c r="CG97" s="55">
        <v>5926.5</v>
      </c>
      <c r="CH97" s="20"/>
      <c r="CI97" s="20"/>
      <c r="CJ97" s="17">
        <f t="shared" si="398"/>
        <v>0</v>
      </c>
      <c r="CK97" s="20"/>
      <c r="CL97" s="20"/>
      <c r="CM97" s="20"/>
      <c r="CN97" s="20"/>
      <c r="CO97" s="17">
        <f t="shared" si="399"/>
        <v>5926.5</v>
      </c>
      <c r="CP97" s="20"/>
      <c r="CQ97" s="55">
        <v>5926.5</v>
      </c>
      <c r="CR97" s="20"/>
      <c r="CS97" s="20"/>
      <c r="CT97" s="15">
        <f t="shared" si="400"/>
        <v>5926.5</v>
      </c>
      <c r="CU97" s="217"/>
      <c r="CV97" s="217">
        <f>CV96</f>
        <v>5926.5</v>
      </c>
      <c r="CW97" s="217"/>
      <c r="CX97" s="217"/>
      <c r="CY97" s="17">
        <f t="shared" si="401"/>
        <v>3308.0967500000002</v>
      </c>
      <c r="CZ97" s="20"/>
      <c r="DA97" s="274">
        <v>3308.0967500000002</v>
      </c>
      <c r="DB97" s="20"/>
      <c r="DC97" s="274"/>
      <c r="DD97" s="15">
        <f t="shared" si="402"/>
        <v>9234.5967500000006</v>
      </c>
      <c r="DE97" s="17">
        <f t="shared" si="403"/>
        <v>9234.5967500000006</v>
      </c>
      <c r="DF97" s="17">
        <f t="shared" si="404"/>
        <v>0</v>
      </c>
      <c r="DG97" s="17">
        <f t="shared" si="405"/>
        <v>9234.5967500000006</v>
      </c>
      <c r="DH97" s="17">
        <f t="shared" si="406"/>
        <v>0</v>
      </c>
      <c r="DI97" s="17">
        <f t="shared" si="407"/>
        <v>0</v>
      </c>
      <c r="DJ97" s="17">
        <f t="shared" si="408"/>
        <v>0</v>
      </c>
      <c r="DK97" s="17">
        <f t="shared" si="409"/>
        <v>0</v>
      </c>
      <c r="DL97" s="17">
        <f t="shared" si="410"/>
        <v>0</v>
      </c>
      <c r="DM97" s="17">
        <f t="shared" si="411"/>
        <v>0</v>
      </c>
      <c r="DN97" s="17">
        <f t="shared" si="412"/>
        <v>0</v>
      </c>
      <c r="DO97" s="214"/>
      <c r="DP97" s="218"/>
      <c r="DQ97" s="218"/>
      <c r="DR97" s="17">
        <f t="shared" si="413"/>
        <v>0</v>
      </c>
      <c r="DS97" s="20"/>
      <c r="DT97" s="20"/>
      <c r="DU97" s="20"/>
      <c r="DV97" s="219"/>
      <c r="DW97" s="15">
        <f t="shared" si="414"/>
        <v>0</v>
      </c>
      <c r="DX97" s="20"/>
      <c r="DY97" s="20"/>
      <c r="DZ97" s="20"/>
      <c r="EA97" s="20"/>
      <c r="EB97" s="17">
        <f t="shared" ref="EB97:EB114" si="424">EC97+ED97+EE97+EF97</f>
        <v>0</v>
      </c>
      <c r="EC97" s="20"/>
      <c r="ED97" s="20"/>
      <c r="EE97" s="20"/>
      <c r="EF97" s="20"/>
      <c r="EG97" s="20"/>
      <c r="EH97" s="20"/>
      <c r="EI97" s="20"/>
      <c r="EJ97" s="8">
        <f t="shared" si="417"/>
        <v>0</v>
      </c>
      <c r="EK97" s="59"/>
      <c r="EL97" s="8">
        <f t="shared" si="418"/>
        <v>5926.5</v>
      </c>
      <c r="EM97" s="8">
        <f t="shared" si="419"/>
        <v>5926.5</v>
      </c>
      <c r="EO97" s="74"/>
      <c r="EP97" s="74"/>
      <c r="ER97" s="74"/>
      <c r="ET97" s="148">
        <v>11100</v>
      </c>
      <c r="EU97" s="148"/>
      <c r="EV97" s="148">
        <v>1.85</v>
      </c>
      <c r="EW97" s="148"/>
      <c r="EX97" s="148"/>
      <c r="EY97" s="175"/>
      <c r="EZ97" s="148"/>
      <c r="FC97" s="8">
        <f t="shared" si="420"/>
        <v>5926.5</v>
      </c>
      <c r="FD97" s="74"/>
      <c r="FE97" s="131">
        <v>5926.5</v>
      </c>
      <c r="FF97" s="74"/>
      <c r="FG97" s="131"/>
      <c r="FH97" s="8">
        <f t="shared" si="421"/>
        <v>3308.0967500000002</v>
      </c>
      <c r="FI97" s="74"/>
      <c r="FJ97" s="131">
        <v>3308.0967500000002</v>
      </c>
      <c r="FK97" s="74"/>
      <c r="FL97" s="131"/>
      <c r="FM97" s="8">
        <f t="shared" si="422"/>
        <v>5926.5</v>
      </c>
      <c r="FN97" s="74"/>
      <c r="FO97" s="131">
        <v>5926.5</v>
      </c>
      <c r="FP97" s="74"/>
      <c r="FQ97" s="131"/>
      <c r="FR97" s="8">
        <f t="shared" si="423"/>
        <v>3308.0967500000002</v>
      </c>
      <c r="FS97" s="74"/>
      <c r="FT97" s="131">
        <v>3308.0967500000002</v>
      </c>
      <c r="FU97" s="74"/>
      <c r="FV97" s="131"/>
    </row>
    <row r="98" spans="2:178" s="59" customFormat="1" ht="15.75" customHeight="1" x14ac:dyDescent="0.3">
      <c r="B98" s="49"/>
      <c r="C98" s="50"/>
      <c r="D98" s="50">
        <v>1</v>
      </c>
      <c r="E98" s="307">
        <v>79</v>
      </c>
      <c r="F98" s="49"/>
      <c r="G98" s="50"/>
      <c r="H98" s="50">
        <v>1</v>
      </c>
      <c r="M98" s="307">
        <v>62</v>
      </c>
      <c r="N98" s="10" t="s">
        <v>103</v>
      </c>
      <c r="O98" s="312"/>
      <c r="P98" s="17">
        <f t="shared" si="381"/>
        <v>1435.9</v>
      </c>
      <c r="Q98" s="17"/>
      <c r="R98" s="33">
        <v>1053</v>
      </c>
      <c r="S98" s="17"/>
      <c r="T98" s="109">
        <v>382.9</v>
      </c>
      <c r="U98" s="17">
        <v>130.95430000000002</v>
      </c>
      <c r="V98" s="312"/>
      <c r="W98" s="312"/>
      <c r="X98" s="17">
        <f t="shared" si="382"/>
        <v>1435.9</v>
      </c>
      <c r="Y98" s="17"/>
      <c r="Z98" s="33">
        <v>1053</v>
      </c>
      <c r="AA98" s="17"/>
      <c r="AB98" s="109">
        <v>382.9</v>
      </c>
      <c r="AC98" s="17">
        <f t="shared" si="383"/>
        <v>4335.7502699999995</v>
      </c>
      <c r="AD98" s="17"/>
      <c r="AE98" s="274">
        <v>3440.0500699999998</v>
      </c>
      <c r="AF98" s="17"/>
      <c r="AG98" s="274">
        <v>895.7002</v>
      </c>
      <c r="AH98" s="312"/>
      <c r="AI98" s="17">
        <f t="shared" si="384"/>
        <v>130.95430000000002</v>
      </c>
      <c r="AJ98" s="17"/>
      <c r="AK98" s="324">
        <f t="shared" si="280"/>
        <v>105.30000000000001</v>
      </c>
      <c r="AL98" s="324">
        <f t="shared" si="281"/>
        <v>0</v>
      </c>
      <c r="AM98" s="324">
        <f t="shared" si="282"/>
        <v>25.654299999999999</v>
      </c>
      <c r="AN98" s="17">
        <f t="shared" si="385"/>
        <v>1435.9</v>
      </c>
      <c r="AO98" s="17"/>
      <c r="AP98" s="33">
        <v>1053</v>
      </c>
      <c r="AQ98" s="17"/>
      <c r="AR98" s="109">
        <v>382.9</v>
      </c>
      <c r="AS98" s="17">
        <f t="shared" si="386"/>
        <v>1435.9</v>
      </c>
      <c r="AT98" s="17"/>
      <c r="AU98" s="33">
        <v>1053</v>
      </c>
      <c r="AV98" s="18"/>
      <c r="AW98" s="17"/>
      <c r="AX98" s="109">
        <v>382.9</v>
      </c>
      <c r="AY98" s="17">
        <f t="shared" si="387"/>
        <v>1435.9</v>
      </c>
      <c r="AZ98" s="17"/>
      <c r="BA98" s="33">
        <v>1053</v>
      </c>
      <c r="BB98" s="17"/>
      <c r="BC98" s="109">
        <v>382.9</v>
      </c>
      <c r="BD98" s="17">
        <f t="shared" si="388"/>
        <v>1435.9</v>
      </c>
      <c r="BE98" s="17"/>
      <c r="BF98" s="33">
        <v>1053</v>
      </c>
      <c r="BG98" s="17"/>
      <c r="BH98" s="109">
        <v>382.9</v>
      </c>
      <c r="BI98" s="17">
        <f t="shared" si="389"/>
        <v>1435.9</v>
      </c>
      <c r="BJ98" s="17"/>
      <c r="BK98" s="33">
        <v>1053</v>
      </c>
      <c r="BL98" s="17"/>
      <c r="BM98" s="109">
        <v>382.9</v>
      </c>
      <c r="BN98" s="17">
        <f t="shared" si="390"/>
        <v>1053</v>
      </c>
      <c r="BO98" s="17"/>
      <c r="BP98" s="33">
        <v>1053</v>
      </c>
      <c r="BQ98" s="17"/>
      <c r="BR98" s="17"/>
      <c r="BS98" s="17"/>
      <c r="BT98" s="17" t="s">
        <v>326</v>
      </c>
      <c r="BU98" s="17">
        <f t="shared" si="391"/>
        <v>1435.9</v>
      </c>
      <c r="BV98" s="17"/>
      <c r="BW98" s="33">
        <v>1053</v>
      </c>
      <c r="BX98" s="17"/>
      <c r="BY98" s="109">
        <v>382.9</v>
      </c>
      <c r="BZ98" s="17">
        <f t="shared" si="392"/>
        <v>0</v>
      </c>
      <c r="CA98" s="17">
        <f t="shared" si="393"/>
        <v>0</v>
      </c>
      <c r="CB98" s="17">
        <f t="shared" si="394"/>
        <v>0</v>
      </c>
      <c r="CC98" s="17">
        <f t="shared" si="395"/>
        <v>0</v>
      </c>
      <c r="CD98" s="17">
        <f t="shared" si="396"/>
        <v>0</v>
      </c>
      <c r="CE98" s="17">
        <f t="shared" si="397"/>
        <v>1435.9</v>
      </c>
      <c r="CF98" s="17"/>
      <c r="CG98" s="33">
        <v>1053</v>
      </c>
      <c r="CH98" s="17"/>
      <c r="CI98" s="109">
        <v>382.9</v>
      </c>
      <c r="CJ98" s="17">
        <f t="shared" si="398"/>
        <v>0</v>
      </c>
      <c r="CK98" s="17"/>
      <c r="CL98" s="17"/>
      <c r="CM98" s="17"/>
      <c r="CN98" s="17"/>
      <c r="CO98" s="17">
        <f t="shared" si="399"/>
        <v>1435.9</v>
      </c>
      <c r="CP98" s="17"/>
      <c r="CQ98" s="33">
        <v>1053</v>
      </c>
      <c r="CR98" s="17"/>
      <c r="CS98" s="109">
        <v>382.9</v>
      </c>
      <c r="CT98" s="17">
        <f t="shared" si="400"/>
        <v>1435.9</v>
      </c>
      <c r="CU98" s="17"/>
      <c r="CV98" s="33">
        <v>1053</v>
      </c>
      <c r="CW98" s="17"/>
      <c r="CX98" s="109">
        <v>382.9</v>
      </c>
      <c r="CY98" s="17">
        <f t="shared" si="401"/>
        <v>4335.7502699999995</v>
      </c>
      <c r="CZ98" s="17"/>
      <c r="DA98" s="274">
        <v>3440.0500699999998</v>
      </c>
      <c r="DB98" s="17"/>
      <c r="DC98" s="274">
        <v>895.7002</v>
      </c>
      <c r="DD98" s="15">
        <f t="shared" si="402"/>
        <v>5771.6502699999992</v>
      </c>
      <c r="DE98" s="17">
        <f t="shared" si="403"/>
        <v>5771.6502699999992</v>
      </c>
      <c r="DF98" s="17">
        <f t="shared" si="404"/>
        <v>0</v>
      </c>
      <c r="DG98" s="17">
        <f t="shared" si="405"/>
        <v>4493.0500699999993</v>
      </c>
      <c r="DH98" s="17">
        <f t="shared" si="406"/>
        <v>0</v>
      </c>
      <c r="DI98" s="17">
        <f t="shared" si="407"/>
        <v>1278.6001999999999</v>
      </c>
      <c r="DJ98" s="17">
        <f t="shared" si="408"/>
        <v>0</v>
      </c>
      <c r="DK98" s="17">
        <f t="shared" si="409"/>
        <v>0</v>
      </c>
      <c r="DL98" s="17">
        <f t="shared" si="410"/>
        <v>0</v>
      </c>
      <c r="DM98" s="17">
        <f t="shared" si="411"/>
        <v>0</v>
      </c>
      <c r="DN98" s="17">
        <f t="shared" si="412"/>
        <v>0</v>
      </c>
      <c r="DO98" s="208"/>
      <c r="DP98" s="209"/>
      <c r="DQ98" s="209"/>
      <c r="DR98" s="17">
        <f t="shared" si="413"/>
        <v>0</v>
      </c>
      <c r="DS98" s="17"/>
      <c r="DT98" s="17"/>
      <c r="DU98" s="17"/>
      <c r="DV98" s="40"/>
      <c r="DW98" s="15">
        <f t="shared" si="414"/>
        <v>0</v>
      </c>
      <c r="DX98" s="17"/>
      <c r="DY98" s="17"/>
      <c r="DZ98" s="17"/>
      <c r="EA98" s="17"/>
      <c r="EB98" s="17">
        <f t="shared" si="424"/>
        <v>0</v>
      </c>
      <c r="EC98" s="17"/>
      <c r="ED98" s="17"/>
      <c r="EE98" s="17"/>
      <c r="EF98" s="17"/>
      <c r="EG98" s="17"/>
      <c r="EH98" s="17"/>
      <c r="EI98" s="17"/>
      <c r="EJ98" s="8">
        <f t="shared" si="417"/>
        <v>0</v>
      </c>
      <c r="EL98" s="8">
        <f t="shared" si="418"/>
        <v>1435.9</v>
      </c>
      <c r="EM98" s="8">
        <f t="shared" si="419"/>
        <v>1435.9</v>
      </c>
      <c r="EO98" s="8"/>
      <c r="EP98" s="8"/>
      <c r="ER98" s="8"/>
      <c r="ET98" s="148">
        <v>6657</v>
      </c>
      <c r="EU98" s="148"/>
      <c r="EV98" s="148">
        <v>1.2509999999999999</v>
      </c>
      <c r="EW98" s="148"/>
      <c r="EX98" s="148"/>
      <c r="EY98" s="175">
        <v>4</v>
      </c>
      <c r="EZ98" s="148">
        <v>1434.2</v>
      </c>
      <c r="FC98" s="8">
        <f t="shared" si="420"/>
        <v>1435.9</v>
      </c>
      <c r="FD98" s="8"/>
      <c r="FE98" s="131">
        <v>1053</v>
      </c>
      <c r="FF98" s="8"/>
      <c r="FG98" s="131">
        <v>382.9</v>
      </c>
      <c r="FH98" s="8">
        <f t="shared" si="421"/>
        <v>4335.7502699999995</v>
      </c>
      <c r="FI98" s="8"/>
      <c r="FJ98" s="131">
        <v>3440.0500699999998</v>
      </c>
      <c r="FK98" s="8"/>
      <c r="FL98" s="131">
        <v>895.7002</v>
      </c>
      <c r="FM98" s="8">
        <f t="shared" si="422"/>
        <v>1435.9</v>
      </c>
      <c r="FN98" s="8"/>
      <c r="FO98" s="131">
        <v>1053</v>
      </c>
      <c r="FP98" s="8"/>
      <c r="FQ98" s="131">
        <v>382.9</v>
      </c>
      <c r="FR98" s="8">
        <f t="shared" si="423"/>
        <v>4335.7502699999995</v>
      </c>
      <c r="FS98" s="8"/>
      <c r="FT98" s="131">
        <v>3440.0500699999998</v>
      </c>
      <c r="FU98" s="8"/>
      <c r="FV98" s="131">
        <v>895.7002</v>
      </c>
    </row>
    <row r="99" spans="2:178" s="59" customFormat="1" ht="15.75" customHeight="1" x14ac:dyDescent="0.3">
      <c r="B99" s="49"/>
      <c r="C99" s="50"/>
      <c r="D99" s="50">
        <v>1</v>
      </c>
      <c r="E99" s="307">
        <v>80</v>
      </c>
      <c r="F99" s="49"/>
      <c r="G99" s="50"/>
      <c r="H99" s="50">
        <v>1</v>
      </c>
      <c r="M99" s="307">
        <v>63</v>
      </c>
      <c r="N99" s="10" t="s">
        <v>104</v>
      </c>
      <c r="O99" s="312"/>
      <c r="P99" s="17">
        <f t="shared" si="381"/>
        <v>1219</v>
      </c>
      <c r="Q99" s="17"/>
      <c r="R99" s="33">
        <v>1219</v>
      </c>
      <c r="S99" s="17"/>
      <c r="T99" s="109"/>
      <c r="U99" s="17">
        <v>121.9</v>
      </c>
      <c r="V99" s="312"/>
      <c r="W99" s="312"/>
      <c r="X99" s="17">
        <f t="shared" si="382"/>
        <v>1219</v>
      </c>
      <c r="Y99" s="17"/>
      <c r="Z99" s="33">
        <v>1219</v>
      </c>
      <c r="AA99" s="17"/>
      <c r="AB99" s="17"/>
      <c r="AC99" s="17">
        <f t="shared" si="383"/>
        <v>415.92653999999999</v>
      </c>
      <c r="AD99" s="17"/>
      <c r="AE99" s="274">
        <v>415.92653999999999</v>
      </c>
      <c r="AF99" s="17"/>
      <c r="AG99" s="274"/>
      <c r="AH99" s="312"/>
      <c r="AI99" s="17">
        <f t="shared" si="384"/>
        <v>121.9</v>
      </c>
      <c r="AJ99" s="17"/>
      <c r="AK99" s="324">
        <f t="shared" si="280"/>
        <v>121.9</v>
      </c>
      <c r="AL99" s="324">
        <f t="shared" si="281"/>
        <v>0</v>
      </c>
      <c r="AM99" s="324">
        <f t="shared" si="282"/>
        <v>0</v>
      </c>
      <c r="AN99" s="17">
        <f t="shared" si="385"/>
        <v>1219</v>
      </c>
      <c r="AO99" s="17"/>
      <c r="AP99" s="33">
        <v>1219</v>
      </c>
      <c r="AQ99" s="17"/>
      <c r="AR99" s="109"/>
      <c r="AS99" s="17">
        <f t="shared" si="386"/>
        <v>1219</v>
      </c>
      <c r="AT99" s="17"/>
      <c r="AU99" s="33">
        <v>1219</v>
      </c>
      <c r="AV99" s="18"/>
      <c r="AW99" s="17"/>
      <c r="AX99" s="109"/>
      <c r="AY99" s="17">
        <f t="shared" si="387"/>
        <v>1219</v>
      </c>
      <c r="AZ99" s="17"/>
      <c r="BA99" s="33">
        <v>1219</v>
      </c>
      <c r="BB99" s="17"/>
      <c r="BC99" s="109"/>
      <c r="BD99" s="17">
        <f t="shared" si="388"/>
        <v>1219</v>
      </c>
      <c r="BE99" s="17"/>
      <c r="BF99" s="33">
        <v>1219</v>
      </c>
      <c r="BG99" s="17"/>
      <c r="BH99" s="109"/>
      <c r="BI99" s="17">
        <f t="shared" si="389"/>
        <v>1502.5</v>
      </c>
      <c r="BJ99" s="17"/>
      <c r="BK99" s="33">
        <v>1219</v>
      </c>
      <c r="BL99" s="17"/>
      <c r="BM99" s="109">
        <v>283.5</v>
      </c>
      <c r="BN99" s="17">
        <f t="shared" si="390"/>
        <v>1219</v>
      </c>
      <c r="BO99" s="17"/>
      <c r="BP99" s="33">
        <v>1219</v>
      </c>
      <c r="BQ99" s="17"/>
      <c r="BR99" s="17"/>
      <c r="BS99" s="17"/>
      <c r="BT99" s="29" t="s">
        <v>320</v>
      </c>
      <c r="BU99" s="17">
        <f t="shared" si="391"/>
        <v>1219</v>
      </c>
      <c r="BV99" s="17"/>
      <c r="BW99" s="33">
        <v>1219</v>
      </c>
      <c r="BX99" s="17"/>
      <c r="BY99" s="17"/>
      <c r="BZ99" s="17">
        <f t="shared" si="392"/>
        <v>0</v>
      </c>
      <c r="CA99" s="17">
        <f t="shared" si="393"/>
        <v>0</v>
      </c>
      <c r="CB99" s="17">
        <f t="shared" si="394"/>
        <v>0</v>
      </c>
      <c r="CC99" s="17">
        <f t="shared" si="395"/>
        <v>0</v>
      </c>
      <c r="CD99" s="17">
        <f t="shared" si="396"/>
        <v>0</v>
      </c>
      <c r="CE99" s="17">
        <f t="shared" si="397"/>
        <v>1219</v>
      </c>
      <c r="CF99" s="17"/>
      <c r="CG99" s="33">
        <v>1219</v>
      </c>
      <c r="CH99" s="17"/>
      <c r="CI99" s="17"/>
      <c r="CJ99" s="17">
        <f t="shared" si="398"/>
        <v>0</v>
      </c>
      <c r="CK99" s="17"/>
      <c r="CL99" s="17"/>
      <c r="CM99" s="17"/>
      <c r="CN99" s="17"/>
      <c r="CO99" s="17">
        <f t="shared" si="399"/>
        <v>1219</v>
      </c>
      <c r="CP99" s="17"/>
      <c r="CQ99" s="33">
        <v>1219</v>
      </c>
      <c r="CR99" s="17"/>
      <c r="CS99" s="17"/>
      <c r="CT99" s="17">
        <f t="shared" si="400"/>
        <v>1219</v>
      </c>
      <c r="CU99" s="17"/>
      <c r="CV99" s="33">
        <v>1219</v>
      </c>
      <c r="CW99" s="15"/>
      <c r="CX99" s="15"/>
      <c r="CY99" s="17">
        <f t="shared" si="401"/>
        <v>415.92653999999999</v>
      </c>
      <c r="CZ99" s="17"/>
      <c r="DA99" s="274">
        <v>415.92653999999999</v>
      </c>
      <c r="DB99" s="17"/>
      <c r="DC99" s="274"/>
      <c r="DD99" s="15">
        <f t="shared" si="402"/>
        <v>1634.9265399999999</v>
      </c>
      <c r="DE99" s="17">
        <f t="shared" si="403"/>
        <v>1634.9265399999999</v>
      </c>
      <c r="DF99" s="17">
        <f t="shared" si="404"/>
        <v>0</v>
      </c>
      <c r="DG99" s="17">
        <f t="shared" si="405"/>
        <v>1634.9265399999999</v>
      </c>
      <c r="DH99" s="17">
        <f t="shared" si="406"/>
        <v>0</v>
      </c>
      <c r="DI99" s="17">
        <f t="shared" si="407"/>
        <v>0</v>
      </c>
      <c r="DJ99" s="17">
        <f t="shared" si="408"/>
        <v>0</v>
      </c>
      <c r="DK99" s="17">
        <f t="shared" si="409"/>
        <v>0</v>
      </c>
      <c r="DL99" s="17">
        <f t="shared" si="410"/>
        <v>0</v>
      </c>
      <c r="DM99" s="17">
        <f t="shared" si="411"/>
        <v>0</v>
      </c>
      <c r="DN99" s="17">
        <f t="shared" si="412"/>
        <v>0</v>
      </c>
      <c r="DO99" s="208"/>
      <c r="DP99" s="209"/>
      <c r="DQ99" s="209"/>
      <c r="DR99" s="17">
        <f t="shared" si="413"/>
        <v>0</v>
      </c>
      <c r="DS99" s="17"/>
      <c r="DT99" s="17"/>
      <c r="DU99" s="17"/>
      <c r="DV99" s="40"/>
      <c r="DW99" s="15">
        <f t="shared" si="414"/>
        <v>0</v>
      </c>
      <c r="DX99" s="17"/>
      <c r="DY99" s="17"/>
      <c r="DZ99" s="17"/>
      <c r="EA99" s="17"/>
      <c r="EB99" s="17">
        <f t="shared" si="424"/>
        <v>0</v>
      </c>
      <c r="EC99" s="17"/>
      <c r="ED99" s="17"/>
      <c r="EE99" s="17"/>
      <c r="EF99" s="17"/>
      <c r="EG99" s="17"/>
      <c r="EH99" s="17"/>
      <c r="EI99" s="17"/>
      <c r="EJ99" s="8">
        <f t="shared" si="417"/>
        <v>0</v>
      </c>
      <c r="EL99" s="8">
        <f t="shared" si="418"/>
        <v>1219</v>
      </c>
      <c r="EM99" s="8">
        <f t="shared" si="419"/>
        <v>1219</v>
      </c>
      <c r="EO99" s="8"/>
      <c r="EP99" s="8"/>
      <c r="ER99" s="8"/>
      <c r="ET99" s="148">
        <v>2897</v>
      </c>
      <c r="EU99" s="148">
        <v>2897</v>
      </c>
      <c r="EV99" s="148">
        <v>0.88300000000000001</v>
      </c>
      <c r="EW99" s="148"/>
      <c r="EX99" s="148"/>
      <c r="EY99" s="175"/>
      <c r="EZ99" s="148"/>
      <c r="FC99" s="8">
        <f t="shared" si="420"/>
        <v>1219</v>
      </c>
      <c r="FD99" s="8"/>
      <c r="FE99" s="131">
        <v>1219</v>
      </c>
      <c r="FF99" s="8"/>
      <c r="FG99" s="131"/>
      <c r="FH99" s="8">
        <f t="shared" si="421"/>
        <v>415.92653999999999</v>
      </c>
      <c r="FI99" s="8"/>
      <c r="FJ99" s="131">
        <v>415.92653999999999</v>
      </c>
      <c r="FK99" s="8"/>
      <c r="FL99" s="131"/>
      <c r="FM99" s="8">
        <f t="shared" si="422"/>
        <v>1219</v>
      </c>
      <c r="FN99" s="8"/>
      <c r="FO99" s="131">
        <v>1219</v>
      </c>
      <c r="FP99" s="8"/>
      <c r="FQ99" s="131"/>
      <c r="FR99" s="8">
        <f t="shared" si="423"/>
        <v>415.92653999999999</v>
      </c>
      <c r="FS99" s="8"/>
      <c r="FT99" s="131">
        <v>415.92653999999999</v>
      </c>
      <c r="FU99" s="8"/>
      <c r="FV99" s="131"/>
    </row>
    <row r="100" spans="2:178" s="59" customFormat="1" ht="15.75" customHeight="1" x14ac:dyDescent="0.3">
      <c r="B100" s="49"/>
      <c r="C100" s="50"/>
      <c r="D100" s="50">
        <v>1</v>
      </c>
      <c r="E100" s="307">
        <v>81</v>
      </c>
      <c r="F100" s="49"/>
      <c r="G100" s="50"/>
      <c r="H100" s="50">
        <v>1</v>
      </c>
      <c r="M100" s="307">
        <v>64</v>
      </c>
      <c r="N100" s="10" t="s">
        <v>105</v>
      </c>
      <c r="O100" s="312"/>
      <c r="P100" s="17">
        <f t="shared" si="381"/>
        <v>1749.5</v>
      </c>
      <c r="Q100" s="17"/>
      <c r="R100" s="33">
        <v>949.5</v>
      </c>
      <c r="S100" s="17"/>
      <c r="T100" s="109">
        <v>800</v>
      </c>
      <c r="U100" s="17">
        <v>148.55000000000001</v>
      </c>
      <c r="V100" s="312"/>
      <c r="W100" s="312"/>
      <c r="X100" s="17">
        <f t="shared" si="382"/>
        <v>1749.5</v>
      </c>
      <c r="Y100" s="17"/>
      <c r="Z100" s="33">
        <v>949.5</v>
      </c>
      <c r="AA100" s="17"/>
      <c r="AB100" s="17">
        <v>800</v>
      </c>
      <c r="AC100" s="17">
        <f t="shared" si="383"/>
        <v>1568.6369300000001</v>
      </c>
      <c r="AD100" s="17"/>
      <c r="AE100" s="274">
        <v>915.33713</v>
      </c>
      <c r="AF100" s="17"/>
      <c r="AG100" s="274">
        <v>653.2998</v>
      </c>
      <c r="AH100" s="312"/>
      <c r="AI100" s="17">
        <f t="shared" si="384"/>
        <v>148.55000000000001</v>
      </c>
      <c r="AJ100" s="17"/>
      <c r="AK100" s="324">
        <f t="shared" si="280"/>
        <v>94.95</v>
      </c>
      <c r="AL100" s="324">
        <f t="shared" si="281"/>
        <v>0</v>
      </c>
      <c r="AM100" s="324">
        <f t="shared" si="282"/>
        <v>53.6</v>
      </c>
      <c r="AN100" s="17">
        <f t="shared" si="385"/>
        <v>1749.5</v>
      </c>
      <c r="AO100" s="17"/>
      <c r="AP100" s="33">
        <v>949.5</v>
      </c>
      <c r="AQ100" s="17"/>
      <c r="AR100" s="109">
        <v>800</v>
      </c>
      <c r="AS100" s="17">
        <f t="shared" si="386"/>
        <v>1749.5</v>
      </c>
      <c r="AT100" s="17"/>
      <c r="AU100" s="33">
        <v>949.5</v>
      </c>
      <c r="AV100" s="18"/>
      <c r="AW100" s="17"/>
      <c r="AX100" s="109">
        <v>800</v>
      </c>
      <c r="AY100" s="17">
        <f t="shared" si="387"/>
        <v>1749.5</v>
      </c>
      <c r="AZ100" s="17"/>
      <c r="BA100" s="33">
        <v>949.5</v>
      </c>
      <c r="BB100" s="17"/>
      <c r="BC100" s="109">
        <v>800</v>
      </c>
      <c r="BD100" s="17">
        <f t="shared" si="388"/>
        <v>1749.5</v>
      </c>
      <c r="BE100" s="17"/>
      <c r="BF100" s="33">
        <v>949.5</v>
      </c>
      <c r="BG100" s="17"/>
      <c r="BH100" s="109">
        <v>800</v>
      </c>
      <c r="BI100" s="17">
        <f t="shared" si="389"/>
        <v>949.5</v>
      </c>
      <c r="BJ100" s="17"/>
      <c r="BK100" s="33">
        <v>949.5</v>
      </c>
      <c r="BL100" s="17"/>
      <c r="BM100" s="110"/>
      <c r="BN100" s="17">
        <f t="shared" si="390"/>
        <v>949.5</v>
      </c>
      <c r="BO100" s="17"/>
      <c r="BP100" s="33">
        <v>949.5</v>
      </c>
      <c r="BQ100" s="17"/>
      <c r="BR100" s="17"/>
      <c r="BS100" s="17"/>
      <c r="BT100" s="17" t="s">
        <v>267</v>
      </c>
      <c r="BU100" s="17">
        <f t="shared" si="391"/>
        <v>1749.5</v>
      </c>
      <c r="BV100" s="17"/>
      <c r="BW100" s="33">
        <v>949.5</v>
      </c>
      <c r="BX100" s="17"/>
      <c r="BY100" s="17">
        <v>800</v>
      </c>
      <c r="BZ100" s="17">
        <f t="shared" si="392"/>
        <v>0</v>
      </c>
      <c r="CA100" s="17">
        <f t="shared" si="393"/>
        <v>0</v>
      </c>
      <c r="CB100" s="17">
        <f t="shared" si="394"/>
        <v>0</v>
      </c>
      <c r="CC100" s="17">
        <f t="shared" si="395"/>
        <v>0</v>
      </c>
      <c r="CD100" s="17">
        <f t="shared" si="396"/>
        <v>0</v>
      </c>
      <c r="CE100" s="17">
        <f t="shared" si="397"/>
        <v>1749.5</v>
      </c>
      <c r="CF100" s="17"/>
      <c r="CG100" s="33">
        <v>949.5</v>
      </c>
      <c r="CH100" s="17"/>
      <c r="CI100" s="17">
        <v>800</v>
      </c>
      <c r="CJ100" s="17">
        <f t="shared" si="398"/>
        <v>0</v>
      </c>
      <c r="CK100" s="17"/>
      <c r="CL100" s="17"/>
      <c r="CM100" s="17"/>
      <c r="CN100" s="17"/>
      <c r="CO100" s="17">
        <f t="shared" si="399"/>
        <v>1749.5</v>
      </c>
      <c r="CP100" s="17"/>
      <c r="CQ100" s="33">
        <v>949.5</v>
      </c>
      <c r="CR100" s="17"/>
      <c r="CS100" s="17">
        <v>800</v>
      </c>
      <c r="CT100" s="17">
        <f t="shared" si="400"/>
        <v>1749.5</v>
      </c>
      <c r="CU100" s="17"/>
      <c r="CV100" s="33">
        <v>949.5</v>
      </c>
      <c r="CW100" s="17"/>
      <c r="CX100" s="17">
        <v>800</v>
      </c>
      <c r="CY100" s="17">
        <f t="shared" si="401"/>
        <v>1568.6369300000001</v>
      </c>
      <c r="CZ100" s="17"/>
      <c r="DA100" s="274">
        <v>915.33713</v>
      </c>
      <c r="DB100" s="17"/>
      <c r="DC100" s="274">
        <v>653.2998</v>
      </c>
      <c r="DD100" s="15">
        <f t="shared" si="402"/>
        <v>3318.1369299999997</v>
      </c>
      <c r="DE100" s="17">
        <f t="shared" si="403"/>
        <v>3318.1369299999997</v>
      </c>
      <c r="DF100" s="17">
        <f t="shared" si="404"/>
        <v>0</v>
      </c>
      <c r="DG100" s="17">
        <f t="shared" si="405"/>
        <v>1864.8371299999999</v>
      </c>
      <c r="DH100" s="17">
        <f t="shared" si="406"/>
        <v>0</v>
      </c>
      <c r="DI100" s="17">
        <f t="shared" si="407"/>
        <v>1453.2998</v>
      </c>
      <c r="DJ100" s="17">
        <f t="shared" si="408"/>
        <v>0</v>
      </c>
      <c r="DK100" s="17">
        <f t="shared" si="409"/>
        <v>0</v>
      </c>
      <c r="DL100" s="17">
        <f t="shared" si="410"/>
        <v>0</v>
      </c>
      <c r="DM100" s="17">
        <f t="shared" si="411"/>
        <v>0</v>
      </c>
      <c r="DN100" s="17">
        <f t="shared" si="412"/>
        <v>0</v>
      </c>
      <c r="DO100" s="208"/>
      <c r="DP100" s="209"/>
      <c r="DQ100" s="209"/>
      <c r="DR100" s="17">
        <f t="shared" si="413"/>
        <v>0</v>
      </c>
      <c r="DS100" s="17"/>
      <c r="DT100" s="17"/>
      <c r="DU100" s="17"/>
      <c r="DV100" s="40"/>
      <c r="DW100" s="15">
        <f t="shared" si="414"/>
        <v>0</v>
      </c>
      <c r="DX100" s="17"/>
      <c r="DY100" s="17"/>
      <c r="DZ100" s="17"/>
      <c r="EA100" s="17"/>
      <c r="EB100" s="17">
        <f t="shared" si="424"/>
        <v>0</v>
      </c>
      <c r="EC100" s="17"/>
      <c r="ED100" s="17"/>
      <c r="EE100" s="17"/>
      <c r="EF100" s="17"/>
      <c r="EG100" s="17"/>
      <c r="EH100" s="17"/>
      <c r="EI100" s="17"/>
      <c r="EJ100" s="8">
        <f t="shared" si="417"/>
        <v>0</v>
      </c>
      <c r="EL100" s="8">
        <f t="shared" si="418"/>
        <v>1749.5</v>
      </c>
      <c r="EM100" s="8">
        <f t="shared" si="419"/>
        <v>1749.5</v>
      </c>
      <c r="EO100" s="8"/>
      <c r="EP100" s="8"/>
      <c r="ER100" s="8"/>
      <c r="ET100" s="148">
        <v>3400</v>
      </c>
      <c r="EU100" s="148"/>
      <c r="EV100" s="148">
        <v>0.85</v>
      </c>
      <c r="EW100" s="148"/>
      <c r="EX100" s="148"/>
      <c r="EY100" s="175">
        <v>1</v>
      </c>
      <c r="EZ100" s="148">
        <v>1350.6</v>
      </c>
      <c r="FC100" s="8">
        <f t="shared" si="420"/>
        <v>1749.5</v>
      </c>
      <c r="FD100" s="8"/>
      <c r="FE100" s="131">
        <v>949.5</v>
      </c>
      <c r="FF100" s="8"/>
      <c r="FG100" s="131">
        <v>800</v>
      </c>
      <c r="FH100" s="8">
        <f t="shared" si="421"/>
        <v>1568.6369300000001</v>
      </c>
      <c r="FI100" s="8"/>
      <c r="FJ100" s="131">
        <v>915.33713</v>
      </c>
      <c r="FK100" s="8"/>
      <c r="FL100" s="131">
        <v>653.2998</v>
      </c>
      <c r="FM100" s="8">
        <f t="shared" si="422"/>
        <v>1749.5</v>
      </c>
      <c r="FN100" s="8"/>
      <c r="FO100" s="131">
        <v>949.5</v>
      </c>
      <c r="FP100" s="8"/>
      <c r="FQ100" s="131">
        <v>800</v>
      </c>
      <c r="FR100" s="8">
        <f t="shared" si="423"/>
        <v>1568.6369300000001</v>
      </c>
      <c r="FS100" s="8"/>
      <c r="FT100" s="131">
        <v>915.33713</v>
      </c>
      <c r="FU100" s="8"/>
      <c r="FV100" s="131">
        <v>653.2998</v>
      </c>
    </row>
    <row r="101" spans="2:178" s="59" customFormat="1" ht="15.75" customHeight="1" x14ac:dyDescent="0.3">
      <c r="B101" s="49"/>
      <c r="C101" s="50">
        <v>1</v>
      </c>
      <c r="D101" s="50"/>
      <c r="E101" s="307">
        <v>82</v>
      </c>
      <c r="F101" s="49"/>
      <c r="G101" s="50"/>
      <c r="H101" s="50">
        <v>1</v>
      </c>
      <c r="M101" s="307">
        <v>65</v>
      </c>
      <c r="N101" s="10" t="s">
        <v>188</v>
      </c>
      <c r="O101" s="312"/>
      <c r="P101" s="17">
        <f t="shared" si="381"/>
        <v>11338</v>
      </c>
      <c r="Q101" s="17"/>
      <c r="R101" s="109">
        <v>10732.5</v>
      </c>
      <c r="S101" s="17"/>
      <c r="T101" s="109">
        <v>605.5</v>
      </c>
      <c r="U101" s="17">
        <v>1113.8185000000001</v>
      </c>
      <c r="V101" s="312"/>
      <c r="W101" s="312"/>
      <c r="X101" s="17">
        <f t="shared" si="382"/>
        <v>11338</v>
      </c>
      <c r="Y101" s="17"/>
      <c r="Z101" s="17">
        <v>10732.5</v>
      </c>
      <c r="AA101" s="17"/>
      <c r="AB101" s="17">
        <v>605.5</v>
      </c>
      <c r="AC101" s="17">
        <f t="shared" si="383"/>
        <v>1071.5743399999999</v>
      </c>
      <c r="AD101" s="17"/>
      <c r="AE101" s="274">
        <v>991.17805999999996</v>
      </c>
      <c r="AF101" s="17"/>
      <c r="AG101" s="274">
        <v>80.396280000000004</v>
      </c>
      <c r="AH101" s="312"/>
      <c r="AI101" s="17">
        <f t="shared" si="384"/>
        <v>1113.8185000000001</v>
      </c>
      <c r="AJ101" s="17"/>
      <c r="AK101" s="324">
        <f t="shared" si="280"/>
        <v>1073.25</v>
      </c>
      <c r="AL101" s="324">
        <f t="shared" si="281"/>
        <v>0</v>
      </c>
      <c r="AM101" s="324">
        <f t="shared" si="282"/>
        <v>40.5685</v>
      </c>
      <c r="AN101" s="17">
        <f t="shared" si="385"/>
        <v>11338</v>
      </c>
      <c r="AO101" s="17"/>
      <c r="AP101" s="109">
        <v>10732.5</v>
      </c>
      <c r="AQ101" s="17"/>
      <c r="AR101" s="109">
        <v>605.5</v>
      </c>
      <c r="AS101" s="17">
        <f t="shared" si="386"/>
        <v>11338</v>
      </c>
      <c r="AT101" s="17"/>
      <c r="AU101" s="109">
        <v>10732.5</v>
      </c>
      <c r="AV101" s="319"/>
      <c r="AW101" s="17"/>
      <c r="AX101" s="109">
        <v>605.5</v>
      </c>
      <c r="AY101" s="17">
        <f t="shared" si="387"/>
        <v>11338</v>
      </c>
      <c r="AZ101" s="17"/>
      <c r="BA101" s="109">
        <v>10732.5</v>
      </c>
      <c r="BB101" s="17"/>
      <c r="BC101" s="109">
        <v>605.5</v>
      </c>
      <c r="BD101" s="17">
        <f t="shared" si="388"/>
        <v>11338</v>
      </c>
      <c r="BE101" s="17"/>
      <c r="BF101" s="109">
        <v>10732.5</v>
      </c>
      <c r="BG101" s="17"/>
      <c r="BH101" s="109">
        <v>605.5</v>
      </c>
      <c r="BI101" s="17">
        <f t="shared" si="389"/>
        <v>11338</v>
      </c>
      <c r="BJ101" s="17"/>
      <c r="BK101" s="109">
        <v>10732.5</v>
      </c>
      <c r="BL101" s="17"/>
      <c r="BM101" s="109">
        <v>605.5</v>
      </c>
      <c r="BN101" s="17">
        <f t="shared" si="390"/>
        <v>0</v>
      </c>
      <c r="BO101" s="17"/>
      <c r="BP101" s="33"/>
      <c r="BQ101" s="17"/>
      <c r="BR101" s="17"/>
      <c r="BS101" s="17"/>
      <c r="BT101" s="17" t="s">
        <v>310</v>
      </c>
      <c r="BU101" s="17">
        <f t="shared" si="391"/>
        <v>11338</v>
      </c>
      <c r="BV101" s="17"/>
      <c r="BW101" s="17">
        <v>10732.5</v>
      </c>
      <c r="BX101" s="17"/>
      <c r="BY101" s="17">
        <v>605.5</v>
      </c>
      <c r="BZ101" s="17">
        <f t="shared" si="392"/>
        <v>0</v>
      </c>
      <c r="CA101" s="17">
        <f t="shared" si="393"/>
        <v>0</v>
      </c>
      <c r="CB101" s="17">
        <f t="shared" si="394"/>
        <v>0</v>
      </c>
      <c r="CC101" s="17">
        <f t="shared" si="395"/>
        <v>0</v>
      </c>
      <c r="CD101" s="17">
        <f t="shared" si="396"/>
        <v>0</v>
      </c>
      <c r="CE101" s="17">
        <f t="shared" si="397"/>
        <v>11338</v>
      </c>
      <c r="CF101" s="17"/>
      <c r="CG101" s="17">
        <v>10732.5</v>
      </c>
      <c r="CH101" s="17"/>
      <c r="CI101" s="17">
        <v>605.5</v>
      </c>
      <c r="CJ101" s="17">
        <f t="shared" si="398"/>
        <v>0</v>
      </c>
      <c r="CK101" s="17"/>
      <c r="CL101" s="17"/>
      <c r="CM101" s="17"/>
      <c r="CN101" s="17"/>
      <c r="CO101" s="17">
        <f t="shared" si="399"/>
        <v>11338</v>
      </c>
      <c r="CP101" s="17"/>
      <c r="CQ101" s="17">
        <v>10732.5</v>
      </c>
      <c r="CR101" s="17"/>
      <c r="CS101" s="17">
        <v>605.5</v>
      </c>
      <c r="CT101" s="17">
        <f t="shared" si="400"/>
        <v>9518.8940000000002</v>
      </c>
      <c r="CU101" s="17"/>
      <c r="CV101" s="17">
        <v>8913.3940000000002</v>
      </c>
      <c r="CW101" s="17"/>
      <c r="CX101" s="17">
        <v>605.5</v>
      </c>
      <c r="CY101" s="17">
        <f t="shared" si="401"/>
        <v>1071.5743399999999</v>
      </c>
      <c r="CZ101" s="17"/>
      <c r="DA101" s="274">
        <v>991.17805999999996</v>
      </c>
      <c r="DB101" s="17"/>
      <c r="DC101" s="274">
        <v>80.396280000000004</v>
      </c>
      <c r="DD101" s="15">
        <f t="shared" si="402"/>
        <v>10590.468340000001</v>
      </c>
      <c r="DE101" s="17">
        <f t="shared" si="403"/>
        <v>10590.468340000001</v>
      </c>
      <c r="DF101" s="17">
        <f t="shared" si="404"/>
        <v>0</v>
      </c>
      <c r="DG101" s="17">
        <f t="shared" si="405"/>
        <v>9904.5720600000004</v>
      </c>
      <c r="DH101" s="17">
        <f t="shared" si="406"/>
        <v>0</v>
      </c>
      <c r="DI101" s="17">
        <f t="shared" si="407"/>
        <v>685.89628000000005</v>
      </c>
      <c r="DJ101" s="17">
        <f t="shared" si="408"/>
        <v>1819.1059999999998</v>
      </c>
      <c r="DK101" s="17">
        <f t="shared" si="409"/>
        <v>0</v>
      </c>
      <c r="DL101" s="17">
        <f t="shared" si="410"/>
        <v>1819.1059999999998</v>
      </c>
      <c r="DM101" s="17">
        <f t="shared" si="411"/>
        <v>0</v>
      </c>
      <c r="DN101" s="17">
        <f t="shared" si="412"/>
        <v>0</v>
      </c>
      <c r="DO101" s="208"/>
      <c r="DP101" s="339">
        <f>CE101+CE102+CE103+CE106+CE111+CE114</f>
        <v>41660.44</v>
      </c>
      <c r="DQ101" s="339">
        <f>DP101-CJ111</f>
        <v>40494.400000000001</v>
      </c>
      <c r="DR101" s="17">
        <f t="shared" si="413"/>
        <v>0</v>
      </c>
      <c r="DS101" s="17"/>
      <c r="DT101" s="17"/>
      <c r="DU101" s="17"/>
      <c r="DV101" s="40"/>
      <c r="DW101" s="15">
        <f t="shared" si="414"/>
        <v>0</v>
      </c>
      <c r="DX101" s="17"/>
      <c r="DY101" s="17"/>
      <c r="DZ101" s="17"/>
      <c r="EA101" s="17"/>
      <c r="EB101" s="17">
        <f t="shared" si="424"/>
        <v>0</v>
      </c>
      <c r="EC101" s="17"/>
      <c r="ED101" s="17"/>
      <c r="EE101" s="17"/>
      <c r="EF101" s="17"/>
      <c r="EG101" s="17"/>
      <c r="EH101" s="17"/>
      <c r="EI101" s="17"/>
      <c r="EJ101" s="8">
        <f t="shared" si="417"/>
        <v>1819.1059999999998</v>
      </c>
      <c r="EL101" s="8">
        <f t="shared" si="418"/>
        <v>11338</v>
      </c>
      <c r="EM101" s="8">
        <f t="shared" si="419"/>
        <v>9518.8940000000002</v>
      </c>
      <c r="EO101" s="45">
        <f>EM101+EM102+EM103+EM106+EM111+EM114</f>
        <v>38675.294000000002</v>
      </c>
      <c r="EP101" s="45">
        <f>EJ101+EJ102+EJ103+EJ106+EJ111+EJ114</f>
        <v>1819.1059999999998</v>
      </c>
      <c r="ER101" s="8">
        <f>DQ101-EO101</f>
        <v>1819.1059999999998</v>
      </c>
      <c r="ET101" s="148">
        <v>11353</v>
      </c>
      <c r="EU101" s="148"/>
      <c r="EV101" s="148">
        <v>1.954</v>
      </c>
      <c r="EW101" s="148"/>
      <c r="EX101" s="148"/>
      <c r="EY101" s="175">
        <v>1</v>
      </c>
      <c r="EZ101" s="148">
        <v>350</v>
      </c>
      <c r="FC101" s="8">
        <f t="shared" si="420"/>
        <v>9518.8940000000002</v>
      </c>
      <c r="FD101" s="8"/>
      <c r="FE101" s="131">
        <v>8913.3940000000002</v>
      </c>
      <c r="FF101" s="8"/>
      <c r="FG101" s="131">
        <v>605.5</v>
      </c>
      <c r="FH101" s="8">
        <f t="shared" si="421"/>
        <v>1071.5743399999999</v>
      </c>
      <c r="FI101" s="8"/>
      <c r="FJ101" s="131">
        <v>991.17805999999996</v>
      </c>
      <c r="FK101" s="8"/>
      <c r="FL101" s="131">
        <v>80.396280000000004</v>
      </c>
      <c r="FM101" s="8">
        <f t="shared" si="422"/>
        <v>9518.8940000000002</v>
      </c>
      <c r="FN101" s="8"/>
      <c r="FO101" s="131">
        <v>8913.3940000000002</v>
      </c>
      <c r="FP101" s="8"/>
      <c r="FQ101" s="131">
        <v>605.5</v>
      </c>
      <c r="FR101" s="8">
        <f t="shared" si="423"/>
        <v>1071.5743399999999</v>
      </c>
      <c r="FS101" s="8"/>
      <c r="FT101" s="131">
        <v>991.17805999999996</v>
      </c>
      <c r="FU101" s="8"/>
      <c r="FV101" s="131">
        <v>80.396280000000004</v>
      </c>
    </row>
    <row r="102" spans="2:178" s="59" customFormat="1" ht="15.75" customHeight="1" x14ac:dyDescent="0.3">
      <c r="B102" s="49"/>
      <c r="C102" s="50">
        <v>1</v>
      </c>
      <c r="D102" s="50"/>
      <c r="E102" s="307">
        <v>83</v>
      </c>
      <c r="F102" s="49"/>
      <c r="G102" s="50">
        <v>1</v>
      </c>
      <c r="H102" s="50">
        <v>1</v>
      </c>
      <c r="M102" s="307">
        <v>66</v>
      </c>
      <c r="N102" s="10" t="s">
        <v>32</v>
      </c>
      <c r="O102" s="312"/>
      <c r="P102" s="17">
        <f t="shared" si="381"/>
        <v>19946.3</v>
      </c>
      <c r="Q102" s="17"/>
      <c r="R102" s="33">
        <v>6142.5</v>
      </c>
      <c r="S102" s="17">
        <v>10000</v>
      </c>
      <c r="T102" s="109">
        <v>3803.8</v>
      </c>
      <c r="U102" s="17">
        <v>1669.1046000000001</v>
      </c>
      <c r="V102" s="312"/>
      <c r="W102" s="312"/>
      <c r="X102" s="17">
        <f t="shared" si="382"/>
        <v>19946.3</v>
      </c>
      <c r="Y102" s="17"/>
      <c r="Z102" s="33">
        <v>6142.5</v>
      </c>
      <c r="AA102" s="17">
        <v>10000</v>
      </c>
      <c r="AB102" s="109">
        <v>3803.8</v>
      </c>
      <c r="AC102" s="17">
        <f t="shared" si="383"/>
        <v>6973.1251400000001</v>
      </c>
      <c r="AD102" s="17"/>
      <c r="AE102" s="274">
        <v>2715.6180599999998</v>
      </c>
      <c r="AF102" s="17">
        <v>3397.4057699999998</v>
      </c>
      <c r="AG102" s="274">
        <v>860.10131000000001</v>
      </c>
      <c r="AH102" s="312"/>
      <c r="AI102" s="17">
        <f t="shared" si="384"/>
        <v>1669.1046000000001</v>
      </c>
      <c r="AJ102" s="17"/>
      <c r="AK102" s="324">
        <f t="shared" si="280"/>
        <v>614.25</v>
      </c>
      <c r="AL102" s="324">
        <f t="shared" si="281"/>
        <v>800</v>
      </c>
      <c r="AM102" s="324">
        <f t="shared" si="282"/>
        <v>254.85460000000003</v>
      </c>
      <c r="AN102" s="17">
        <f t="shared" si="385"/>
        <v>19946.3</v>
      </c>
      <c r="AO102" s="17"/>
      <c r="AP102" s="33">
        <v>6142.5</v>
      </c>
      <c r="AQ102" s="17">
        <v>10000</v>
      </c>
      <c r="AR102" s="109">
        <v>3803.8</v>
      </c>
      <c r="AS102" s="17">
        <f t="shared" si="386"/>
        <v>19946.3</v>
      </c>
      <c r="AT102" s="17"/>
      <c r="AU102" s="33">
        <v>6142.5</v>
      </c>
      <c r="AV102" s="18"/>
      <c r="AW102" s="17">
        <v>10000</v>
      </c>
      <c r="AX102" s="109">
        <v>3803.8</v>
      </c>
      <c r="AY102" s="17">
        <f t="shared" si="387"/>
        <v>19946.3</v>
      </c>
      <c r="AZ102" s="17"/>
      <c r="BA102" s="33">
        <v>6142.5</v>
      </c>
      <c r="BB102" s="17">
        <v>10000</v>
      </c>
      <c r="BC102" s="109">
        <v>3803.8</v>
      </c>
      <c r="BD102" s="17">
        <f t="shared" si="388"/>
        <v>19946.3</v>
      </c>
      <c r="BE102" s="17"/>
      <c r="BF102" s="33">
        <v>6142.5</v>
      </c>
      <c r="BG102" s="17">
        <v>10000</v>
      </c>
      <c r="BH102" s="109">
        <v>3803.8</v>
      </c>
      <c r="BI102" s="17">
        <f t="shared" si="389"/>
        <v>9946.2999999999993</v>
      </c>
      <c r="BJ102" s="17"/>
      <c r="BK102" s="33">
        <v>6142.5</v>
      </c>
      <c r="BL102" s="17"/>
      <c r="BM102" s="109">
        <v>3803.8</v>
      </c>
      <c r="BN102" s="17">
        <f t="shared" si="390"/>
        <v>6142.5</v>
      </c>
      <c r="BO102" s="17"/>
      <c r="BP102" s="33">
        <v>6142.5</v>
      </c>
      <c r="BQ102" s="17"/>
      <c r="BR102" s="17"/>
      <c r="BS102" s="17"/>
      <c r="BT102" s="17"/>
      <c r="BU102" s="17">
        <f t="shared" si="391"/>
        <v>19946.3</v>
      </c>
      <c r="BV102" s="17"/>
      <c r="BW102" s="33">
        <v>6142.5</v>
      </c>
      <c r="BX102" s="17">
        <v>10000</v>
      </c>
      <c r="BY102" s="109">
        <v>3803.8</v>
      </c>
      <c r="BZ102" s="17">
        <f t="shared" si="392"/>
        <v>0</v>
      </c>
      <c r="CA102" s="17">
        <f t="shared" si="393"/>
        <v>0</v>
      </c>
      <c r="CB102" s="17">
        <f t="shared" si="394"/>
        <v>0</v>
      </c>
      <c r="CC102" s="17">
        <f t="shared" si="395"/>
        <v>0</v>
      </c>
      <c r="CD102" s="17">
        <f t="shared" si="396"/>
        <v>0</v>
      </c>
      <c r="CE102" s="17">
        <f t="shared" si="397"/>
        <v>19946.3</v>
      </c>
      <c r="CF102" s="17"/>
      <c r="CG102" s="33">
        <v>6142.5</v>
      </c>
      <c r="CH102" s="17">
        <v>10000</v>
      </c>
      <c r="CI102" s="109">
        <v>3803.8</v>
      </c>
      <c r="CJ102" s="17">
        <f t="shared" si="398"/>
        <v>0</v>
      </c>
      <c r="CK102" s="17"/>
      <c r="CL102" s="17"/>
      <c r="CM102" s="17"/>
      <c r="CN102" s="17"/>
      <c r="CO102" s="17">
        <f t="shared" si="399"/>
        <v>19946.3</v>
      </c>
      <c r="CP102" s="17"/>
      <c r="CQ102" s="33">
        <v>6142.5</v>
      </c>
      <c r="CR102" s="17">
        <v>10000</v>
      </c>
      <c r="CS102" s="109">
        <v>3803.8</v>
      </c>
      <c r="CT102" s="15">
        <f t="shared" si="400"/>
        <v>19946.3</v>
      </c>
      <c r="CU102" s="15"/>
      <c r="CV102" s="15">
        <v>6142.5</v>
      </c>
      <c r="CW102" s="15">
        <v>10000</v>
      </c>
      <c r="CX102" s="15">
        <v>3803.8</v>
      </c>
      <c r="CY102" s="17">
        <f t="shared" si="401"/>
        <v>6973.1251400000001</v>
      </c>
      <c r="CZ102" s="17"/>
      <c r="DA102" s="274">
        <v>2715.6180599999998</v>
      </c>
      <c r="DB102" s="17">
        <v>3397.4057699999998</v>
      </c>
      <c r="DC102" s="274">
        <v>860.10131000000001</v>
      </c>
      <c r="DD102" s="15">
        <f t="shared" si="402"/>
        <v>26919.425139999999</v>
      </c>
      <c r="DE102" s="17">
        <f t="shared" si="403"/>
        <v>26919.425139999999</v>
      </c>
      <c r="DF102" s="17">
        <f t="shared" si="404"/>
        <v>0</v>
      </c>
      <c r="DG102" s="17">
        <f t="shared" si="405"/>
        <v>8858.1180600000007</v>
      </c>
      <c r="DH102" s="17">
        <f t="shared" si="406"/>
        <v>13397.405769999999</v>
      </c>
      <c r="DI102" s="17">
        <f t="shared" si="407"/>
        <v>4663.9013100000002</v>
      </c>
      <c r="DJ102" s="17">
        <f t="shared" si="408"/>
        <v>0</v>
      </c>
      <c r="DK102" s="17">
        <f t="shared" si="409"/>
        <v>0</v>
      </c>
      <c r="DL102" s="17">
        <f t="shared" si="410"/>
        <v>0</v>
      </c>
      <c r="DM102" s="17">
        <f t="shared" si="411"/>
        <v>0</v>
      </c>
      <c r="DN102" s="17">
        <f t="shared" si="412"/>
        <v>0</v>
      </c>
      <c r="DO102" s="208"/>
      <c r="DP102" s="209"/>
      <c r="DQ102" s="209"/>
      <c r="DR102" s="17">
        <f t="shared" si="413"/>
        <v>0</v>
      </c>
      <c r="DS102" s="17"/>
      <c r="DT102" s="17"/>
      <c r="DU102" s="17"/>
      <c r="DV102" s="40"/>
      <c r="DW102" s="15">
        <f t="shared" si="414"/>
        <v>0</v>
      </c>
      <c r="DX102" s="17"/>
      <c r="DY102" s="17"/>
      <c r="DZ102" s="17"/>
      <c r="EA102" s="17"/>
      <c r="EB102" s="17">
        <f t="shared" si="424"/>
        <v>0</v>
      </c>
      <c r="EC102" s="17"/>
      <c r="ED102" s="17"/>
      <c r="EE102" s="17"/>
      <c r="EF102" s="17"/>
      <c r="EG102" s="17"/>
      <c r="EH102" s="17"/>
      <c r="EI102" s="17"/>
      <c r="EJ102" s="8">
        <f t="shared" si="417"/>
        <v>0</v>
      </c>
      <c r="EL102" s="8">
        <f t="shared" si="418"/>
        <v>19946.3</v>
      </c>
      <c r="EM102" s="8">
        <f t="shared" si="419"/>
        <v>19946.3</v>
      </c>
      <c r="EO102" s="8"/>
      <c r="EP102" s="8"/>
      <c r="ER102" s="8"/>
      <c r="ET102" s="148">
        <v>6848</v>
      </c>
      <c r="EU102" s="148"/>
      <c r="EV102" s="148">
        <v>1</v>
      </c>
      <c r="EW102" s="148">
        <v>14055</v>
      </c>
      <c r="EX102" s="148">
        <v>3.2549999999999999</v>
      </c>
      <c r="EY102" s="175">
        <v>4</v>
      </c>
      <c r="EZ102" s="148">
        <v>2839</v>
      </c>
      <c r="FC102" s="8">
        <f t="shared" si="420"/>
        <v>19946.3</v>
      </c>
      <c r="FD102" s="8"/>
      <c r="FE102" s="131">
        <v>6142.5</v>
      </c>
      <c r="FF102" s="8">
        <v>10000</v>
      </c>
      <c r="FG102" s="131">
        <v>3803.8</v>
      </c>
      <c r="FH102" s="8">
        <f t="shared" si="421"/>
        <v>6973.1251400000001</v>
      </c>
      <c r="FI102" s="8"/>
      <c r="FJ102" s="131">
        <v>2715.6180599999998</v>
      </c>
      <c r="FK102" s="8">
        <v>3397.4057699999998</v>
      </c>
      <c r="FL102" s="131">
        <v>860.10131000000001</v>
      </c>
      <c r="FM102" s="8">
        <f t="shared" si="422"/>
        <v>19946.3</v>
      </c>
      <c r="FN102" s="8"/>
      <c r="FO102" s="131">
        <v>6142.5</v>
      </c>
      <c r="FP102" s="8">
        <v>10000</v>
      </c>
      <c r="FQ102" s="131">
        <v>3803.8</v>
      </c>
      <c r="FR102" s="8">
        <f t="shared" si="423"/>
        <v>6973.1251400000001</v>
      </c>
      <c r="FS102" s="8"/>
      <c r="FT102" s="131">
        <v>2715.6180599999998</v>
      </c>
      <c r="FU102" s="8">
        <v>3397.4057699999998</v>
      </c>
      <c r="FV102" s="131">
        <v>860.10131000000001</v>
      </c>
    </row>
    <row r="103" spans="2:178" s="59" customFormat="1" ht="15.75" customHeight="1" x14ac:dyDescent="0.3">
      <c r="B103" s="49"/>
      <c r="C103" s="50">
        <v>1</v>
      </c>
      <c r="D103" s="50"/>
      <c r="E103" s="307">
        <v>84</v>
      </c>
      <c r="F103" s="49"/>
      <c r="G103" s="50">
        <v>1</v>
      </c>
      <c r="H103" s="50">
        <v>1</v>
      </c>
      <c r="I103" s="307"/>
      <c r="J103" s="294"/>
      <c r="K103" s="294"/>
      <c r="L103" s="82"/>
      <c r="M103" s="307">
        <v>67</v>
      </c>
      <c r="N103" s="10" t="s">
        <v>48</v>
      </c>
      <c r="O103" s="312"/>
      <c r="P103" s="17">
        <f t="shared" si="381"/>
        <v>1297.8</v>
      </c>
      <c r="Q103" s="17"/>
      <c r="R103" s="33">
        <v>1003.5</v>
      </c>
      <c r="S103" s="17"/>
      <c r="T103" s="109">
        <f>244.3+50</f>
        <v>294.3</v>
      </c>
      <c r="U103" s="17">
        <v>120.06810000000002</v>
      </c>
      <c r="V103" s="312"/>
      <c r="W103" s="312"/>
      <c r="X103" s="17">
        <f t="shared" si="382"/>
        <v>1297.8</v>
      </c>
      <c r="Y103" s="17"/>
      <c r="Z103" s="33">
        <v>1003.5</v>
      </c>
      <c r="AA103" s="17"/>
      <c r="AB103" s="109">
        <f>244.3+50</f>
        <v>294.3</v>
      </c>
      <c r="AC103" s="17">
        <f t="shared" si="383"/>
        <v>290.27301</v>
      </c>
      <c r="AD103" s="17"/>
      <c r="AE103" s="274">
        <v>195.74719999999999</v>
      </c>
      <c r="AF103" s="17"/>
      <c r="AG103" s="274">
        <v>94.525810000000007</v>
      </c>
      <c r="AH103" s="312"/>
      <c r="AI103" s="17">
        <f t="shared" si="384"/>
        <v>120.06810000000002</v>
      </c>
      <c r="AJ103" s="17"/>
      <c r="AK103" s="324">
        <f t="shared" si="280"/>
        <v>100.35000000000001</v>
      </c>
      <c r="AL103" s="324">
        <f t="shared" si="281"/>
        <v>0</v>
      </c>
      <c r="AM103" s="324">
        <f t="shared" si="282"/>
        <v>19.718100000000003</v>
      </c>
      <c r="AN103" s="17">
        <f t="shared" si="385"/>
        <v>1297.8</v>
      </c>
      <c r="AO103" s="17"/>
      <c r="AP103" s="33">
        <v>1003.5</v>
      </c>
      <c r="AQ103" s="17"/>
      <c r="AR103" s="109">
        <f>244.3+50</f>
        <v>294.3</v>
      </c>
      <c r="AS103" s="17">
        <f t="shared" si="386"/>
        <v>1297.8</v>
      </c>
      <c r="AT103" s="17"/>
      <c r="AU103" s="33">
        <v>1003.5</v>
      </c>
      <c r="AV103" s="18"/>
      <c r="AW103" s="17"/>
      <c r="AX103" s="109">
        <f>244.3+50</f>
        <v>294.3</v>
      </c>
      <c r="AY103" s="17">
        <f t="shared" si="387"/>
        <v>1297.8</v>
      </c>
      <c r="AZ103" s="17"/>
      <c r="BA103" s="33">
        <v>1003.5</v>
      </c>
      <c r="BB103" s="17"/>
      <c r="BC103" s="109">
        <f>244.3+50</f>
        <v>294.3</v>
      </c>
      <c r="BD103" s="17">
        <f t="shared" si="388"/>
        <v>1297.8</v>
      </c>
      <c r="BE103" s="17"/>
      <c r="BF103" s="33">
        <v>1003.5</v>
      </c>
      <c r="BG103" s="17"/>
      <c r="BH103" s="109">
        <f>244.3+50</f>
        <v>294.3</v>
      </c>
      <c r="BI103" s="17">
        <f t="shared" si="389"/>
        <v>1297.8</v>
      </c>
      <c r="BJ103" s="17"/>
      <c r="BK103" s="33">
        <v>1003.5</v>
      </c>
      <c r="BL103" s="17"/>
      <c r="BM103" s="109">
        <f>244.3+50</f>
        <v>294.3</v>
      </c>
      <c r="BN103" s="17">
        <f t="shared" si="390"/>
        <v>1003.5</v>
      </c>
      <c r="BO103" s="17"/>
      <c r="BP103" s="33">
        <v>1003.5</v>
      </c>
      <c r="BQ103" s="17"/>
      <c r="BR103" s="17"/>
      <c r="BS103" s="17"/>
      <c r="BT103" s="17" t="s">
        <v>255</v>
      </c>
      <c r="BU103" s="17">
        <f t="shared" si="391"/>
        <v>1297.8</v>
      </c>
      <c r="BV103" s="17"/>
      <c r="BW103" s="33">
        <v>1003.5</v>
      </c>
      <c r="BX103" s="17"/>
      <c r="BY103" s="109">
        <f>244.3+50</f>
        <v>294.3</v>
      </c>
      <c r="BZ103" s="17">
        <f t="shared" si="392"/>
        <v>0</v>
      </c>
      <c r="CA103" s="17">
        <f t="shared" si="393"/>
        <v>0</v>
      </c>
      <c r="CB103" s="17">
        <f t="shared" si="394"/>
        <v>0</v>
      </c>
      <c r="CC103" s="17">
        <f t="shared" si="395"/>
        <v>0</v>
      </c>
      <c r="CD103" s="17">
        <f t="shared" si="396"/>
        <v>0</v>
      </c>
      <c r="CE103" s="17">
        <f t="shared" si="397"/>
        <v>1297.8</v>
      </c>
      <c r="CF103" s="17"/>
      <c r="CG103" s="33">
        <v>1003.5</v>
      </c>
      <c r="CH103" s="17"/>
      <c r="CI103" s="109">
        <f>244.3+50</f>
        <v>294.3</v>
      </c>
      <c r="CJ103" s="17">
        <f t="shared" si="398"/>
        <v>0</v>
      </c>
      <c r="CK103" s="17"/>
      <c r="CL103" s="17"/>
      <c r="CM103" s="17"/>
      <c r="CN103" s="17"/>
      <c r="CO103" s="17">
        <f t="shared" si="399"/>
        <v>1297.8</v>
      </c>
      <c r="CP103" s="17"/>
      <c r="CQ103" s="33">
        <v>1003.5</v>
      </c>
      <c r="CR103" s="17"/>
      <c r="CS103" s="109">
        <f>244.3+50</f>
        <v>294.3</v>
      </c>
      <c r="CT103" s="17">
        <f t="shared" si="400"/>
        <v>1297.8</v>
      </c>
      <c r="CU103" s="17"/>
      <c r="CV103" s="33">
        <v>1003.5</v>
      </c>
      <c r="CW103" s="17"/>
      <c r="CX103" s="109">
        <f>244.3+50</f>
        <v>294.3</v>
      </c>
      <c r="CY103" s="17">
        <f t="shared" si="401"/>
        <v>290.27301</v>
      </c>
      <c r="CZ103" s="17"/>
      <c r="DA103" s="274">
        <v>195.74719999999999</v>
      </c>
      <c r="DB103" s="17"/>
      <c r="DC103" s="274">
        <v>94.525810000000007</v>
      </c>
      <c r="DD103" s="15">
        <f t="shared" si="402"/>
        <v>1588.0730100000001</v>
      </c>
      <c r="DE103" s="17">
        <f t="shared" si="403"/>
        <v>1588.0730100000001</v>
      </c>
      <c r="DF103" s="17">
        <f t="shared" si="404"/>
        <v>0</v>
      </c>
      <c r="DG103" s="17">
        <f t="shared" si="405"/>
        <v>1199.2472</v>
      </c>
      <c r="DH103" s="17">
        <f t="shared" si="406"/>
        <v>0</v>
      </c>
      <c r="DI103" s="17">
        <f t="shared" si="407"/>
        <v>388.82581000000005</v>
      </c>
      <c r="DJ103" s="17">
        <f t="shared" si="408"/>
        <v>0</v>
      </c>
      <c r="DK103" s="17">
        <f t="shared" si="409"/>
        <v>0</v>
      </c>
      <c r="DL103" s="17">
        <f t="shared" si="410"/>
        <v>0</v>
      </c>
      <c r="DM103" s="17">
        <f t="shared" si="411"/>
        <v>0</v>
      </c>
      <c r="DN103" s="17">
        <f t="shared" si="412"/>
        <v>0</v>
      </c>
      <c r="DO103" s="208"/>
      <c r="DP103" s="209"/>
      <c r="DQ103" s="209"/>
      <c r="DR103" s="17">
        <f t="shared" si="413"/>
        <v>0</v>
      </c>
      <c r="DS103" s="17"/>
      <c r="DT103" s="17"/>
      <c r="DU103" s="17"/>
      <c r="DV103" s="40"/>
      <c r="DW103" s="15">
        <f t="shared" si="414"/>
        <v>0</v>
      </c>
      <c r="DX103" s="17"/>
      <c r="DY103" s="17"/>
      <c r="DZ103" s="17"/>
      <c r="EA103" s="17"/>
      <c r="EB103" s="17">
        <f t="shared" si="424"/>
        <v>0</v>
      </c>
      <c r="EC103" s="17"/>
      <c r="ED103" s="17"/>
      <c r="EE103" s="17"/>
      <c r="EF103" s="17"/>
      <c r="EG103" s="17"/>
      <c r="EH103" s="17"/>
      <c r="EI103" s="17"/>
      <c r="EJ103" s="8">
        <f t="shared" si="417"/>
        <v>0</v>
      </c>
      <c r="EL103" s="8">
        <f t="shared" si="418"/>
        <v>1297.8</v>
      </c>
      <c r="EM103" s="8">
        <f t="shared" si="419"/>
        <v>1297.8</v>
      </c>
      <c r="EO103" s="8"/>
      <c r="EP103" s="8"/>
      <c r="ER103" s="8"/>
      <c r="ET103" s="148">
        <v>1620</v>
      </c>
      <c r="EU103" s="148"/>
      <c r="EV103" s="148">
        <v>0.40500000000000003</v>
      </c>
      <c r="EW103" s="148"/>
      <c r="EX103" s="148"/>
      <c r="EY103" s="175">
        <v>1</v>
      </c>
      <c r="EZ103" s="148">
        <v>500</v>
      </c>
      <c r="FC103" s="8">
        <f t="shared" si="420"/>
        <v>1297.8</v>
      </c>
      <c r="FD103" s="8"/>
      <c r="FE103" s="131">
        <v>1003.5</v>
      </c>
      <c r="FF103" s="8"/>
      <c r="FG103" s="131">
        <v>294.3</v>
      </c>
      <c r="FH103" s="8">
        <f t="shared" si="421"/>
        <v>290.27301</v>
      </c>
      <c r="FI103" s="8"/>
      <c r="FJ103" s="131">
        <v>195.74719999999999</v>
      </c>
      <c r="FK103" s="8"/>
      <c r="FL103" s="131">
        <v>94.525810000000007</v>
      </c>
      <c r="FM103" s="8">
        <f t="shared" si="422"/>
        <v>1297.8</v>
      </c>
      <c r="FN103" s="8"/>
      <c r="FO103" s="131">
        <v>1003.5</v>
      </c>
      <c r="FP103" s="8"/>
      <c r="FQ103" s="131">
        <v>294.3</v>
      </c>
      <c r="FR103" s="8">
        <f t="shared" si="423"/>
        <v>290.27301</v>
      </c>
      <c r="FS103" s="8"/>
      <c r="FT103" s="131">
        <v>195.74719999999999</v>
      </c>
      <c r="FU103" s="8"/>
      <c r="FV103" s="131">
        <v>94.525810000000007</v>
      </c>
    </row>
    <row r="104" spans="2:178" s="59" customFormat="1" ht="15.75" customHeight="1" x14ac:dyDescent="0.3">
      <c r="B104" s="49"/>
      <c r="C104" s="50"/>
      <c r="D104" s="50">
        <v>1</v>
      </c>
      <c r="E104" s="307">
        <v>85</v>
      </c>
      <c r="F104" s="49"/>
      <c r="G104" s="50"/>
      <c r="H104" s="50">
        <v>1</v>
      </c>
      <c r="I104" s="62"/>
      <c r="J104" s="62"/>
      <c r="K104" s="62"/>
      <c r="L104" s="62"/>
      <c r="M104" s="307">
        <v>68</v>
      </c>
      <c r="N104" s="10" t="s">
        <v>106</v>
      </c>
      <c r="O104" s="312"/>
      <c r="P104" s="17">
        <f t="shared" si="381"/>
        <v>2723.1</v>
      </c>
      <c r="Q104" s="17"/>
      <c r="R104" s="33">
        <v>2443.5</v>
      </c>
      <c r="S104" s="17"/>
      <c r="T104" s="111">
        <f>229.6+50</f>
        <v>279.60000000000002</v>
      </c>
      <c r="U104" s="17">
        <v>263.08320000000003</v>
      </c>
      <c r="V104" s="312"/>
      <c r="W104" s="312"/>
      <c r="X104" s="17">
        <f t="shared" si="382"/>
        <v>2723.1</v>
      </c>
      <c r="Y104" s="17"/>
      <c r="Z104" s="33">
        <v>2443.5</v>
      </c>
      <c r="AA104" s="17"/>
      <c r="AB104" s="111">
        <f>229.6+50</f>
        <v>279.60000000000002</v>
      </c>
      <c r="AC104" s="17">
        <f t="shared" si="383"/>
        <v>946.81646999999998</v>
      </c>
      <c r="AD104" s="17"/>
      <c r="AE104" s="274">
        <v>707.48658</v>
      </c>
      <c r="AF104" s="17"/>
      <c r="AG104" s="274">
        <v>239.32989000000001</v>
      </c>
      <c r="AH104" s="312"/>
      <c r="AI104" s="17">
        <f t="shared" si="384"/>
        <v>263.08320000000003</v>
      </c>
      <c r="AJ104" s="17"/>
      <c r="AK104" s="324">
        <f t="shared" si="280"/>
        <v>244.35000000000002</v>
      </c>
      <c r="AL104" s="324">
        <f t="shared" si="281"/>
        <v>0</v>
      </c>
      <c r="AM104" s="324">
        <f t="shared" si="282"/>
        <v>18.733200000000004</v>
      </c>
      <c r="AN104" s="17">
        <f t="shared" si="385"/>
        <v>2723.1</v>
      </c>
      <c r="AO104" s="17"/>
      <c r="AP104" s="33">
        <v>2443.5</v>
      </c>
      <c r="AQ104" s="17"/>
      <c r="AR104" s="111">
        <f>229.6+50</f>
        <v>279.60000000000002</v>
      </c>
      <c r="AS104" s="17">
        <f t="shared" si="386"/>
        <v>2723.1</v>
      </c>
      <c r="AT104" s="17"/>
      <c r="AU104" s="33">
        <v>2443.5</v>
      </c>
      <c r="AV104" s="18"/>
      <c r="AW104" s="17"/>
      <c r="AX104" s="111">
        <f>229.6+50</f>
        <v>279.60000000000002</v>
      </c>
      <c r="AY104" s="17">
        <f t="shared" si="387"/>
        <v>2723.1</v>
      </c>
      <c r="AZ104" s="17"/>
      <c r="BA104" s="33">
        <v>2443.5</v>
      </c>
      <c r="BB104" s="17"/>
      <c r="BC104" s="111">
        <f>229.6+50</f>
        <v>279.60000000000002</v>
      </c>
      <c r="BD104" s="17">
        <f t="shared" si="388"/>
        <v>2723.1</v>
      </c>
      <c r="BE104" s="17"/>
      <c r="BF104" s="33">
        <v>2443.5</v>
      </c>
      <c r="BG104" s="17"/>
      <c r="BH104" s="111">
        <f>229.6+50</f>
        <v>279.60000000000002</v>
      </c>
      <c r="BI104" s="17">
        <f t="shared" si="389"/>
        <v>2723.1</v>
      </c>
      <c r="BJ104" s="17"/>
      <c r="BK104" s="33">
        <v>2443.5</v>
      </c>
      <c r="BL104" s="17"/>
      <c r="BM104" s="111">
        <f>229.6+50</f>
        <v>279.60000000000002</v>
      </c>
      <c r="BN104" s="17">
        <f t="shared" si="390"/>
        <v>2443.5</v>
      </c>
      <c r="BO104" s="17"/>
      <c r="BP104" s="33">
        <v>2443.5</v>
      </c>
      <c r="BQ104" s="17"/>
      <c r="BR104" s="17"/>
      <c r="BS104" s="17"/>
      <c r="BT104" s="17" t="s">
        <v>262</v>
      </c>
      <c r="BU104" s="17">
        <f t="shared" si="391"/>
        <v>2723.1</v>
      </c>
      <c r="BV104" s="17"/>
      <c r="BW104" s="33">
        <v>2443.5</v>
      </c>
      <c r="BX104" s="17"/>
      <c r="BY104" s="111">
        <f>229.6+50</f>
        <v>279.60000000000002</v>
      </c>
      <c r="BZ104" s="17">
        <f t="shared" si="392"/>
        <v>0</v>
      </c>
      <c r="CA104" s="17">
        <f t="shared" si="393"/>
        <v>0</v>
      </c>
      <c r="CB104" s="17">
        <f t="shared" si="394"/>
        <v>0</v>
      </c>
      <c r="CC104" s="17">
        <f t="shared" si="395"/>
        <v>0</v>
      </c>
      <c r="CD104" s="17">
        <f t="shared" si="396"/>
        <v>0</v>
      </c>
      <c r="CE104" s="17">
        <f t="shared" si="397"/>
        <v>2723.1</v>
      </c>
      <c r="CF104" s="17"/>
      <c r="CG104" s="33">
        <v>2443.5</v>
      </c>
      <c r="CH104" s="17"/>
      <c r="CI104" s="111">
        <f>229.6+50</f>
        <v>279.60000000000002</v>
      </c>
      <c r="CJ104" s="17">
        <f t="shared" si="398"/>
        <v>0</v>
      </c>
      <c r="CK104" s="17"/>
      <c r="CL104" s="17"/>
      <c r="CM104" s="17"/>
      <c r="CN104" s="17"/>
      <c r="CO104" s="17">
        <f t="shared" si="399"/>
        <v>2723.1</v>
      </c>
      <c r="CP104" s="17"/>
      <c r="CQ104" s="33">
        <v>2443.5</v>
      </c>
      <c r="CR104" s="17"/>
      <c r="CS104" s="111">
        <f>229.6+50</f>
        <v>279.60000000000002</v>
      </c>
      <c r="CT104" s="17">
        <f t="shared" si="400"/>
        <v>2723.1</v>
      </c>
      <c r="CU104" s="17"/>
      <c r="CV104" s="33">
        <f>2152.007+291.493</f>
        <v>2443.5</v>
      </c>
      <c r="CW104" s="17"/>
      <c r="CX104" s="111">
        <f>229.6+50</f>
        <v>279.60000000000002</v>
      </c>
      <c r="CY104" s="17">
        <f t="shared" si="401"/>
        <v>946.81646999999998</v>
      </c>
      <c r="CZ104" s="17"/>
      <c r="DA104" s="274">
        <v>707.48658</v>
      </c>
      <c r="DB104" s="17"/>
      <c r="DC104" s="274">
        <v>239.32989000000001</v>
      </c>
      <c r="DD104" s="15">
        <f t="shared" si="402"/>
        <v>3669.9164699999997</v>
      </c>
      <c r="DE104" s="17">
        <f t="shared" si="403"/>
        <v>3669.9164699999997</v>
      </c>
      <c r="DF104" s="17">
        <f t="shared" si="404"/>
        <v>0</v>
      </c>
      <c r="DG104" s="17">
        <f t="shared" si="405"/>
        <v>3150.9865799999998</v>
      </c>
      <c r="DH104" s="17">
        <f t="shared" si="406"/>
        <v>0</v>
      </c>
      <c r="DI104" s="17">
        <f t="shared" si="407"/>
        <v>518.92989</v>
      </c>
      <c r="DJ104" s="17">
        <f t="shared" si="408"/>
        <v>0</v>
      </c>
      <c r="DK104" s="17">
        <f t="shared" si="409"/>
        <v>0</v>
      </c>
      <c r="DL104" s="17">
        <f t="shared" si="410"/>
        <v>0</v>
      </c>
      <c r="DM104" s="17">
        <f t="shared" si="411"/>
        <v>0</v>
      </c>
      <c r="DN104" s="17">
        <f t="shared" si="412"/>
        <v>0</v>
      </c>
      <c r="DO104" s="208"/>
      <c r="DP104" s="209">
        <f>CE95-DP96-DP101</f>
        <v>24598.26999999999</v>
      </c>
      <c r="DQ104" s="209">
        <f>DP104+DR107+DR109</f>
        <v>28353.141999999989</v>
      </c>
      <c r="DR104" s="17">
        <f t="shared" si="413"/>
        <v>0</v>
      </c>
      <c r="DS104" s="17"/>
      <c r="DT104" s="17"/>
      <c r="DU104" s="17"/>
      <c r="DV104" s="40"/>
      <c r="DW104" s="15">
        <f t="shared" si="414"/>
        <v>0</v>
      </c>
      <c r="DX104" s="17"/>
      <c r="DY104" s="17"/>
      <c r="DZ104" s="17"/>
      <c r="EA104" s="17"/>
      <c r="EB104" s="17">
        <f t="shared" si="424"/>
        <v>0</v>
      </c>
      <c r="EC104" s="17"/>
      <c r="ED104" s="17"/>
      <c r="EE104" s="17"/>
      <c r="EF104" s="17"/>
      <c r="EG104" s="17"/>
      <c r="EH104" s="17"/>
      <c r="EI104" s="17"/>
      <c r="EJ104" s="8">
        <f t="shared" si="417"/>
        <v>0</v>
      </c>
      <c r="EL104" s="8">
        <f t="shared" si="418"/>
        <v>2723.1</v>
      </c>
      <c r="EM104" s="8">
        <f t="shared" si="419"/>
        <v>2723.1</v>
      </c>
      <c r="EO104" s="8">
        <f>EM98+EM99+EM100+EM104+EM105+EM107+EM108+EM109+EM110+EM112+EM113</f>
        <v>28065.015310000003</v>
      </c>
      <c r="EP104" s="8">
        <f>EJ98+EJ99+EJ100+EJ104+EJ105+EJ107+EJ108+EJ109+EJ110+EJ112+EJ113</f>
        <v>288.12669000000011</v>
      </c>
      <c r="ER104" s="8">
        <f>DQ104-EO104</f>
        <v>288.12668999998641</v>
      </c>
      <c r="ET104" s="148">
        <v>4410.5</v>
      </c>
      <c r="EU104" s="148"/>
      <c r="EV104" s="148">
        <v>1.0840000000000001</v>
      </c>
      <c r="EW104" s="148"/>
      <c r="EX104" s="148"/>
      <c r="EY104" s="175">
        <v>1</v>
      </c>
      <c r="EZ104" s="148">
        <v>575</v>
      </c>
      <c r="FC104" s="8">
        <f t="shared" si="420"/>
        <v>2723.1</v>
      </c>
      <c r="FD104" s="8"/>
      <c r="FE104" s="131">
        <v>2443.5</v>
      </c>
      <c r="FF104" s="8"/>
      <c r="FG104" s="131">
        <v>279.60000000000002</v>
      </c>
      <c r="FH104" s="8">
        <f t="shared" si="421"/>
        <v>946.81646999999998</v>
      </c>
      <c r="FI104" s="8"/>
      <c r="FJ104" s="131">
        <v>707.48658</v>
      </c>
      <c r="FK104" s="8"/>
      <c r="FL104" s="131">
        <v>239.32989000000001</v>
      </c>
      <c r="FM104" s="8">
        <f t="shared" si="422"/>
        <v>2723.1</v>
      </c>
      <c r="FN104" s="8"/>
      <c r="FO104" s="131">
        <v>2443.5</v>
      </c>
      <c r="FP104" s="8"/>
      <c r="FQ104" s="131">
        <v>279.60000000000002</v>
      </c>
      <c r="FR104" s="8">
        <f t="shared" si="423"/>
        <v>946.81646999999998</v>
      </c>
      <c r="FS104" s="8"/>
      <c r="FT104" s="131">
        <v>707.48658</v>
      </c>
      <c r="FU104" s="8"/>
      <c r="FV104" s="131">
        <v>239.32989000000001</v>
      </c>
    </row>
    <row r="105" spans="2:178" s="59" customFormat="1" ht="15.75" customHeight="1" x14ac:dyDescent="0.3">
      <c r="B105" s="49"/>
      <c r="C105" s="50"/>
      <c r="D105" s="50">
        <v>1</v>
      </c>
      <c r="E105" s="307">
        <v>86</v>
      </c>
      <c r="F105" s="49"/>
      <c r="G105" s="50"/>
      <c r="H105" s="50">
        <v>1</v>
      </c>
      <c r="I105" s="307"/>
      <c r="J105" s="10"/>
      <c r="K105" s="10"/>
      <c r="L105" s="81"/>
      <c r="M105" s="307">
        <v>69</v>
      </c>
      <c r="N105" s="10" t="s">
        <v>107</v>
      </c>
      <c r="O105" s="312"/>
      <c r="P105" s="17">
        <f t="shared" si="381"/>
        <v>3428.8</v>
      </c>
      <c r="Q105" s="17"/>
      <c r="R105" s="33">
        <v>3141</v>
      </c>
      <c r="S105" s="17"/>
      <c r="T105" s="109">
        <f>244.3+43.5</f>
        <v>287.8</v>
      </c>
      <c r="U105" s="17">
        <v>333.38260000000002</v>
      </c>
      <c r="V105" s="312"/>
      <c r="W105" s="312"/>
      <c r="X105" s="17">
        <f t="shared" si="382"/>
        <v>3428.8</v>
      </c>
      <c r="Y105" s="17"/>
      <c r="Z105" s="33">
        <v>3141</v>
      </c>
      <c r="AA105" s="17"/>
      <c r="AB105" s="109">
        <f>244.3+43.5</f>
        <v>287.8</v>
      </c>
      <c r="AC105" s="17">
        <f t="shared" si="383"/>
        <v>1109.29781</v>
      </c>
      <c r="AD105" s="17"/>
      <c r="AE105" s="274">
        <v>683.51169000000004</v>
      </c>
      <c r="AF105" s="17"/>
      <c r="AG105" s="274">
        <v>425.78611999999998</v>
      </c>
      <c r="AH105" s="312"/>
      <c r="AI105" s="17">
        <f t="shared" si="384"/>
        <v>333.38260000000002</v>
      </c>
      <c r="AJ105" s="17"/>
      <c r="AK105" s="324">
        <f t="shared" si="280"/>
        <v>314.10000000000002</v>
      </c>
      <c r="AL105" s="324">
        <f t="shared" si="281"/>
        <v>0</v>
      </c>
      <c r="AM105" s="324">
        <f t="shared" si="282"/>
        <v>19.282600000000002</v>
      </c>
      <c r="AN105" s="17">
        <f t="shared" si="385"/>
        <v>3428.8</v>
      </c>
      <c r="AO105" s="17"/>
      <c r="AP105" s="33">
        <v>3141</v>
      </c>
      <c r="AQ105" s="17"/>
      <c r="AR105" s="109">
        <f>244.3+43.5</f>
        <v>287.8</v>
      </c>
      <c r="AS105" s="17">
        <f t="shared" si="386"/>
        <v>3428.8</v>
      </c>
      <c r="AT105" s="17"/>
      <c r="AU105" s="33">
        <v>3141</v>
      </c>
      <c r="AV105" s="18"/>
      <c r="AW105" s="17"/>
      <c r="AX105" s="109">
        <f>244.3+43.5</f>
        <v>287.8</v>
      </c>
      <c r="AY105" s="17">
        <f t="shared" si="387"/>
        <v>3428.8</v>
      </c>
      <c r="AZ105" s="17"/>
      <c r="BA105" s="33">
        <v>3141</v>
      </c>
      <c r="BB105" s="17"/>
      <c r="BC105" s="109">
        <f>244.3+43.5</f>
        <v>287.8</v>
      </c>
      <c r="BD105" s="17">
        <f t="shared" si="388"/>
        <v>3428.8</v>
      </c>
      <c r="BE105" s="17"/>
      <c r="BF105" s="33">
        <v>3141</v>
      </c>
      <c r="BG105" s="17"/>
      <c r="BH105" s="109">
        <f>244.3+43.5</f>
        <v>287.8</v>
      </c>
      <c r="BI105" s="17">
        <f t="shared" si="389"/>
        <v>3428.8</v>
      </c>
      <c r="BJ105" s="17"/>
      <c r="BK105" s="33">
        <v>3141</v>
      </c>
      <c r="BL105" s="17"/>
      <c r="BM105" s="109">
        <f>244.3+43.5</f>
        <v>287.8</v>
      </c>
      <c r="BN105" s="17">
        <f t="shared" si="390"/>
        <v>3141</v>
      </c>
      <c r="BO105" s="17"/>
      <c r="BP105" s="33">
        <v>3141</v>
      </c>
      <c r="BQ105" s="17"/>
      <c r="BR105" s="17"/>
      <c r="BS105" s="17"/>
      <c r="BT105" s="17" t="s">
        <v>216</v>
      </c>
      <c r="BU105" s="17">
        <f t="shared" si="391"/>
        <v>3428.8</v>
      </c>
      <c r="BV105" s="17"/>
      <c r="BW105" s="33">
        <v>3141</v>
      </c>
      <c r="BX105" s="17"/>
      <c r="BY105" s="109">
        <f>244.3+43.5</f>
        <v>287.8</v>
      </c>
      <c r="BZ105" s="17">
        <f t="shared" si="392"/>
        <v>0</v>
      </c>
      <c r="CA105" s="17">
        <f t="shared" si="393"/>
        <v>0</v>
      </c>
      <c r="CB105" s="17">
        <f t="shared" si="394"/>
        <v>0</v>
      </c>
      <c r="CC105" s="17">
        <f t="shared" si="395"/>
        <v>0</v>
      </c>
      <c r="CD105" s="17">
        <f t="shared" si="396"/>
        <v>0</v>
      </c>
      <c r="CE105" s="17">
        <f t="shared" si="397"/>
        <v>3428.8</v>
      </c>
      <c r="CF105" s="17"/>
      <c r="CG105" s="33">
        <v>3141</v>
      </c>
      <c r="CH105" s="17"/>
      <c r="CI105" s="109">
        <f>244.3+43.5</f>
        <v>287.8</v>
      </c>
      <c r="CJ105" s="17">
        <f t="shared" si="398"/>
        <v>0</v>
      </c>
      <c r="CK105" s="17"/>
      <c r="CL105" s="17"/>
      <c r="CM105" s="17"/>
      <c r="CN105" s="17"/>
      <c r="CO105" s="17">
        <f t="shared" si="399"/>
        <v>3428.8</v>
      </c>
      <c r="CP105" s="17"/>
      <c r="CQ105" s="33">
        <v>3141</v>
      </c>
      <c r="CR105" s="17"/>
      <c r="CS105" s="109">
        <f>244.3+43.5</f>
        <v>287.8</v>
      </c>
      <c r="CT105" s="17">
        <f t="shared" si="400"/>
        <v>3428.8</v>
      </c>
      <c r="CU105" s="17"/>
      <c r="CV105" s="33">
        <v>3141</v>
      </c>
      <c r="CW105" s="17"/>
      <c r="CX105" s="109">
        <f>244.3+43.5</f>
        <v>287.8</v>
      </c>
      <c r="CY105" s="17">
        <f t="shared" si="401"/>
        <v>1109.29781</v>
      </c>
      <c r="CZ105" s="17"/>
      <c r="DA105" s="274">
        <v>683.51169000000004</v>
      </c>
      <c r="DB105" s="17"/>
      <c r="DC105" s="274">
        <v>425.78611999999998</v>
      </c>
      <c r="DD105" s="15">
        <f t="shared" si="402"/>
        <v>4538.0978100000002</v>
      </c>
      <c r="DE105" s="17">
        <f t="shared" si="403"/>
        <v>4538.0978100000002</v>
      </c>
      <c r="DF105" s="17">
        <f t="shared" si="404"/>
        <v>0</v>
      </c>
      <c r="DG105" s="17">
        <f t="shared" si="405"/>
        <v>3824.5116900000003</v>
      </c>
      <c r="DH105" s="17">
        <f t="shared" si="406"/>
        <v>0</v>
      </c>
      <c r="DI105" s="17">
        <f t="shared" si="407"/>
        <v>713.58611999999994</v>
      </c>
      <c r="DJ105" s="17">
        <f t="shared" si="408"/>
        <v>0</v>
      </c>
      <c r="DK105" s="17">
        <f t="shared" si="409"/>
        <v>0</v>
      </c>
      <c r="DL105" s="17">
        <f t="shared" si="410"/>
        <v>0</v>
      </c>
      <c r="DM105" s="17">
        <f t="shared" si="411"/>
        <v>0</v>
      </c>
      <c r="DN105" s="17">
        <f t="shared" si="412"/>
        <v>0</v>
      </c>
      <c r="DO105" s="208"/>
      <c r="DP105" s="209"/>
      <c r="DQ105" s="209"/>
      <c r="DR105" s="17">
        <f t="shared" si="413"/>
        <v>0</v>
      </c>
      <c r="DS105" s="17"/>
      <c r="DT105" s="17"/>
      <c r="DU105" s="17"/>
      <c r="DV105" s="40"/>
      <c r="DW105" s="15">
        <f t="shared" si="414"/>
        <v>0</v>
      </c>
      <c r="DX105" s="17"/>
      <c r="DY105" s="17"/>
      <c r="DZ105" s="17"/>
      <c r="EA105" s="17"/>
      <c r="EB105" s="17">
        <f t="shared" si="424"/>
        <v>0</v>
      </c>
      <c r="EC105" s="17"/>
      <c r="ED105" s="17"/>
      <c r="EE105" s="17"/>
      <c r="EF105" s="17"/>
      <c r="EG105" s="17"/>
      <c r="EH105" s="17"/>
      <c r="EI105" s="17"/>
      <c r="EJ105" s="8">
        <f t="shared" si="417"/>
        <v>0</v>
      </c>
      <c r="EL105" s="8">
        <f t="shared" si="418"/>
        <v>3428.8</v>
      </c>
      <c r="EM105" s="8">
        <f t="shared" si="419"/>
        <v>3428.8</v>
      </c>
      <c r="EO105" s="8"/>
      <c r="EP105" s="8"/>
      <c r="ER105" s="8"/>
      <c r="ET105" s="148">
        <v>4200</v>
      </c>
      <c r="EU105" s="148"/>
      <c r="EV105" s="148">
        <v>1.05</v>
      </c>
      <c r="EW105" s="148"/>
      <c r="EX105" s="148"/>
      <c r="EY105" s="175">
        <v>1</v>
      </c>
      <c r="EZ105" s="148">
        <v>456.5</v>
      </c>
      <c r="FC105" s="8">
        <f t="shared" si="420"/>
        <v>3428.8</v>
      </c>
      <c r="FD105" s="8"/>
      <c r="FE105" s="131">
        <v>3141</v>
      </c>
      <c r="FF105" s="8"/>
      <c r="FG105" s="131">
        <v>287.8</v>
      </c>
      <c r="FH105" s="8">
        <f t="shared" si="421"/>
        <v>1109.29781</v>
      </c>
      <c r="FI105" s="8"/>
      <c r="FJ105" s="131">
        <v>683.51169000000004</v>
      </c>
      <c r="FK105" s="8"/>
      <c r="FL105" s="131">
        <v>425.78611999999998</v>
      </c>
      <c r="FM105" s="8">
        <f t="shared" si="422"/>
        <v>3428.8</v>
      </c>
      <c r="FN105" s="8"/>
      <c r="FO105" s="131">
        <v>3141</v>
      </c>
      <c r="FP105" s="8"/>
      <c r="FQ105" s="131">
        <v>287.8</v>
      </c>
      <c r="FR105" s="8">
        <f t="shared" si="423"/>
        <v>1109.29781</v>
      </c>
      <c r="FS105" s="8"/>
      <c r="FT105" s="131">
        <v>683.51169000000004</v>
      </c>
      <c r="FU105" s="8"/>
      <c r="FV105" s="131">
        <v>425.78611999999998</v>
      </c>
    </row>
    <row r="106" spans="2:178" s="59" customFormat="1" ht="15.75" hidden="1" customHeight="1" x14ac:dyDescent="0.3">
      <c r="B106" s="49"/>
      <c r="C106" s="50">
        <v>1</v>
      </c>
      <c r="D106" s="50"/>
      <c r="E106" s="307">
        <v>87</v>
      </c>
      <c r="F106" s="49"/>
      <c r="G106" s="50">
        <v>1</v>
      </c>
      <c r="H106" s="50"/>
      <c r="I106" s="307"/>
      <c r="J106" s="10"/>
      <c r="K106" s="10"/>
      <c r="L106" s="81"/>
      <c r="M106" s="307"/>
      <c r="N106" s="10" t="s">
        <v>33</v>
      </c>
      <c r="O106" s="312"/>
      <c r="P106" s="17">
        <f t="shared" si="381"/>
        <v>0</v>
      </c>
      <c r="Q106" s="17"/>
      <c r="R106" s="118"/>
      <c r="S106" s="17"/>
      <c r="T106" s="220"/>
      <c r="U106" s="17">
        <v>0</v>
      </c>
      <c r="V106" s="312"/>
      <c r="W106" s="312"/>
      <c r="X106" s="17">
        <f t="shared" si="382"/>
        <v>0</v>
      </c>
      <c r="Y106" s="17"/>
      <c r="Z106" s="17"/>
      <c r="AA106" s="17"/>
      <c r="AB106" s="17"/>
      <c r="AC106" s="17">
        <f t="shared" si="383"/>
        <v>0</v>
      </c>
      <c r="AD106" s="17"/>
      <c r="AE106" s="274"/>
      <c r="AF106" s="17"/>
      <c r="AG106" s="274"/>
      <c r="AH106" s="312"/>
      <c r="AI106" s="17">
        <f t="shared" si="384"/>
        <v>0</v>
      </c>
      <c r="AJ106" s="17"/>
      <c r="AK106" s="324">
        <f t="shared" si="280"/>
        <v>0</v>
      </c>
      <c r="AL106" s="324">
        <f t="shared" si="281"/>
        <v>0</v>
      </c>
      <c r="AM106" s="324">
        <f t="shared" si="282"/>
        <v>0</v>
      </c>
      <c r="AN106" s="17">
        <f t="shared" si="385"/>
        <v>0</v>
      </c>
      <c r="AO106" s="17"/>
      <c r="AP106" s="118"/>
      <c r="AQ106" s="17"/>
      <c r="AR106" s="220"/>
      <c r="AS106" s="17">
        <f t="shared" si="386"/>
        <v>0</v>
      </c>
      <c r="AT106" s="17"/>
      <c r="AU106" s="118"/>
      <c r="AV106" s="321"/>
      <c r="AW106" s="17"/>
      <c r="AX106" s="220"/>
      <c r="AY106" s="17">
        <f t="shared" si="387"/>
        <v>1797.5</v>
      </c>
      <c r="AZ106" s="17"/>
      <c r="BA106" s="33">
        <v>954</v>
      </c>
      <c r="BB106" s="17"/>
      <c r="BC106" s="109">
        <v>843.5</v>
      </c>
      <c r="BD106" s="17">
        <f t="shared" si="388"/>
        <v>1797.5</v>
      </c>
      <c r="BE106" s="17"/>
      <c r="BF106" s="33">
        <v>954</v>
      </c>
      <c r="BG106" s="17"/>
      <c r="BH106" s="109">
        <v>843.5</v>
      </c>
      <c r="BI106" s="17">
        <f t="shared" si="389"/>
        <v>1797.5</v>
      </c>
      <c r="BJ106" s="17"/>
      <c r="BK106" s="33">
        <v>954</v>
      </c>
      <c r="BL106" s="17"/>
      <c r="BM106" s="109">
        <v>843.5</v>
      </c>
      <c r="BN106" s="17">
        <f t="shared" si="390"/>
        <v>954</v>
      </c>
      <c r="BO106" s="17"/>
      <c r="BP106" s="33">
        <v>954</v>
      </c>
      <c r="BQ106" s="17"/>
      <c r="BR106" s="17"/>
      <c r="BS106" s="17"/>
      <c r="BT106" s="17"/>
      <c r="BU106" s="17">
        <f t="shared" si="391"/>
        <v>0</v>
      </c>
      <c r="BV106" s="17"/>
      <c r="BW106" s="17"/>
      <c r="BX106" s="17"/>
      <c r="BY106" s="17"/>
      <c r="BZ106" s="17">
        <f t="shared" si="392"/>
        <v>0</v>
      </c>
      <c r="CA106" s="17">
        <f t="shared" si="393"/>
        <v>0</v>
      </c>
      <c r="CB106" s="17">
        <f t="shared" si="394"/>
        <v>0</v>
      </c>
      <c r="CC106" s="17">
        <f t="shared" si="395"/>
        <v>0</v>
      </c>
      <c r="CD106" s="17">
        <f t="shared" si="396"/>
        <v>0</v>
      </c>
      <c r="CE106" s="17">
        <f t="shared" si="397"/>
        <v>0</v>
      </c>
      <c r="CF106" s="17"/>
      <c r="CG106" s="17"/>
      <c r="CH106" s="17"/>
      <c r="CI106" s="17"/>
      <c r="CJ106" s="17">
        <f t="shared" si="398"/>
        <v>0</v>
      </c>
      <c r="CK106" s="17"/>
      <c r="CL106" s="17"/>
      <c r="CM106" s="17"/>
      <c r="CN106" s="17"/>
      <c r="CO106" s="17">
        <f t="shared" si="399"/>
        <v>0</v>
      </c>
      <c r="CP106" s="17"/>
      <c r="CQ106" s="17"/>
      <c r="CR106" s="17"/>
      <c r="CS106" s="17"/>
      <c r="CT106" s="15">
        <f t="shared" si="400"/>
        <v>0</v>
      </c>
      <c r="CU106" s="15"/>
      <c r="CV106" s="15"/>
      <c r="CW106" s="15"/>
      <c r="CX106" s="15"/>
      <c r="CY106" s="17">
        <f t="shared" si="401"/>
        <v>0</v>
      </c>
      <c r="CZ106" s="17"/>
      <c r="DA106" s="274"/>
      <c r="DB106" s="17"/>
      <c r="DC106" s="274"/>
      <c r="DD106" s="15">
        <f t="shared" si="402"/>
        <v>0</v>
      </c>
      <c r="DE106" s="17">
        <f t="shared" si="403"/>
        <v>0</v>
      </c>
      <c r="DF106" s="17">
        <f t="shared" si="404"/>
        <v>0</v>
      </c>
      <c r="DG106" s="17">
        <f t="shared" si="405"/>
        <v>0</v>
      </c>
      <c r="DH106" s="17">
        <f t="shared" si="406"/>
        <v>0</v>
      </c>
      <c r="DI106" s="17">
        <f t="shared" si="407"/>
        <v>0</v>
      </c>
      <c r="DJ106" s="17">
        <f t="shared" si="408"/>
        <v>0</v>
      </c>
      <c r="DK106" s="17">
        <f t="shared" si="409"/>
        <v>0</v>
      </c>
      <c r="DL106" s="17">
        <f t="shared" si="410"/>
        <v>0</v>
      </c>
      <c r="DM106" s="17">
        <f t="shared" si="411"/>
        <v>0</v>
      </c>
      <c r="DN106" s="17">
        <f t="shared" si="412"/>
        <v>0</v>
      </c>
      <c r="DO106" s="208"/>
      <c r="DP106" s="209"/>
      <c r="DQ106" s="209"/>
      <c r="DR106" s="17">
        <f t="shared" si="413"/>
        <v>0</v>
      </c>
      <c r="DS106" s="17"/>
      <c r="DT106" s="17"/>
      <c r="DU106" s="17"/>
      <c r="DV106" s="40"/>
      <c r="DW106" s="15">
        <f t="shared" si="414"/>
        <v>0</v>
      </c>
      <c r="DX106" s="17"/>
      <c r="DY106" s="17"/>
      <c r="DZ106" s="17"/>
      <c r="EA106" s="17"/>
      <c r="EB106" s="17">
        <f t="shared" si="424"/>
        <v>0</v>
      </c>
      <c r="EC106" s="17"/>
      <c r="ED106" s="17"/>
      <c r="EE106" s="17"/>
      <c r="EF106" s="17"/>
      <c r="EG106" s="17"/>
      <c r="EH106" s="17"/>
      <c r="EI106" s="17"/>
      <c r="EJ106" s="8">
        <f t="shared" si="417"/>
        <v>0</v>
      </c>
      <c r="EL106" s="8">
        <f t="shared" si="418"/>
        <v>0</v>
      </c>
      <c r="EM106" s="8">
        <f t="shared" si="419"/>
        <v>0</v>
      </c>
      <c r="EO106" s="8"/>
      <c r="EP106" s="8"/>
      <c r="ER106" s="8"/>
      <c r="ET106" s="148"/>
      <c r="EU106" s="148"/>
      <c r="EV106" s="148"/>
      <c r="EW106" s="148"/>
      <c r="EX106" s="148"/>
      <c r="EY106" s="175"/>
      <c r="EZ106" s="148"/>
      <c r="FC106" s="8">
        <f t="shared" si="420"/>
        <v>0</v>
      </c>
      <c r="FD106" s="8"/>
      <c r="FE106" s="131"/>
      <c r="FF106" s="8"/>
      <c r="FG106" s="131"/>
      <c r="FH106" s="8">
        <f t="shared" si="421"/>
        <v>0</v>
      </c>
      <c r="FI106" s="8"/>
      <c r="FJ106" s="131"/>
      <c r="FK106" s="8"/>
      <c r="FL106" s="131"/>
      <c r="FM106" s="8">
        <f t="shared" si="422"/>
        <v>0</v>
      </c>
      <c r="FN106" s="8"/>
      <c r="FO106" s="131"/>
      <c r="FP106" s="8"/>
      <c r="FQ106" s="131"/>
      <c r="FR106" s="8">
        <f t="shared" si="423"/>
        <v>0</v>
      </c>
      <c r="FS106" s="8"/>
      <c r="FT106" s="131"/>
      <c r="FU106" s="8"/>
      <c r="FV106" s="131"/>
    </row>
    <row r="107" spans="2:178" s="59" customFormat="1" ht="15.75" customHeight="1" x14ac:dyDescent="0.3">
      <c r="B107" s="49"/>
      <c r="C107" s="50"/>
      <c r="D107" s="50">
        <v>1</v>
      </c>
      <c r="E107" s="307">
        <v>88</v>
      </c>
      <c r="F107" s="49"/>
      <c r="G107" s="50"/>
      <c r="H107" s="50">
        <v>1</v>
      </c>
      <c r="I107" s="307"/>
      <c r="J107" s="10"/>
      <c r="K107" s="10"/>
      <c r="L107" s="81"/>
      <c r="M107" s="307">
        <v>70</v>
      </c>
      <c r="N107" s="10" t="s">
        <v>108</v>
      </c>
      <c r="O107" s="312"/>
      <c r="P107" s="17">
        <f t="shared" si="381"/>
        <v>616.5</v>
      </c>
      <c r="Q107" s="17"/>
      <c r="R107" s="33">
        <v>616.5</v>
      </c>
      <c r="S107" s="17"/>
      <c r="T107" s="109"/>
      <c r="U107" s="17">
        <v>61.650000000000006</v>
      </c>
      <c r="V107" s="312"/>
      <c r="W107" s="312"/>
      <c r="X107" s="17">
        <f t="shared" si="382"/>
        <v>616.5</v>
      </c>
      <c r="Y107" s="17"/>
      <c r="Z107" s="33">
        <v>616.5</v>
      </c>
      <c r="AA107" s="17"/>
      <c r="AB107" s="17"/>
      <c r="AC107" s="17">
        <f t="shared" si="383"/>
        <v>62.393720000000002</v>
      </c>
      <c r="AD107" s="17"/>
      <c r="AE107" s="274">
        <v>62.393720000000002</v>
      </c>
      <c r="AF107" s="17"/>
      <c r="AG107" s="274"/>
      <c r="AH107" s="312"/>
      <c r="AI107" s="17">
        <f t="shared" si="384"/>
        <v>61.650000000000006</v>
      </c>
      <c r="AJ107" s="17"/>
      <c r="AK107" s="324">
        <f t="shared" si="280"/>
        <v>61.650000000000006</v>
      </c>
      <c r="AL107" s="324">
        <f t="shared" si="281"/>
        <v>0</v>
      </c>
      <c r="AM107" s="324">
        <f t="shared" si="282"/>
        <v>0</v>
      </c>
      <c r="AN107" s="17">
        <f t="shared" si="385"/>
        <v>616.5</v>
      </c>
      <c r="AO107" s="17"/>
      <c r="AP107" s="33">
        <v>616.5</v>
      </c>
      <c r="AQ107" s="17"/>
      <c r="AR107" s="109"/>
      <c r="AS107" s="17">
        <f t="shared" si="386"/>
        <v>616.5</v>
      </c>
      <c r="AT107" s="17"/>
      <c r="AU107" s="33">
        <v>616.5</v>
      </c>
      <c r="AV107" s="18"/>
      <c r="AW107" s="17"/>
      <c r="AX107" s="109"/>
      <c r="AY107" s="17">
        <f t="shared" si="387"/>
        <v>616.5</v>
      </c>
      <c r="AZ107" s="17"/>
      <c r="BA107" s="33">
        <v>616.5</v>
      </c>
      <c r="BB107" s="17"/>
      <c r="BC107" s="109"/>
      <c r="BD107" s="17">
        <f t="shared" si="388"/>
        <v>616.5</v>
      </c>
      <c r="BE107" s="17"/>
      <c r="BF107" s="33">
        <v>616.5</v>
      </c>
      <c r="BG107" s="17"/>
      <c r="BH107" s="109"/>
      <c r="BI107" s="17">
        <f t="shared" si="389"/>
        <v>943.4</v>
      </c>
      <c r="BJ107" s="17"/>
      <c r="BK107" s="33">
        <v>616.5</v>
      </c>
      <c r="BL107" s="17"/>
      <c r="BM107" s="109">
        <v>326.89999999999998</v>
      </c>
      <c r="BN107" s="17">
        <f t="shared" si="390"/>
        <v>616.5</v>
      </c>
      <c r="BO107" s="17"/>
      <c r="BP107" s="33">
        <v>616.5</v>
      </c>
      <c r="BQ107" s="17"/>
      <c r="BR107" s="17"/>
      <c r="BS107" s="17"/>
      <c r="BT107" s="17"/>
      <c r="BU107" s="17">
        <f t="shared" si="391"/>
        <v>616.5</v>
      </c>
      <c r="BV107" s="17"/>
      <c r="BW107" s="33">
        <v>616.5</v>
      </c>
      <c r="BX107" s="17"/>
      <c r="BY107" s="17"/>
      <c r="BZ107" s="17">
        <f t="shared" si="392"/>
        <v>0</v>
      </c>
      <c r="CA107" s="17">
        <f t="shared" si="393"/>
        <v>0</v>
      </c>
      <c r="CB107" s="17">
        <f t="shared" si="394"/>
        <v>0</v>
      </c>
      <c r="CC107" s="17">
        <f t="shared" si="395"/>
        <v>0</v>
      </c>
      <c r="CD107" s="17">
        <f t="shared" si="396"/>
        <v>0</v>
      </c>
      <c r="CE107" s="17">
        <f t="shared" si="397"/>
        <v>616.5</v>
      </c>
      <c r="CF107" s="17"/>
      <c r="CG107" s="33">
        <v>616.5</v>
      </c>
      <c r="CH107" s="17"/>
      <c r="CI107" s="17"/>
      <c r="CJ107" s="17">
        <f t="shared" si="398"/>
        <v>0</v>
      </c>
      <c r="CK107" s="17"/>
      <c r="CL107" s="17"/>
      <c r="CM107" s="17"/>
      <c r="CN107" s="17"/>
      <c r="CO107" s="17">
        <f t="shared" si="399"/>
        <v>616.5</v>
      </c>
      <c r="CP107" s="17"/>
      <c r="CQ107" s="33">
        <v>616.5</v>
      </c>
      <c r="CR107" s="17"/>
      <c r="CS107" s="17"/>
      <c r="CT107" s="15">
        <f t="shared" si="400"/>
        <v>561.54351999999994</v>
      </c>
      <c r="CU107" s="15"/>
      <c r="CV107" s="15">
        <v>561.54351999999994</v>
      </c>
      <c r="CW107" s="15"/>
      <c r="CX107" s="15"/>
      <c r="CY107" s="17">
        <f t="shared" si="401"/>
        <v>62.393720000000002</v>
      </c>
      <c r="CZ107" s="17"/>
      <c r="DA107" s="274">
        <v>62.393720000000002</v>
      </c>
      <c r="DB107" s="17"/>
      <c r="DC107" s="274"/>
      <c r="DD107" s="15">
        <f t="shared" si="402"/>
        <v>623.93723999999997</v>
      </c>
      <c r="DE107" s="17">
        <f t="shared" si="403"/>
        <v>623.93723999999997</v>
      </c>
      <c r="DF107" s="17">
        <f t="shared" si="404"/>
        <v>0</v>
      </c>
      <c r="DG107" s="17">
        <f t="shared" si="405"/>
        <v>623.93723999999997</v>
      </c>
      <c r="DH107" s="17">
        <f t="shared" si="406"/>
        <v>0</v>
      </c>
      <c r="DI107" s="17">
        <f t="shared" si="407"/>
        <v>0</v>
      </c>
      <c r="DJ107" s="17">
        <f t="shared" si="408"/>
        <v>54.956480000000056</v>
      </c>
      <c r="DK107" s="17">
        <f t="shared" si="409"/>
        <v>0</v>
      </c>
      <c r="DL107" s="17">
        <f t="shared" si="410"/>
        <v>54.956480000000056</v>
      </c>
      <c r="DM107" s="17">
        <f t="shared" si="411"/>
        <v>0</v>
      </c>
      <c r="DN107" s="17">
        <f t="shared" si="412"/>
        <v>0</v>
      </c>
      <c r="DO107" s="208"/>
      <c r="DP107" s="209"/>
      <c r="DQ107" s="209"/>
      <c r="DR107" s="17">
        <f t="shared" si="413"/>
        <v>1946.941</v>
      </c>
      <c r="DS107" s="17"/>
      <c r="DT107" s="17">
        <v>1946.941</v>
      </c>
      <c r="DU107" s="17"/>
      <c r="DV107" s="40"/>
      <c r="DW107" s="15">
        <f t="shared" si="414"/>
        <v>1946.941</v>
      </c>
      <c r="DX107" s="17"/>
      <c r="DY107" s="17">
        <v>1946.941</v>
      </c>
      <c r="DZ107" s="17"/>
      <c r="EA107" s="17"/>
      <c r="EB107" s="17">
        <f t="shared" si="424"/>
        <v>0</v>
      </c>
      <c r="EC107" s="17"/>
      <c r="ED107" s="17">
        <f t="shared" ref="ED107" si="425">DT107-DY107</f>
        <v>0</v>
      </c>
      <c r="EE107" s="17"/>
      <c r="EF107" s="17"/>
      <c r="EG107" s="17"/>
      <c r="EH107" s="17"/>
      <c r="EI107" s="17"/>
      <c r="EJ107" s="8">
        <f t="shared" si="417"/>
        <v>54.956480000000056</v>
      </c>
      <c r="EL107" s="8">
        <f t="shared" si="418"/>
        <v>2563.4409999999998</v>
      </c>
      <c r="EM107" s="8">
        <f t="shared" si="419"/>
        <v>2508.48452</v>
      </c>
      <c r="EO107" s="8"/>
      <c r="EP107" s="8"/>
      <c r="ER107" s="8"/>
      <c r="ET107" s="148">
        <v>663</v>
      </c>
      <c r="EU107" s="148"/>
      <c r="EV107" s="148">
        <v>0.14799999999999999</v>
      </c>
      <c r="EW107" s="148"/>
      <c r="EX107" s="148"/>
      <c r="EY107" s="175"/>
      <c r="EZ107" s="148"/>
      <c r="FC107" s="8">
        <f t="shared" si="420"/>
        <v>561.54351999999994</v>
      </c>
      <c r="FD107" s="8"/>
      <c r="FE107" s="131">
        <v>561.54351999999994</v>
      </c>
      <c r="FF107" s="8"/>
      <c r="FG107" s="131"/>
      <c r="FH107" s="8">
        <f t="shared" si="421"/>
        <v>62.393720000000002</v>
      </c>
      <c r="FI107" s="8"/>
      <c r="FJ107" s="131">
        <v>62.393720000000002</v>
      </c>
      <c r="FK107" s="8"/>
      <c r="FL107" s="131"/>
      <c r="FM107" s="8">
        <f t="shared" si="422"/>
        <v>561.54351999999994</v>
      </c>
      <c r="FN107" s="8"/>
      <c r="FO107" s="131">
        <v>561.54351999999994</v>
      </c>
      <c r="FP107" s="8"/>
      <c r="FQ107" s="131"/>
      <c r="FR107" s="8">
        <f t="shared" si="423"/>
        <v>62.393720000000002</v>
      </c>
      <c r="FS107" s="8"/>
      <c r="FT107" s="131">
        <v>62.393720000000002</v>
      </c>
      <c r="FU107" s="8"/>
      <c r="FV107" s="131"/>
    </row>
    <row r="108" spans="2:178" s="59" customFormat="1" ht="15.75" customHeight="1" x14ac:dyDescent="0.3">
      <c r="B108" s="49"/>
      <c r="C108" s="50"/>
      <c r="D108" s="50">
        <v>1</v>
      </c>
      <c r="E108" s="307">
        <v>89</v>
      </c>
      <c r="F108" s="49"/>
      <c r="G108" s="50"/>
      <c r="H108" s="50">
        <v>1</v>
      </c>
      <c r="I108" s="307"/>
      <c r="J108" s="10"/>
      <c r="K108" s="10"/>
      <c r="L108" s="81"/>
      <c r="M108" s="307">
        <v>71</v>
      </c>
      <c r="N108" s="10" t="s">
        <v>358</v>
      </c>
      <c r="O108" s="312"/>
      <c r="P108" s="17">
        <f t="shared" si="381"/>
        <v>1776.4</v>
      </c>
      <c r="Q108" s="17"/>
      <c r="R108" s="33">
        <v>1500</v>
      </c>
      <c r="S108" s="17"/>
      <c r="T108" s="109">
        <f>246.4+30</f>
        <v>276.39999999999998</v>
      </c>
      <c r="U108" s="17">
        <v>168.5188</v>
      </c>
      <c r="V108" s="312"/>
      <c r="W108" s="312"/>
      <c r="X108" s="17">
        <f t="shared" si="382"/>
        <v>1776</v>
      </c>
      <c r="Y108" s="17"/>
      <c r="Z108" s="33">
        <v>1500</v>
      </c>
      <c r="AA108" s="17"/>
      <c r="AB108" s="109">
        <v>276</v>
      </c>
      <c r="AC108" s="17">
        <f t="shared" si="383"/>
        <v>255.36758</v>
      </c>
      <c r="AD108" s="17"/>
      <c r="AE108" s="274">
        <v>224.56757999999999</v>
      </c>
      <c r="AF108" s="17"/>
      <c r="AG108" s="274">
        <v>30.8</v>
      </c>
      <c r="AH108" s="312"/>
      <c r="AI108" s="17">
        <f t="shared" si="384"/>
        <v>168.5188</v>
      </c>
      <c r="AJ108" s="17"/>
      <c r="AK108" s="324">
        <f t="shared" si="280"/>
        <v>150</v>
      </c>
      <c r="AL108" s="324">
        <f t="shared" si="281"/>
        <v>0</v>
      </c>
      <c r="AM108" s="324">
        <f t="shared" si="282"/>
        <v>18.518799999999999</v>
      </c>
      <c r="AN108" s="17">
        <f t="shared" si="385"/>
        <v>1776.4</v>
      </c>
      <c r="AO108" s="17"/>
      <c r="AP108" s="33">
        <v>1500</v>
      </c>
      <c r="AQ108" s="17"/>
      <c r="AR108" s="109">
        <f>246.4+30</f>
        <v>276.39999999999998</v>
      </c>
      <c r="AS108" s="17">
        <f t="shared" si="386"/>
        <v>1776.4</v>
      </c>
      <c r="AT108" s="17"/>
      <c r="AU108" s="33">
        <v>1500</v>
      </c>
      <c r="AV108" s="18"/>
      <c r="AW108" s="17"/>
      <c r="AX108" s="109">
        <f>246.4+30</f>
        <v>276.39999999999998</v>
      </c>
      <c r="AY108" s="17">
        <f t="shared" si="387"/>
        <v>1776.4</v>
      </c>
      <c r="AZ108" s="17"/>
      <c r="BA108" s="33">
        <v>1500</v>
      </c>
      <c r="BB108" s="17"/>
      <c r="BC108" s="109">
        <f>246.4+30</f>
        <v>276.39999999999998</v>
      </c>
      <c r="BD108" s="17">
        <f t="shared" si="388"/>
        <v>1776.4</v>
      </c>
      <c r="BE108" s="17"/>
      <c r="BF108" s="33">
        <v>1500</v>
      </c>
      <c r="BG108" s="17"/>
      <c r="BH108" s="109">
        <f>246.4+30</f>
        <v>276.39999999999998</v>
      </c>
      <c r="BI108" s="17">
        <f t="shared" si="389"/>
        <v>1776.4</v>
      </c>
      <c r="BJ108" s="17"/>
      <c r="BK108" s="33">
        <v>1500</v>
      </c>
      <c r="BL108" s="17"/>
      <c r="BM108" s="109">
        <f>246.4+30</f>
        <v>276.39999999999998</v>
      </c>
      <c r="BN108" s="17">
        <f t="shared" si="390"/>
        <v>1500</v>
      </c>
      <c r="BO108" s="17"/>
      <c r="BP108" s="33">
        <v>1500</v>
      </c>
      <c r="BQ108" s="17"/>
      <c r="BR108" s="17"/>
      <c r="BS108" s="17"/>
      <c r="BT108" s="17"/>
      <c r="BU108" s="17">
        <f t="shared" si="391"/>
        <v>1776</v>
      </c>
      <c r="BV108" s="17"/>
      <c r="BW108" s="33">
        <v>1500</v>
      </c>
      <c r="BX108" s="17"/>
      <c r="BY108" s="109">
        <v>276</v>
      </c>
      <c r="BZ108" s="17">
        <f t="shared" si="392"/>
        <v>0.39999999999997726</v>
      </c>
      <c r="CA108" s="17">
        <f t="shared" si="393"/>
        <v>0</v>
      </c>
      <c r="CB108" s="17">
        <f t="shared" si="394"/>
        <v>0</v>
      </c>
      <c r="CC108" s="17">
        <f t="shared" si="395"/>
        <v>0</v>
      </c>
      <c r="CD108" s="17">
        <f t="shared" si="396"/>
        <v>0.39999999999997726</v>
      </c>
      <c r="CE108" s="17">
        <f t="shared" si="397"/>
        <v>1776</v>
      </c>
      <c r="CF108" s="17"/>
      <c r="CG108" s="33">
        <v>1500</v>
      </c>
      <c r="CH108" s="17"/>
      <c r="CI108" s="109">
        <v>276</v>
      </c>
      <c r="CJ108" s="17">
        <f t="shared" si="398"/>
        <v>0</v>
      </c>
      <c r="CK108" s="17"/>
      <c r="CL108" s="17"/>
      <c r="CM108" s="17"/>
      <c r="CN108" s="17"/>
      <c r="CO108" s="17">
        <f t="shared" si="399"/>
        <v>1776</v>
      </c>
      <c r="CP108" s="17"/>
      <c r="CQ108" s="33">
        <v>1500</v>
      </c>
      <c r="CR108" s="17"/>
      <c r="CS108" s="109">
        <v>276</v>
      </c>
      <c r="CT108" s="15">
        <f t="shared" si="400"/>
        <v>1542.82979</v>
      </c>
      <c r="CU108" s="15"/>
      <c r="CV108" s="15">
        <f>906.95455+361.67524</f>
        <v>1268.62979</v>
      </c>
      <c r="CW108" s="15"/>
      <c r="CX108" s="15">
        <f>274.2</f>
        <v>274.2</v>
      </c>
      <c r="CY108" s="17">
        <f t="shared" si="401"/>
        <v>255.36758</v>
      </c>
      <c r="CZ108" s="17"/>
      <c r="DA108" s="274">
        <v>224.56757999999999</v>
      </c>
      <c r="DB108" s="17"/>
      <c r="DC108" s="274">
        <v>30.8</v>
      </c>
      <c r="DD108" s="15">
        <f t="shared" si="402"/>
        <v>1798.1973699999999</v>
      </c>
      <c r="DE108" s="17">
        <f t="shared" si="403"/>
        <v>1798.1973699999999</v>
      </c>
      <c r="DF108" s="17">
        <f t="shared" si="404"/>
        <v>0</v>
      </c>
      <c r="DG108" s="17">
        <f t="shared" si="405"/>
        <v>1493.1973699999999</v>
      </c>
      <c r="DH108" s="17">
        <f t="shared" si="406"/>
        <v>0</v>
      </c>
      <c r="DI108" s="17">
        <f t="shared" si="407"/>
        <v>305</v>
      </c>
      <c r="DJ108" s="17">
        <f t="shared" si="408"/>
        <v>233.17021000000005</v>
      </c>
      <c r="DK108" s="17">
        <f t="shared" si="409"/>
        <v>0</v>
      </c>
      <c r="DL108" s="17">
        <f t="shared" si="410"/>
        <v>231.37021000000004</v>
      </c>
      <c r="DM108" s="17">
        <f t="shared" si="411"/>
        <v>0</v>
      </c>
      <c r="DN108" s="17">
        <f t="shared" si="412"/>
        <v>1.8000000000000114</v>
      </c>
      <c r="DO108" s="208"/>
      <c r="DP108" s="209"/>
      <c r="DQ108" s="209"/>
      <c r="DR108" s="17">
        <f t="shared" si="413"/>
        <v>0</v>
      </c>
      <c r="DS108" s="17"/>
      <c r="DT108" s="17"/>
      <c r="DU108" s="17"/>
      <c r="DV108" s="40"/>
      <c r="DW108" s="15">
        <f t="shared" si="414"/>
        <v>0</v>
      </c>
      <c r="DX108" s="17"/>
      <c r="DY108" s="17"/>
      <c r="DZ108" s="17"/>
      <c r="EA108" s="17"/>
      <c r="EB108" s="17">
        <f t="shared" si="424"/>
        <v>0</v>
      </c>
      <c r="EC108" s="17"/>
      <c r="ED108" s="17"/>
      <c r="EE108" s="17"/>
      <c r="EF108" s="17"/>
      <c r="EG108" s="17"/>
      <c r="EH108" s="17"/>
      <c r="EI108" s="17"/>
      <c r="EJ108" s="8">
        <f t="shared" si="417"/>
        <v>233.17021000000005</v>
      </c>
      <c r="EL108" s="8">
        <f t="shared" si="418"/>
        <v>1776</v>
      </c>
      <c r="EM108" s="8">
        <f t="shared" si="419"/>
        <v>1542.82979</v>
      </c>
      <c r="EO108" s="8"/>
      <c r="EP108" s="8"/>
      <c r="ER108" s="8"/>
      <c r="ET108" s="148">
        <v>3820</v>
      </c>
      <c r="EU108" s="148">
        <v>800</v>
      </c>
      <c r="EV108" s="148">
        <v>1.02</v>
      </c>
      <c r="EW108" s="148"/>
      <c r="EX108" s="148"/>
      <c r="EY108" s="175">
        <v>1</v>
      </c>
      <c r="EZ108" s="148">
        <v>455</v>
      </c>
      <c r="FC108" s="8">
        <f t="shared" si="420"/>
        <v>1542.82979</v>
      </c>
      <c r="FD108" s="8"/>
      <c r="FE108" s="131">
        <v>1268.62979</v>
      </c>
      <c r="FF108" s="8"/>
      <c r="FG108" s="131">
        <v>274.2</v>
      </c>
      <c r="FH108" s="8">
        <f t="shared" si="421"/>
        <v>255.36758</v>
      </c>
      <c r="FI108" s="8"/>
      <c r="FJ108" s="131">
        <v>224.56757999999999</v>
      </c>
      <c r="FK108" s="8"/>
      <c r="FL108" s="131">
        <v>30.8</v>
      </c>
      <c r="FM108" s="8">
        <f t="shared" si="422"/>
        <v>1542.82979</v>
      </c>
      <c r="FN108" s="8"/>
      <c r="FO108" s="131">
        <v>1268.62979</v>
      </c>
      <c r="FP108" s="8"/>
      <c r="FQ108" s="131">
        <v>274.2</v>
      </c>
      <c r="FR108" s="8">
        <f t="shared" si="423"/>
        <v>255.36758</v>
      </c>
      <c r="FS108" s="8"/>
      <c r="FT108" s="131">
        <v>224.56757999999999</v>
      </c>
      <c r="FU108" s="8"/>
      <c r="FV108" s="131">
        <v>30.8</v>
      </c>
    </row>
    <row r="109" spans="2:178" s="59" customFormat="1" ht="15.75" customHeight="1" x14ac:dyDescent="0.3">
      <c r="B109" s="49"/>
      <c r="C109" s="50"/>
      <c r="D109" s="50">
        <v>1</v>
      </c>
      <c r="E109" s="307">
        <v>90</v>
      </c>
      <c r="F109" s="49"/>
      <c r="G109" s="50"/>
      <c r="H109" s="50">
        <v>1</v>
      </c>
      <c r="I109" s="307"/>
      <c r="J109" s="10"/>
      <c r="K109" s="10"/>
      <c r="L109" s="81"/>
      <c r="M109" s="307">
        <v>72</v>
      </c>
      <c r="N109" s="10" t="s">
        <v>187</v>
      </c>
      <c r="O109" s="312"/>
      <c r="P109" s="17">
        <f t="shared" si="381"/>
        <v>2303</v>
      </c>
      <c r="Q109" s="17"/>
      <c r="R109" s="33">
        <v>1921.5</v>
      </c>
      <c r="S109" s="17"/>
      <c r="T109" s="109">
        <v>381.5</v>
      </c>
      <c r="U109" s="17">
        <v>217.7105</v>
      </c>
      <c r="V109" s="312"/>
      <c r="W109" s="312"/>
      <c r="X109" s="17">
        <f t="shared" si="382"/>
        <v>2303</v>
      </c>
      <c r="Y109" s="17"/>
      <c r="Z109" s="33">
        <v>1921.5</v>
      </c>
      <c r="AA109" s="17"/>
      <c r="AB109" s="109">
        <v>381.5</v>
      </c>
      <c r="AC109" s="17">
        <f t="shared" si="383"/>
        <v>1236.3259800000001</v>
      </c>
      <c r="AD109" s="17"/>
      <c r="AE109" s="274">
        <v>741.30052000000001</v>
      </c>
      <c r="AF109" s="17"/>
      <c r="AG109" s="274">
        <v>495.02546000000001</v>
      </c>
      <c r="AH109" s="312"/>
      <c r="AI109" s="17">
        <f t="shared" si="384"/>
        <v>217.7105</v>
      </c>
      <c r="AJ109" s="17"/>
      <c r="AK109" s="324">
        <f t="shared" si="280"/>
        <v>192.15</v>
      </c>
      <c r="AL109" s="324">
        <f t="shared" si="281"/>
        <v>0</v>
      </c>
      <c r="AM109" s="324">
        <f t="shared" si="282"/>
        <v>25.560500000000001</v>
      </c>
      <c r="AN109" s="17">
        <f t="shared" si="385"/>
        <v>2303</v>
      </c>
      <c r="AO109" s="17"/>
      <c r="AP109" s="33">
        <v>1921.5</v>
      </c>
      <c r="AQ109" s="17"/>
      <c r="AR109" s="109">
        <v>381.5</v>
      </c>
      <c r="AS109" s="17">
        <f t="shared" si="386"/>
        <v>2303</v>
      </c>
      <c r="AT109" s="17"/>
      <c r="AU109" s="33">
        <v>1921.5</v>
      </c>
      <c r="AV109" s="18"/>
      <c r="AW109" s="17"/>
      <c r="AX109" s="109">
        <v>381.5</v>
      </c>
      <c r="AY109" s="17">
        <f t="shared" si="387"/>
        <v>2303</v>
      </c>
      <c r="AZ109" s="17"/>
      <c r="BA109" s="33">
        <v>1921.5</v>
      </c>
      <c r="BB109" s="17"/>
      <c r="BC109" s="109">
        <v>381.5</v>
      </c>
      <c r="BD109" s="17">
        <f t="shared" si="388"/>
        <v>2303</v>
      </c>
      <c r="BE109" s="17"/>
      <c r="BF109" s="33">
        <v>1921.5</v>
      </c>
      <c r="BG109" s="17"/>
      <c r="BH109" s="109">
        <v>381.5</v>
      </c>
      <c r="BI109" s="17">
        <f t="shared" si="389"/>
        <v>2303</v>
      </c>
      <c r="BJ109" s="17"/>
      <c r="BK109" s="33">
        <v>1921.5</v>
      </c>
      <c r="BL109" s="17"/>
      <c r="BM109" s="109">
        <v>381.5</v>
      </c>
      <c r="BN109" s="17">
        <f t="shared" si="390"/>
        <v>1921.5</v>
      </c>
      <c r="BO109" s="17"/>
      <c r="BP109" s="33">
        <v>1921.5</v>
      </c>
      <c r="BQ109" s="17"/>
      <c r="BR109" s="17"/>
      <c r="BS109" s="17"/>
      <c r="BT109" s="17"/>
      <c r="BU109" s="17">
        <f t="shared" si="391"/>
        <v>2303</v>
      </c>
      <c r="BV109" s="17"/>
      <c r="BW109" s="33">
        <v>1921.5</v>
      </c>
      <c r="BX109" s="17"/>
      <c r="BY109" s="109">
        <v>381.5</v>
      </c>
      <c r="BZ109" s="17">
        <f t="shared" si="392"/>
        <v>0</v>
      </c>
      <c r="CA109" s="17">
        <f t="shared" si="393"/>
        <v>0</v>
      </c>
      <c r="CB109" s="17">
        <f t="shared" si="394"/>
        <v>0</v>
      </c>
      <c r="CC109" s="17">
        <f t="shared" si="395"/>
        <v>0</v>
      </c>
      <c r="CD109" s="17">
        <f t="shared" si="396"/>
        <v>0</v>
      </c>
      <c r="CE109" s="17">
        <f t="shared" si="397"/>
        <v>2303</v>
      </c>
      <c r="CF109" s="17"/>
      <c r="CG109" s="33">
        <v>1921.5</v>
      </c>
      <c r="CH109" s="17"/>
      <c r="CI109" s="109">
        <v>381.5</v>
      </c>
      <c r="CJ109" s="17">
        <f t="shared" si="398"/>
        <v>0</v>
      </c>
      <c r="CK109" s="17"/>
      <c r="CL109" s="17"/>
      <c r="CM109" s="17"/>
      <c r="CN109" s="17"/>
      <c r="CO109" s="17">
        <f t="shared" si="399"/>
        <v>2303</v>
      </c>
      <c r="CP109" s="17"/>
      <c r="CQ109" s="33">
        <v>1921.5</v>
      </c>
      <c r="CR109" s="17"/>
      <c r="CS109" s="109">
        <v>381.5</v>
      </c>
      <c r="CT109" s="17">
        <f t="shared" si="400"/>
        <v>2303</v>
      </c>
      <c r="CU109" s="17"/>
      <c r="CV109" s="33">
        <v>1921.5</v>
      </c>
      <c r="CW109" s="17"/>
      <c r="CX109" s="109">
        <v>381.5</v>
      </c>
      <c r="CY109" s="17">
        <f t="shared" si="401"/>
        <v>1236.3259800000001</v>
      </c>
      <c r="CZ109" s="17"/>
      <c r="DA109" s="274">
        <v>741.30052000000001</v>
      </c>
      <c r="DB109" s="17"/>
      <c r="DC109" s="274">
        <v>495.02546000000001</v>
      </c>
      <c r="DD109" s="15">
        <f t="shared" si="402"/>
        <v>3539.3259799999996</v>
      </c>
      <c r="DE109" s="17">
        <f t="shared" si="403"/>
        <v>3539.3259799999996</v>
      </c>
      <c r="DF109" s="17">
        <f t="shared" si="404"/>
        <v>0</v>
      </c>
      <c r="DG109" s="17">
        <f t="shared" si="405"/>
        <v>2662.8005199999998</v>
      </c>
      <c r="DH109" s="17">
        <f t="shared" si="406"/>
        <v>0</v>
      </c>
      <c r="DI109" s="17">
        <f t="shared" si="407"/>
        <v>876.52546000000007</v>
      </c>
      <c r="DJ109" s="17">
        <f t="shared" si="408"/>
        <v>0</v>
      </c>
      <c r="DK109" s="17">
        <f t="shared" si="409"/>
        <v>0</v>
      </c>
      <c r="DL109" s="17">
        <f t="shared" si="410"/>
        <v>0</v>
      </c>
      <c r="DM109" s="17">
        <f t="shared" si="411"/>
        <v>0</v>
      </c>
      <c r="DN109" s="17">
        <f t="shared" si="412"/>
        <v>0</v>
      </c>
      <c r="DO109" s="208"/>
      <c r="DP109" s="209"/>
      <c r="DQ109" s="209"/>
      <c r="DR109" s="17">
        <f t="shared" si="413"/>
        <v>1807.931</v>
      </c>
      <c r="DS109" s="17"/>
      <c r="DT109" s="17"/>
      <c r="DU109" s="17"/>
      <c r="DV109" s="40">
        <v>1807.931</v>
      </c>
      <c r="DW109" s="15">
        <f t="shared" si="414"/>
        <v>1807.931</v>
      </c>
      <c r="DX109" s="17"/>
      <c r="DY109" s="17"/>
      <c r="DZ109" s="17"/>
      <c r="EA109" s="17">
        <v>1807.931</v>
      </c>
      <c r="EB109" s="17">
        <f t="shared" si="424"/>
        <v>0</v>
      </c>
      <c r="EC109" s="17"/>
      <c r="ED109" s="17"/>
      <c r="EE109" s="17"/>
      <c r="EF109" s="17">
        <f t="shared" ref="EF109" si="426">DV109-EA109</f>
        <v>0</v>
      </c>
      <c r="EG109" s="17"/>
      <c r="EH109" s="17"/>
      <c r="EI109" s="17"/>
      <c r="EJ109" s="8">
        <f t="shared" si="417"/>
        <v>0</v>
      </c>
      <c r="EL109" s="8">
        <f t="shared" si="418"/>
        <v>4110.9310000000005</v>
      </c>
      <c r="EM109" s="8">
        <f t="shared" si="419"/>
        <v>4110.9310000000005</v>
      </c>
      <c r="EO109" s="8"/>
      <c r="EP109" s="8"/>
      <c r="ER109" s="8"/>
      <c r="ET109" s="148">
        <v>4045</v>
      </c>
      <c r="EU109" s="148"/>
      <c r="EV109" s="148">
        <v>0.74</v>
      </c>
      <c r="EW109" s="148"/>
      <c r="EX109" s="148"/>
      <c r="EY109" s="175">
        <v>1</v>
      </c>
      <c r="EZ109" s="148">
        <v>1025</v>
      </c>
      <c r="FC109" s="8">
        <f t="shared" si="420"/>
        <v>2303</v>
      </c>
      <c r="FD109" s="8"/>
      <c r="FE109" s="131">
        <v>1921.5</v>
      </c>
      <c r="FF109" s="8"/>
      <c r="FG109" s="131">
        <v>381.5</v>
      </c>
      <c r="FH109" s="8">
        <f t="shared" si="421"/>
        <v>1236.3259800000001</v>
      </c>
      <c r="FI109" s="8"/>
      <c r="FJ109" s="131">
        <v>741.30052000000001</v>
      </c>
      <c r="FK109" s="8"/>
      <c r="FL109" s="131">
        <v>495.02546000000001</v>
      </c>
      <c r="FM109" s="8">
        <f t="shared" si="422"/>
        <v>2303</v>
      </c>
      <c r="FN109" s="8"/>
      <c r="FO109" s="131">
        <v>1921.5</v>
      </c>
      <c r="FP109" s="8"/>
      <c r="FQ109" s="131">
        <v>381.5</v>
      </c>
      <c r="FR109" s="8">
        <f t="shared" si="423"/>
        <v>1236.3259800000001</v>
      </c>
      <c r="FS109" s="8"/>
      <c r="FT109" s="131">
        <v>741.30052000000001</v>
      </c>
      <c r="FU109" s="8"/>
      <c r="FV109" s="131">
        <v>495.02546000000001</v>
      </c>
    </row>
    <row r="110" spans="2:178" s="59" customFormat="1" ht="15.75" customHeight="1" x14ac:dyDescent="0.3">
      <c r="B110" s="49"/>
      <c r="C110" s="50"/>
      <c r="D110" s="50">
        <v>1</v>
      </c>
      <c r="E110" s="307">
        <v>91</v>
      </c>
      <c r="F110" s="49"/>
      <c r="G110" s="50"/>
      <c r="H110" s="50">
        <v>1</v>
      </c>
      <c r="I110" s="307"/>
      <c r="J110" s="294"/>
      <c r="K110" s="294"/>
      <c r="L110" s="82"/>
      <c r="M110" s="307">
        <v>73</v>
      </c>
      <c r="N110" s="10" t="s">
        <v>109</v>
      </c>
      <c r="O110" s="312"/>
      <c r="P110" s="17">
        <f t="shared" si="381"/>
        <v>5223.5</v>
      </c>
      <c r="Q110" s="17">
        <v>2721.8</v>
      </c>
      <c r="R110" s="111">
        <f>2205+8</f>
        <v>2213</v>
      </c>
      <c r="S110" s="17"/>
      <c r="T110" s="111">
        <f>238.7+50</f>
        <v>288.7</v>
      </c>
      <c r="U110" s="17">
        <v>386.8929</v>
      </c>
      <c r="V110" s="312"/>
      <c r="W110" s="312"/>
      <c r="X110" s="17">
        <f t="shared" si="382"/>
        <v>5223.47</v>
      </c>
      <c r="Y110" s="17">
        <f>836.008+1885.792</f>
        <v>2721.8</v>
      </c>
      <c r="Z110" s="111">
        <f>2089.222+123.748</f>
        <v>2212.9700000000003</v>
      </c>
      <c r="AA110" s="17"/>
      <c r="AB110" s="111">
        <f>238.7+50</f>
        <v>288.7</v>
      </c>
      <c r="AC110" s="17">
        <f t="shared" si="383"/>
        <v>1323.8159900000001</v>
      </c>
      <c r="AD110" s="17">
        <v>146.25</v>
      </c>
      <c r="AE110" s="274">
        <v>385.22064999999998</v>
      </c>
      <c r="AF110" s="17"/>
      <c r="AG110" s="274">
        <v>792.34533999999996</v>
      </c>
      <c r="AH110" s="312"/>
      <c r="AI110" s="17">
        <f t="shared" si="384"/>
        <v>386.8929</v>
      </c>
      <c r="AJ110" s="17">
        <v>146.25</v>
      </c>
      <c r="AK110" s="324">
        <f t="shared" si="280"/>
        <v>221.3</v>
      </c>
      <c r="AL110" s="324">
        <f t="shared" si="281"/>
        <v>0</v>
      </c>
      <c r="AM110" s="324">
        <f t="shared" si="282"/>
        <v>19.3429</v>
      </c>
      <c r="AN110" s="17">
        <f t="shared" si="385"/>
        <v>5223.5</v>
      </c>
      <c r="AO110" s="17">
        <v>2721.8</v>
      </c>
      <c r="AP110" s="111">
        <f>2205+8</f>
        <v>2213</v>
      </c>
      <c r="AQ110" s="17"/>
      <c r="AR110" s="111">
        <f>238.7+50</f>
        <v>288.7</v>
      </c>
      <c r="AS110" s="17">
        <f t="shared" si="386"/>
        <v>5223.5</v>
      </c>
      <c r="AT110" s="17">
        <v>2721.8</v>
      </c>
      <c r="AU110" s="111">
        <f>2205+8</f>
        <v>2213</v>
      </c>
      <c r="AV110" s="318"/>
      <c r="AW110" s="17"/>
      <c r="AX110" s="111">
        <f>238.7+50</f>
        <v>288.7</v>
      </c>
      <c r="AY110" s="17">
        <f t="shared" si="387"/>
        <v>5223.5</v>
      </c>
      <c r="AZ110" s="17">
        <v>2721.8</v>
      </c>
      <c r="BA110" s="111">
        <f>2205+8</f>
        <v>2213</v>
      </c>
      <c r="BB110" s="17"/>
      <c r="BC110" s="111">
        <f>238.7+50</f>
        <v>288.7</v>
      </c>
      <c r="BD110" s="17">
        <f t="shared" si="388"/>
        <v>5223.5</v>
      </c>
      <c r="BE110" s="17">
        <v>2721.8</v>
      </c>
      <c r="BF110" s="111">
        <f>2205+8</f>
        <v>2213</v>
      </c>
      <c r="BG110" s="17"/>
      <c r="BH110" s="111">
        <f>238.7+50</f>
        <v>288.7</v>
      </c>
      <c r="BI110" s="17">
        <f t="shared" si="389"/>
        <v>5223.5</v>
      </c>
      <c r="BJ110" s="17">
        <v>2721.8</v>
      </c>
      <c r="BK110" s="111">
        <f>2205+8</f>
        <v>2213</v>
      </c>
      <c r="BL110" s="17"/>
      <c r="BM110" s="111">
        <f>238.7+50</f>
        <v>288.7</v>
      </c>
      <c r="BN110" s="17">
        <f t="shared" si="390"/>
        <v>0</v>
      </c>
      <c r="BO110" s="17"/>
      <c r="BP110" s="33"/>
      <c r="BQ110" s="17"/>
      <c r="BR110" s="17"/>
      <c r="BS110" s="17"/>
      <c r="BT110" s="17"/>
      <c r="BU110" s="17">
        <f t="shared" si="391"/>
        <v>5223.47</v>
      </c>
      <c r="BV110" s="17">
        <v>2721.8</v>
      </c>
      <c r="BW110" s="111">
        <f>2089.222+123.748</f>
        <v>2212.9700000000003</v>
      </c>
      <c r="BX110" s="17"/>
      <c r="BY110" s="111">
        <f>238.7+50</f>
        <v>288.7</v>
      </c>
      <c r="BZ110" s="17">
        <f t="shared" si="392"/>
        <v>2.9999999999745341E-2</v>
      </c>
      <c r="CA110" s="17">
        <f t="shared" si="393"/>
        <v>0</v>
      </c>
      <c r="CB110" s="17">
        <f t="shared" si="394"/>
        <v>2.9999999999745341E-2</v>
      </c>
      <c r="CC110" s="17">
        <f t="shared" si="395"/>
        <v>0</v>
      </c>
      <c r="CD110" s="17">
        <f t="shared" si="396"/>
        <v>0</v>
      </c>
      <c r="CE110" s="17">
        <f t="shared" si="397"/>
        <v>5223.47</v>
      </c>
      <c r="CF110" s="17">
        <f>836.008+1885.792</f>
        <v>2721.8</v>
      </c>
      <c r="CG110" s="111">
        <f>2089.222+123.748</f>
        <v>2212.9700000000003</v>
      </c>
      <c r="CH110" s="17"/>
      <c r="CI110" s="111">
        <f>238.7+50</f>
        <v>288.7</v>
      </c>
      <c r="CJ110" s="17">
        <f t="shared" si="398"/>
        <v>0</v>
      </c>
      <c r="CK110" s="17"/>
      <c r="CL110" s="17"/>
      <c r="CM110" s="17"/>
      <c r="CN110" s="17"/>
      <c r="CO110" s="17">
        <f t="shared" si="399"/>
        <v>5223.47</v>
      </c>
      <c r="CP110" s="17">
        <f>836.008+1885.792</f>
        <v>2721.8</v>
      </c>
      <c r="CQ110" s="111">
        <f>2089.222+123.748</f>
        <v>2212.9700000000003</v>
      </c>
      <c r="CR110" s="17"/>
      <c r="CS110" s="111">
        <f>238.7+50</f>
        <v>288.7</v>
      </c>
      <c r="CT110" s="17">
        <f t="shared" si="400"/>
        <v>5223.47</v>
      </c>
      <c r="CU110" s="17">
        <f>836.008+1885.792</f>
        <v>2721.8</v>
      </c>
      <c r="CV110" s="111">
        <f>2089.222+123.748</f>
        <v>2212.9700000000003</v>
      </c>
      <c r="CW110" s="17"/>
      <c r="CX110" s="111">
        <f>238.7+50</f>
        <v>288.7</v>
      </c>
      <c r="CY110" s="17">
        <f t="shared" si="401"/>
        <v>1323.8159900000001</v>
      </c>
      <c r="CZ110" s="17">
        <v>146.25</v>
      </c>
      <c r="DA110" s="274">
        <v>385.22064999999998</v>
      </c>
      <c r="DB110" s="17"/>
      <c r="DC110" s="274">
        <v>792.34533999999996</v>
      </c>
      <c r="DD110" s="15">
        <f t="shared" si="402"/>
        <v>6547.2859900000003</v>
      </c>
      <c r="DE110" s="17">
        <f t="shared" si="403"/>
        <v>6547.2859900000003</v>
      </c>
      <c r="DF110" s="17">
        <f t="shared" si="404"/>
        <v>2868.05</v>
      </c>
      <c r="DG110" s="17">
        <f t="shared" si="405"/>
        <v>2598.1906500000005</v>
      </c>
      <c r="DH110" s="17">
        <f t="shared" si="406"/>
        <v>0</v>
      </c>
      <c r="DI110" s="17">
        <f t="shared" si="407"/>
        <v>1081.0453399999999</v>
      </c>
      <c r="DJ110" s="17">
        <f t="shared" si="408"/>
        <v>0</v>
      </c>
      <c r="DK110" s="17">
        <f t="shared" si="409"/>
        <v>0</v>
      </c>
      <c r="DL110" s="17">
        <f t="shared" si="410"/>
        <v>0</v>
      </c>
      <c r="DM110" s="17">
        <f t="shared" si="411"/>
        <v>0</v>
      </c>
      <c r="DN110" s="17">
        <f t="shared" si="412"/>
        <v>0</v>
      </c>
      <c r="DO110" s="208"/>
      <c r="DP110" s="209"/>
      <c r="DQ110" s="209"/>
      <c r="DR110" s="17">
        <f t="shared" si="413"/>
        <v>0</v>
      </c>
      <c r="DS110" s="17"/>
      <c r="DT110" s="17"/>
      <c r="DU110" s="17"/>
      <c r="DV110" s="40"/>
      <c r="DW110" s="15">
        <f t="shared" si="414"/>
        <v>0</v>
      </c>
      <c r="DX110" s="17"/>
      <c r="DY110" s="17"/>
      <c r="DZ110" s="17"/>
      <c r="EA110" s="17"/>
      <c r="EB110" s="17">
        <f t="shared" si="424"/>
        <v>0</v>
      </c>
      <c r="EC110" s="17"/>
      <c r="ED110" s="17"/>
      <c r="EE110" s="17"/>
      <c r="EF110" s="17"/>
      <c r="EG110" s="17"/>
      <c r="EH110" s="17"/>
      <c r="EI110" s="17"/>
      <c r="EJ110" s="8">
        <f t="shared" si="417"/>
        <v>0</v>
      </c>
      <c r="EL110" s="8">
        <f t="shared" si="418"/>
        <v>5223.47</v>
      </c>
      <c r="EM110" s="8">
        <f t="shared" si="419"/>
        <v>5223.47</v>
      </c>
      <c r="EO110" s="8"/>
      <c r="EP110" s="8"/>
      <c r="ER110" s="8"/>
      <c r="ET110" s="148">
        <v>2209</v>
      </c>
      <c r="EU110" s="148"/>
      <c r="EV110" s="148">
        <v>0.49</v>
      </c>
      <c r="EW110" s="148"/>
      <c r="EX110" s="148"/>
      <c r="EY110" s="175">
        <v>2</v>
      </c>
      <c r="EZ110" s="148">
        <v>817</v>
      </c>
      <c r="FC110" s="8">
        <f t="shared" si="420"/>
        <v>5223.47</v>
      </c>
      <c r="FD110" s="8">
        <v>2721.8</v>
      </c>
      <c r="FE110" s="131">
        <v>2212.9699999999998</v>
      </c>
      <c r="FF110" s="8"/>
      <c r="FG110" s="131">
        <v>288.7</v>
      </c>
      <c r="FH110" s="8">
        <f t="shared" si="421"/>
        <v>1323.8159900000001</v>
      </c>
      <c r="FI110" s="8">
        <v>146.25</v>
      </c>
      <c r="FJ110" s="131">
        <v>385.22064999999998</v>
      </c>
      <c r="FK110" s="8"/>
      <c r="FL110" s="131">
        <v>792.34533999999996</v>
      </c>
      <c r="FM110" s="8">
        <f t="shared" si="422"/>
        <v>5223.47</v>
      </c>
      <c r="FN110" s="8">
        <v>2721.8</v>
      </c>
      <c r="FO110" s="131">
        <v>2212.9699999999998</v>
      </c>
      <c r="FP110" s="8"/>
      <c r="FQ110" s="131">
        <v>288.7</v>
      </c>
      <c r="FR110" s="8">
        <f t="shared" si="423"/>
        <v>1323.8159900000001</v>
      </c>
      <c r="FS110" s="8">
        <v>146.25</v>
      </c>
      <c r="FT110" s="131">
        <v>385.22064999999998</v>
      </c>
      <c r="FU110" s="8"/>
      <c r="FV110" s="131">
        <v>792.34533999999996</v>
      </c>
    </row>
    <row r="111" spans="2:178" s="59" customFormat="1" ht="15.75" customHeight="1" x14ac:dyDescent="0.3">
      <c r="B111" s="49"/>
      <c r="C111" s="50">
        <v>1</v>
      </c>
      <c r="D111" s="50"/>
      <c r="E111" s="307">
        <v>92</v>
      </c>
      <c r="F111" s="49"/>
      <c r="G111" s="50">
        <v>1</v>
      </c>
      <c r="H111" s="50">
        <v>1</v>
      </c>
      <c r="I111" s="307"/>
      <c r="J111" s="10"/>
      <c r="K111" s="10"/>
      <c r="L111" s="81"/>
      <c r="M111" s="307">
        <v>74</v>
      </c>
      <c r="N111" s="10" t="s">
        <v>49</v>
      </c>
      <c r="O111" s="312"/>
      <c r="P111" s="17">
        <f t="shared" si="381"/>
        <v>7538.8</v>
      </c>
      <c r="Q111" s="17"/>
      <c r="R111" s="33">
        <v>4059</v>
      </c>
      <c r="S111" s="345">
        <v>2700</v>
      </c>
      <c r="T111" s="109">
        <v>779.8</v>
      </c>
      <c r="U111" s="17">
        <v>674.14660000000003</v>
      </c>
      <c r="V111" s="312"/>
      <c r="W111" s="312"/>
      <c r="X111" s="17">
        <f t="shared" si="382"/>
        <v>7538.8</v>
      </c>
      <c r="Y111" s="17"/>
      <c r="Z111" s="33">
        <v>4059</v>
      </c>
      <c r="AA111" s="345">
        <f>3866.04-1166.04</f>
        <v>2700</v>
      </c>
      <c r="AB111" s="109">
        <v>779.8</v>
      </c>
      <c r="AC111" s="17">
        <f t="shared" si="383"/>
        <v>1085.26854</v>
      </c>
      <c r="AD111" s="17"/>
      <c r="AE111" s="274">
        <v>555.06853999999998</v>
      </c>
      <c r="AF111" s="17">
        <v>300</v>
      </c>
      <c r="AG111" s="274">
        <v>230.2</v>
      </c>
      <c r="AH111" s="312"/>
      <c r="AI111" s="17">
        <f t="shared" si="384"/>
        <v>674.14660000000003</v>
      </c>
      <c r="AJ111" s="17"/>
      <c r="AK111" s="324">
        <f t="shared" si="280"/>
        <v>405.90000000000003</v>
      </c>
      <c r="AL111" s="324">
        <f t="shared" si="281"/>
        <v>216</v>
      </c>
      <c r="AM111" s="324">
        <f t="shared" si="282"/>
        <v>52.246600000000001</v>
      </c>
      <c r="AN111" s="17">
        <f t="shared" si="385"/>
        <v>7538.8</v>
      </c>
      <c r="AO111" s="17"/>
      <c r="AP111" s="33">
        <v>4059</v>
      </c>
      <c r="AQ111" s="345">
        <v>2700</v>
      </c>
      <c r="AR111" s="109">
        <v>779.8</v>
      </c>
      <c r="AS111" s="17">
        <f t="shared" si="386"/>
        <v>7538.8</v>
      </c>
      <c r="AT111" s="17"/>
      <c r="AU111" s="33">
        <v>4059</v>
      </c>
      <c r="AV111" s="33"/>
      <c r="AW111" s="345">
        <v>2700</v>
      </c>
      <c r="AX111" s="109">
        <v>779.8</v>
      </c>
      <c r="AY111" s="17">
        <f t="shared" si="387"/>
        <v>8704.84</v>
      </c>
      <c r="AZ111" s="17"/>
      <c r="BA111" s="33">
        <v>4059</v>
      </c>
      <c r="BB111" s="345">
        <v>3866.0400000000004</v>
      </c>
      <c r="BC111" s="109">
        <v>779.8</v>
      </c>
      <c r="BD111" s="17">
        <f t="shared" si="388"/>
        <v>8704.84</v>
      </c>
      <c r="BE111" s="17"/>
      <c r="BF111" s="33">
        <v>4059</v>
      </c>
      <c r="BG111" s="345">
        <v>3866.0400000000004</v>
      </c>
      <c r="BH111" s="109">
        <v>779.8</v>
      </c>
      <c r="BI111" s="17">
        <f t="shared" si="389"/>
        <v>8704.84</v>
      </c>
      <c r="BJ111" s="17"/>
      <c r="BK111" s="33">
        <v>4059</v>
      </c>
      <c r="BL111" s="345">
        <v>3866.0400000000004</v>
      </c>
      <c r="BM111" s="109">
        <v>779.8</v>
      </c>
      <c r="BN111" s="17">
        <f t="shared" si="390"/>
        <v>4059</v>
      </c>
      <c r="BO111" s="17"/>
      <c r="BP111" s="33">
        <v>4059</v>
      </c>
      <c r="BQ111" s="17"/>
      <c r="BR111" s="17"/>
      <c r="BS111" s="17"/>
      <c r="BT111" s="17"/>
      <c r="BU111" s="17">
        <f t="shared" si="391"/>
        <v>7538.8</v>
      </c>
      <c r="BV111" s="17"/>
      <c r="BW111" s="33">
        <v>4059</v>
      </c>
      <c r="BX111" s="345">
        <f>3866.04-1166.04</f>
        <v>2700</v>
      </c>
      <c r="BY111" s="109">
        <v>779.8</v>
      </c>
      <c r="BZ111" s="17">
        <f t="shared" si="392"/>
        <v>0</v>
      </c>
      <c r="CA111" s="17">
        <f t="shared" si="393"/>
        <v>0</v>
      </c>
      <c r="CB111" s="17">
        <f t="shared" si="394"/>
        <v>0</v>
      </c>
      <c r="CC111" s="17">
        <f t="shared" si="395"/>
        <v>0</v>
      </c>
      <c r="CD111" s="17">
        <f t="shared" si="396"/>
        <v>0</v>
      </c>
      <c r="CE111" s="17">
        <f t="shared" si="397"/>
        <v>8704.84</v>
      </c>
      <c r="CF111" s="17"/>
      <c r="CG111" s="33">
        <v>4059</v>
      </c>
      <c r="CH111" s="345">
        <f>3866.04</f>
        <v>3866.04</v>
      </c>
      <c r="CI111" s="109">
        <v>779.8</v>
      </c>
      <c r="CJ111" s="17">
        <f t="shared" si="398"/>
        <v>1166.04</v>
      </c>
      <c r="CK111" s="17"/>
      <c r="CL111" s="17"/>
      <c r="CM111" s="345">
        <f>1166.04</f>
        <v>1166.04</v>
      </c>
      <c r="CN111" s="17"/>
      <c r="CO111" s="17">
        <f t="shared" si="399"/>
        <v>7538.8</v>
      </c>
      <c r="CP111" s="17"/>
      <c r="CQ111" s="33">
        <v>4059</v>
      </c>
      <c r="CR111" s="345">
        <f>3866.04-1166.04</f>
        <v>2700</v>
      </c>
      <c r="CS111" s="109">
        <v>779.8</v>
      </c>
      <c r="CT111" s="17">
        <f t="shared" si="400"/>
        <v>7538.8</v>
      </c>
      <c r="CU111" s="17"/>
      <c r="CV111" s="33">
        <v>4059</v>
      </c>
      <c r="CW111" s="345">
        <f>3866.04-1166.04</f>
        <v>2700</v>
      </c>
      <c r="CX111" s="109">
        <v>779.8</v>
      </c>
      <c r="CY111" s="17">
        <f t="shared" si="401"/>
        <v>1085.26854</v>
      </c>
      <c r="CZ111" s="17"/>
      <c r="DA111" s="274">
        <v>555.06853999999998</v>
      </c>
      <c r="DB111" s="17">
        <v>300</v>
      </c>
      <c r="DC111" s="274">
        <v>230.2</v>
      </c>
      <c r="DD111" s="15">
        <f t="shared" si="402"/>
        <v>8624.0685400000002</v>
      </c>
      <c r="DE111" s="17">
        <f t="shared" si="403"/>
        <v>8624.0685400000002</v>
      </c>
      <c r="DF111" s="17">
        <f t="shared" si="404"/>
        <v>0</v>
      </c>
      <c r="DG111" s="17">
        <f t="shared" si="405"/>
        <v>4614.0685400000002</v>
      </c>
      <c r="DH111" s="17">
        <f t="shared" si="406"/>
        <v>3000</v>
      </c>
      <c r="DI111" s="17">
        <f t="shared" si="407"/>
        <v>1010</v>
      </c>
      <c r="DJ111" s="17">
        <f t="shared" si="408"/>
        <v>0</v>
      </c>
      <c r="DK111" s="17">
        <f t="shared" si="409"/>
        <v>0</v>
      </c>
      <c r="DL111" s="17">
        <f t="shared" si="410"/>
        <v>0</v>
      </c>
      <c r="DM111" s="17">
        <f t="shared" si="411"/>
        <v>0</v>
      </c>
      <c r="DN111" s="17">
        <f t="shared" si="412"/>
        <v>0</v>
      </c>
      <c r="DO111" s="208"/>
      <c r="DP111" s="209"/>
      <c r="DQ111" s="209"/>
      <c r="DR111" s="17">
        <f t="shared" si="413"/>
        <v>0</v>
      </c>
      <c r="DS111" s="17"/>
      <c r="DT111" s="17"/>
      <c r="DU111" s="17"/>
      <c r="DV111" s="40"/>
      <c r="DW111" s="15">
        <f t="shared" si="414"/>
        <v>0</v>
      </c>
      <c r="DX111" s="17"/>
      <c r="DY111" s="17"/>
      <c r="DZ111" s="17"/>
      <c r="EA111" s="17"/>
      <c r="EB111" s="17">
        <f t="shared" si="424"/>
        <v>0</v>
      </c>
      <c r="EC111" s="17"/>
      <c r="ED111" s="17"/>
      <c r="EE111" s="17"/>
      <c r="EF111" s="17"/>
      <c r="EG111" s="17"/>
      <c r="EH111" s="17"/>
      <c r="EI111" s="17"/>
      <c r="EJ111" s="8">
        <f t="shared" si="417"/>
        <v>0</v>
      </c>
      <c r="EL111" s="8">
        <f t="shared" si="418"/>
        <v>7538.8</v>
      </c>
      <c r="EM111" s="8">
        <f t="shared" si="419"/>
        <v>7538.8</v>
      </c>
      <c r="EO111" s="8"/>
      <c r="EP111" s="8"/>
      <c r="ER111" s="8"/>
      <c r="ET111" s="148">
        <v>4310</v>
      </c>
      <c r="EU111" s="148"/>
      <c r="EV111" s="148">
        <v>0.55500000000000005</v>
      </c>
      <c r="EW111" s="148">
        <v>3200</v>
      </c>
      <c r="EX111" s="148">
        <v>0.64700000000000002</v>
      </c>
      <c r="EY111" s="175">
        <v>1</v>
      </c>
      <c r="EZ111" s="148">
        <v>750</v>
      </c>
      <c r="FC111" s="8">
        <f t="shared" si="420"/>
        <v>7538.8</v>
      </c>
      <c r="FD111" s="8"/>
      <c r="FE111" s="131">
        <v>4059</v>
      </c>
      <c r="FF111" s="8">
        <v>2700</v>
      </c>
      <c r="FG111" s="131">
        <v>779.8</v>
      </c>
      <c r="FH111" s="8">
        <f t="shared" si="421"/>
        <v>1085.26854</v>
      </c>
      <c r="FI111" s="8"/>
      <c r="FJ111" s="131">
        <v>555.06853999999998</v>
      </c>
      <c r="FK111" s="8">
        <v>300</v>
      </c>
      <c r="FL111" s="131">
        <v>230.2</v>
      </c>
      <c r="FM111" s="8">
        <f t="shared" si="422"/>
        <v>7538.8</v>
      </c>
      <c r="FN111" s="8"/>
      <c r="FO111" s="131">
        <v>4059</v>
      </c>
      <c r="FP111" s="8">
        <v>2700</v>
      </c>
      <c r="FQ111" s="131">
        <v>779.8</v>
      </c>
      <c r="FR111" s="8">
        <f t="shared" si="423"/>
        <v>1085.26854</v>
      </c>
      <c r="FS111" s="8"/>
      <c r="FT111" s="131">
        <v>555.06853999999998</v>
      </c>
      <c r="FU111" s="8">
        <v>300</v>
      </c>
      <c r="FV111" s="131">
        <v>230.2</v>
      </c>
    </row>
    <row r="112" spans="2:178" s="59" customFormat="1" ht="15.75" customHeight="1" x14ac:dyDescent="0.3">
      <c r="B112" s="49"/>
      <c r="C112" s="50"/>
      <c r="D112" s="50">
        <v>1</v>
      </c>
      <c r="E112" s="307">
        <v>93</v>
      </c>
      <c r="F112" s="49"/>
      <c r="G112" s="50"/>
      <c r="H112" s="50">
        <v>1</v>
      </c>
      <c r="I112" s="307"/>
      <c r="J112" s="10"/>
      <c r="K112" s="10"/>
      <c r="L112" s="81"/>
      <c r="M112" s="307">
        <v>75</v>
      </c>
      <c r="N112" s="10" t="s">
        <v>110</v>
      </c>
      <c r="O112" s="312"/>
      <c r="P112" s="17">
        <f t="shared" si="381"/>
        <v>2659.5</v>
      </c>
      <c r="Q112" s="17"/>
      <c r="R112" s="33">
        <v>2659.5</v>
      </c>
      <c r="S112" s="17"/>
      <c r="T112" s="109"/>
      <c r="U112" s="17">
        <v>265.95</v>
      </c>
      <c r="V112" s="312"/>
      <c r="W112" s="312"/>
      <c r="X112" s="17">
        <f t="shared" si="382"/>
        <v>2659.5</v>
      </c>
      <c r="Y112" s="17"/>
      <c r="Z112" s="33">
        <v>2659.5</v>
      </c>
      <c r="AA112" s="17"/>
      <c r="AB112" s="17"/>
      <c r="AC112" s="17">
        <f t="shared" si="383"/>
        <v>1607.67588</v>
      </c>
      <c r="AD112" s="17"/>
      <c r="AE112" s="274">
        <v>1607.67588</v>
      </c>
      <c r="AF112" s="17"/>
      <c r="AG112" s="274"/>
      <c r="AH112" s="312"/>
      <c r="AI112" s="17">
        <f t="shared" si="384"/>
        <v>265.95</v>
      </c>
      <c r="AJ112" s="17"/>
      <c r="AK112" s="324">
        <f t="shared" si="280"/>
        <v>265.95</v>
      </c>
      <c r="AL112" s="324">
        <f t="shared" si="281"/>
        <v>0</v>
      </c>
      <c r="AM112" s="324">
        <f t="shared" si="282"/>
        <v>0</v>
      </c>
      <c r="AN112" s="17">
        <f t="shared" si="385"/>
        <v>2659.5</v>
      </c>
      <c r="AO112" s="17"/>
      <c r="AP112" s="33">
        <v>2659.5</v>
      </c>
      <c r="AQ112" s="17"/>
      <c r="AR112" s="109"/>
      <c r="AS112" s="17">
        <f t="shared" si="386"/>
        <v>2659.5</v>
      </c>
      <c r="AT112" s="17"/>
      <c r="AU112" s="33">
        <v>2659.5</v>
      </c>
      <c r="AV112" s="18"/>
      <c r="AW112" s="17"/>
      <c r="AX112" s="109"/>
      <c r="AY112" s="17">
        <f t="shared" si="387"/>
        <v>2659.5</v>
      </c>
      <c r="AZ112" s="17"/>
      <c r="BA112" s="33">
        <v>2659.5</v>
      </c>
      <c r="BB112" s="17"/>
      <c r="BC112" s="109"/>
      <c r="BD112" s="17">
        <f t="shared" si="388"/>
        <v>2659.5</v>
      </c>
      <c r="BE112" s="17"/>
      <c r="BF112" s="33">
        <v>2659.5</v>
      </c>
      <c r="BG112" s="17"/>
      <c r="BH112" s="109"/>
      <c r="BI112" s="17">
        <f t="shared" si="389"/>
        <v>2992</v>
      </c>
      <c r="BJ112" s="17"/>
      <c r="BK112" s="33">
        <v>2659.5</v>
      </c>
      <c r="BL112" s="17"/>
      <c r="BM112" s="109">
        <v>332.5</v>
      </c>
      <c r="BN112" s="17">
        <f t="shared" si="390"/>
        <v>2659.5</v>
      </c>
      <c r="BO112" s="17"/>
      <c r="BP112" s="33">
        <v>2659.5</v>
      </c>
      <c r="BQ112" s="17"/>
      <c r="BR112" s="17"/>
      <c r="BS112" s="17"/>
      <c r="BT112" s="17" t="s">
        <v>248</v>
      </c>
      <c r="BU112" s="17">
        <f t="shared" si="391"/>
        <v>2659.5</v>
      </c>
      <c r="BV112" s="17"/>
      <c r="BW112" s="33">
        <v>2659.5</v>
      </c>
      <c r="BX112" s="17"/>
      <c r="BY112" s="17"/>
      <c r="BZ112" s="17">
        <f t="shared" si="392"/>
        <v>0</v>
      </c>
      <c r="CA112" s="17">
        <f t="shared" si="393"/>
        <v>0</v>
      </c>
      <c r="CB112" s="17">
        <f t="shared" si="394"/>
        <v>0</v>
      </c>
      <c r="CC112" s="17">
        <f t="shared" si="395"/>
        <v>0</v>
      </c>
      <c r="CD112" s="17">
        <f t="shared" si="396"/>
        <v>0</v>
      </c>
      <c r="CE112" s="17">
        <f t="shared" si="397"/>
        <v>2659.5</v>
      </c>
      <c r="CF112" s="17"/>
      <c r="CG112" s="33">
        <v>2659.5</v>
      </c>
      <c r="CH112" s="17"/>
      <c r="CI112" s="17"/>
      <c r="CJ112" s="17">
        <f t="shared" si="398"/>
        <v>0</v>
      </c>
      <c r="CK112" s="17"/>
      <c r="CL112" s="17"/>
      <c r="CM112" s="17"/>
      <c r="CN112" s="17"/>
      <c r="CO112" s="17">
        <f t="shared" si="399"/>
        <v>2659.5</v>
      </c>
      <c r="CP112" s="17"/>
      <c r="CQ112" s="33">
        <v>2659.5</v>
      </c>
      <c r="CR112" s="17"/>
      <c r="CS112" s="17"/>
      <c r="CT112" s="17">
        <f t="shared" si="400"/>
        <v>2659.5</v>
      </c>
      <c r="CU112" s="17"/>
      <c r="CV112" s="33">
        <v>2659.5</v>
      </c>
      <c r="CW112" s="15"/>
      <c r="CX112" s="15"/>
      <c r="CY112" s="17">
        <f t="shared" si="401"/>
        <v>1607.67588</v>
      </c>
      <c r="CZ112" s="17"/>
      <c r="DA112" s="274">
        <v>1607.67588</v>
      </c>
      <c r="DB112" s="17"/>
      <c r="DC112" s="274"/>
      <c r="DD112" s="15">
        <f t="shared" si="402"/>
        <v>4267.1758799999998</v>
      </c>
      <c r="DE112" s="17">
        <f t="shared" si="403"/>
        <v>4267.1758799999998</v>
      </c>
      <c r="DF112" s="17">
        <f t="shared" si="404"/>
        <v>0</v>
      </c>
      <c r="DG112" s="17">
        <f t="shared" si="405"/>
        <v>4267.1758799999998</v>
      </c>
      <c r="DH112" s="17">
        <f t="shared" si="406"/>
        <v>0</v>
      </c>
      <c r="DI112" s="17">
        <f t="shared" si="407"/>
        <v>0</v>
      </c>
      <c r="DJ112" s="17">
        <f t="shared" si="408"/>
        <v>0</v>
      </c>
      <c r="DK112" s="17">
        <f t="shared" si="409"/>
        <v>0</v>
      </c>
      <c r="DL112" s="17">
        <f t="shared" si="410"/>
        <v>0</v>
      </c>
      <c r="DM112" s="17">
        <f t="shared" si="411"/>
        <v>0</v>
      </c>
      <c r="DN112" s="17">
        <f t="shared" si="412"/>
        <v>0</v>
      </c>
      <c r="DO112" s="208"/>
      <c r="DP112" s="209"/>
      <c r="DQ112" s="209"/>
      <c r="DR112" s="17">
        <f t="shared" si="413"/>
        <v>0</v>
      </c>
      <c r="DS112" s="17"/>
      <c r="DT112" s="17"/>
      <c r="DU112" s="17"/>
      <c r="DV112" s="40"/>
      <c r="DW112" s="15">
        <f t="shared" si="414"/>
        <v>0</v>
      </c>
      <c r="DX112" s="17"/>
      <c r="DY112" s="17"/>
      <c r="DZ112" s="17"/>
      <c r="EA112" s="17"/>
      <c r="EB112" s="17">
        <f t="shared" si="424"/>
        <v>0</v>
      </c>
      <c r="EC112" s="17"/>
      <c r="ED112" s="17"/>
      <c r="EE112" s="17"/>
      <c r="EF112" s="17"/>
      <c r="EG112" s="17"/>
      <c r="EH112" s="17"/>
      <c r="EI112" s="17"/>
      <c r="EJ112" s="8">
        <f t="shared" si="417"/>
        <v>0</v>
      </c>
      <c r="EL112" s="8">
        <f t="shared" si="418"/>
        <v>2659.5</v>
      </c>
      <c r="EM112" s="8">
        <f t="shared" si="419"/>
        <v>2659.5</v>
      </c>
      <c r="EO112" s="8"/>
      <c r="EP112" s="8"/>
      <c r="ER112" s="8"/>
      <c r="ET112" s="148">
        <v>3307.5</v>
      </c>
      <c r="EU112" s="148"/>
      <c r="EV112" s="148">
        <v>0.64549999999999996</v>
      </c>
      <c r="EW112" s="148"/>
      <c r="EX112" s="148"/>
      <c r="EY112" s="175"/>
      <c r="EZ112" s="148"/>
      <c r="FC112" s="8">
        <f t="shared" si="420"/>
        <v>2659.5</v>
      </c>
      <c r="FD112" s="8"/>
      <c r="FE112" s="131">
        <v>2659.5</v>
      </c>
      <c r="FF112" s="8"/>
      <c r="FG112" s="131"/>
      <c r="FH112" s="8">
        <f t="shared" si="421"/>
        <v>1607.67588</v>
      </c>
      <c r="FI112" s="8"/>
      <c r="FJ112" s="131">
        <v>1607.67588</v>
      </c>
      <c r="FK112" s="8"/>
      <c r="FL112" s="131"/>
      <c r="FM112" s="8">
        <f t="shared" si="422"/>
        <v>2659.5</v>
      </c>
      <c r="FN112" s="8"/>
      <c r="FO112" s="131">
        <v>2659.5</v>
      </c>
      <c r="FP112" s="8"/>
      <c r="FQ112" s="131"/>
      <c r="FR112" s="8">
        <f t="shared" si="423"/>
        <v>1607.67588</v>
      </c>
      <c r="FS112" s="8"/>
      <c r="FT112" s="131">
        <v>1607.67588</v>
      </c>
      <c r="FU112" s="8"/>
      <c r="FV112" s="131"/>
    </row>
    <row r="113" spans="2:178" s="59" customFormat="1" ht="15.75" customHeight="1" x14ac:dyDescent="0.3">
      <c r="B113" s="49"/>
      <c r="C113" s="50"/>
      <c r="D113" s="50">
        <v>1</v>
      </c>
      <c r="E113" s="307">
        <v>94</v>
      </c>
      <c r="F113" s="49"/>
      <c r="G113" s="50"/>
      <c r="H113" s="50">
        <v>1</v>
      </c>
      <c r="I113" s="307"/>
      <c r="J113" s="10"/>
      <c r="K113" s="10"/>
      <c r="L113" s="81"/>
      <c r="M113" s="307">
        <v>76</v>
      </c>
      <c r="N113" s="10" t="s">
        <v>111</v>
      </c>
      <c r="O113" s="312"/>
      <c r="P113" s="17">
        <f t="shared" si="381"/>
        <v>1463.5</v>
      </c>
      <c r="Q113" s="17"/>
      <c r="R113" s="33">
        <v>1197</v>
      </c>
      <c r="S113" s="17"/>
      <c r="T113" s="109">
        <f>206.5+60</f>
        <v>266.5</v>
      </c>
      <c r="U113" s="17">
        <v>137.55549999999999</v>
      </c>
      <c r="V113" s="312"/>
      <c r="W113" s="312"/>
      <c r="X113" s="17">
        <f t="shared" si="382"/>
        <v>1463.5</v>
      </c>
      <c r="Y113" s="17"/>
      <c r="Z113" s="33">
        <v>1197</v>
      </c>
      <c r="AA113" s="17"/>
      <c r="AB113" s="109">
        <f>206.5+60</f>
        <v>266.5</v>
      </c>
      <c r="AC113" s="17">
        <f t="shared" si="383"/>
        <v>346.83123999999998</v>
      </c>
      <c r="AD113" s="17"/>
      <c r="AE113" s="274">
        <v>213.37724</v>
      </c>
      <c r="AF113" s="17"/>
      <c r="AG113" s="274">
        <v>133.45400000000001</v>
      </c>
      <c r="AH113" s="312"/>
      <c r="AI113" s="17">
        <f t="shared" si="384"/>
        <v>137.55549999999999</v>
      </c>
      <c r="AJ113" s="17"/>
      <c r="AK113" s="324">
        <f t="shared" si="280"/>
        <v>119.7</v>
      </c>
      <c r="AL113" s="324">
        <f t="shared" si="281"/>
        <v>0</v>
      </c>
      <c r="AM113" s="324">
        <f t="shared" si="282"/>
        <v>17.855500000000003</v>
      </c>
      <c r="AN113" s="17">
        <f t="shared" si="385"/>
        <v>1463.5</v>
      </c>
      <c r="AO113" s="17"/>
      <c r="AP113" s="33">
        <v>1197</v>
      </c>
      <c r="AQ113" s="17"/>
      <c r="AR113" s="109">
        <f>206.5+60</f>
        <v>266.5</v>
      </c>
      <c r="AS113" s="17">
        <f t="shared" si="386"/>
        <v>1463.5</v>
      </c>
      <c r="AT113" s="17"/>
      <c r="AU113" s="33">
        <v>1197</v>
      </c>
      <c r="AV113" s="18"/>
      <c r="AW113" s="17"/>
      <c r="AX113" s="109">
        <f>206.5+60</f>
        <v>266.5</v>
      </c>
      <c r="AY113" s="17">
        <f t="shared" si="387"/>
        <v>1463.5</v>
      </c>
      <c r="AZ113" s="17"/>
      <c r="BA113" s="33">
        <v>1197</v>
      </c>
      <c r="BB113" s="17"/>
      <c r="BC113" s="109">
        <f>206.5+60</f>
        <v>266.5</v>
      </c>
      <c r="BD113" s="17">
        <f t="shared" si="388"/>
        <v>1463.5</v>
      </c>
      <c r="BE113" s="17"/>
      <c r="BF113" s="33">
        <v>1197</v>
      </c>
      <c r="BG113" s="17"/>
      <c r="BH113" s="109">
        <f>206.5+60</f>
        <v>266.5</v>
      </c>
      <c r="BI113" s="17">
        <f t="shared" si="389"/>
        <v>1463.5</v>
      </c>
      <c r="BJ113" s="17"/>
      <c r="BK113" s="33">
        <v>1197</v>
      </c>
      <c r="BL113" s="17"/>
      <c r="BM113" s="109">
        <f>206.5+60</f>
        <v>266.5</v>
      </c>
      <c r="BN113" s="17">
        <f t="shared" si="390"/>
        <v>1197</v>
      </c>
      <c r="BO113" s="17"/>
      <c r="BP113" s="33">
        <v>1197</v>
      </c>
      <c r="BQ113" s="17"/>
      <c r="BR113" s="17"/>
      <c r="BS113" s="17"/>
      <c r="BT113" s="17" t="s">
        <v>301</v>
      </c>
      <c r="BU113" s="17">
        <f t="shared" si="391"/>
        <v>1463.5</v>
      </c>
      <c r="BV113" s="17"/>
      <c r="BW113" s="33">
        <v>1197</v>
      </c>
      <c r="BX113" s="17"/>
      <c r="BY113" s="109">
        <f>206.5+60</f>
        <v>266.5</v>
      </c>
      <c r="BZ113" s="17">
        <f t="shared" si="392"/>
        <v>0</v>
      </c>
      <c r="CA113" s="17">
        <f t="shared" si="393"/>
        <v>0</v>
      </c>
      <c r="CB113" s="17">
        <f t="shared" si="394"/>
        <v>0</v>
      </c>
      <c r="CC113" s="17">
        <f t="shared" si="395"/>
        <v>0</v>
      </c>
      <c r="CD113" s="17">
        <f t="shared" si="396"/>
        <v>0</v>
      </c>
      <c r="CE113" s="17">
        <f t="shared" si="397"/>
        <v>1463.5</v>
      </c>
      <c r="CF113" s="17"/>
      <c r="CG113" s="33">
        <v>1197</v>
      </c>
      <c r="CH113" s="17"/>
      <c r="CI113" s="109">
        <f>206.5+60</f>
        <v>266.5</v>
      </c>
      <c r="CJ113" s="17">
        <f t="shared" si="398"/>
        <v>0</v>
      </c>
      <c r="CK113" s="17"/>
      <c r="CL113" s="17"/>
      <c r="CM113" s="17"/>
      <c r="CN113" s="17"/>
      <c r="CO113" s="17">
        <f t="shared" si="399"/>
        <v>1463.5</v>
      </c>
      <c r="CP113" s="17"/>
      <c r="CQ113" s="33">
        <v>1197</v>
      </c>
      <c r="CR113" s="17"/>
      <c r="CS113" s="109">
        <f>206.5+60</f>
        <v>266.5</v>
      </c>
      <c r="CT113" s="17">
        <f t="shared" si="400"/>
        <v>1463.5</v>
      </c>
      <c r="CU113" s="17"/>
      <c r="CV113" s="33">
        <v>1197</v>
      </c>
      <c r="CW113" s="17"/>
      <c r="CX113" s="109">
        <f>206.5+60</f>
        <v>266.5</v>
      </c>
      <c r="CY113" s="17">
        <f t="shared" si="401"/>
        <v>346.83123999999998</v>
      </c>
      <c r="CZ113" s="17"/>
      <c r="DA113" s="274">
        <v>213.37724</v>
      </c>
      <c r="DB113" s="17"/>
      <c r="DC113" s="274">
        <v>133.45400000000001</v>
      </c>
      <c r="DD113" s="15">
        <f t="shared" si="402"/>
        <v>1810.33124</v>
      </c>
      <c r="DE113" s="17">
        <f t="shared" si="403"/>
        <v>1810.33124</v>
      </c>
      <c r="DF113" s="17">
        <f t="shared" si="404"/>
        <v>0</v>
      </c>
      <c r="DG113" s="17">
        <f t="shared" si="405"/>
        <v>1410.37724</v>
      </c>
      <c r="DH113" s="17">
        <f t="shared" si="406"/>
        <v>0</v>
      </c>
      <c r="DI113" s="17">
        <f t="shared" si="407"/>
        <v>399.95400000000001</v>
      </c>
      <c r="DJ113" s="17">
        <f t="shared" si="408"/>
        <v>0</v>
      </c>
      <c r="DK113" s="17">
        <f t="shared" si="409"/>
        <v>0</v>
      </c>
      <c r="DL113" s="17">
        <f t="shared" si="410"/>
        <v>0</v>
      </c>
      <c r="DM113" s="17">
        <f t="shared" si="411"/>
        <v>0</v>
      </c>
      <c r="DN113" s="17">
        <f t="shared" si="412"/>
        <v>0</v>
      </c>
      <c r="DO113" s="208"/>
      <c r="DP113" s="209"/>
      <c r="DQ113" s="209"/>
      <c r="DR113" s="17">
        <f t="shared" si="413"/>
        <v>0</v>
      </c>
      <c r="DS113" s="17"/>
      <c r="DT113" s="17"/>
      <c r="DU113" s="17"/>
      <c r="DV113" s="40"/>
      <c r="DW113" s="15">
        <f t="shared" si="414"/>
        <v>0</v>
      </c>
      <c r="DX113" s="17"/>
      <c r="DY113" s="17"/>
      <c r="DZ113" s="17"/>
      <c r="EA113" s="17"/>
      <c r="EB113" s="17">
        <f t="shared" si="424"/>
        <v>0</v>
      </c>
      <c r="EC113" s="17"/>
      <c r="ED113" s="17"/>
      <c r="EE113" s="17"/>
      <c r="EF113" s="17"/>
      <c r="EG113" s="17"/>
      <c r="EH113" s="17"/>
      <c r="EI113" s="17"/>
      <c r="EJ113" s="8">
        <f t="shared" si="417"/>
        <v>0</v>
      </c>
      <c r="EL113" s="8">
        <f t="shared" si="418"/>
        <v>1463.5</v>
      </c>
      <c r="EM113" s="8">
        <f t="shared" si="419"/>
        <v>1463.5</v>
      </c>
      <c r="EO113" s="8"/>
      <c r="EP113" s="8"/>
      <c r="ER113" s="8"/>
      <c r="ET113" s="148">
        <v>1302.5999999999999</v>
      </c>
      <c r="EU113" s="148"/>
      <c r="EV113" s="148">
        <v>7.9000000000000001E-2</v>
      </c>
      <c r="EW113" s="148"/>
      <c r="EX113" s="148"/>
      <c r="EY113" s="175">
        <v>1</v>
      </c>
      <c r="EZ113" s="148">
        <v>320</v>
      </c>
      <c r="FC113" s="8">
        <f t="shared" si="420"/>
        <v>1463.5</v>
      </c>
      <c r="FD113" s="8"/>
      <c r="FE113" s="131">
        <v>1197</v>
      </c>
      <c r="FF113" s="8"/>
      <c r="FG113" s="131">
        <v>266.5</v>
      </c>
      <c r="FH113" s="8">
        <f t="shared" si="421"/>
        <v>346.83123999999998</v>
      </c>
      <c r="FI113" s="8"/>
      <c r="FJ113" s="131">
        <v>213.37724</v>
      </c>
      <c r="FK113" s="8"/>
      <c r="FL113" s="131">
        <v>133.45400000000001</v>
      </c>
      <c r="FM113" s="8">
        <f t="shared" si="422"/>
        <v>1463.5</v>
      </c>
      <c r="FN113" s="8"/>
      <c r="FO113" s="131">
        <v>1197</v>
      </c>
      <c r="FP113" s="8"/>
      <c r="FQ113" s="131">
        <v>266.5</v>
      </c>
      <c r="FR113" s="8">
        <f t="shared" si="423"/>
        <v>346.83123999999998</v>
      </c>
      <c r="FS113" s="8"/>
      <c r="FT113" s="131">
        <v>213.37724</v>
      </c>
      <c r="FU113" s="8"/>
      <c r="FV113" s="131">
        <v>133.45400000000001</v>
      </c>
    </row>
    <row r="114" spans="2:178" s="59" customFormat="1" ht="15.75" customHeight="1" x14ac:dyDescent="0.3">
      <c r="B114" s="49"/>
      <c r="C114" s="50">
        <v>1</v>
      </c>
      <c r="D114" s="50"/>
      <c r="E114" s="307">
        <v>95</v>
      </c>
      <c r="F114" s="49"/>
      <c r="G114" s="50">
        <v>1</v>
      </c>
      <c r="H114" s="50">
        <v>1</v>
      </c>
      <c r="I114" s="307"/>
      <c r="J114" s="10"/>
      <c r="K114" s="10"/>
      <c r="L114" s="81"/>
      <c r="M114" s="307">
        <v>77</v>
      </c>
      <c r="N114" s="10" t="s">
        <v>357</v>
      </c>
      <c r="O114" s="312"/>
      <c r="P114" s="17">
        <f t="shared" si="381"/>
        <v>373.5</v>
      </c>
      <c r="Q114" s="17"/>
      <c r="R114" s="33">
        <v>373.5</v>
      </c>
      <c r="S114" s="17"/>
      <c r="T114" s="109"/>
      <c r="U114" s="17">
        <v>37.35</v>
      </c>
      <c r="V114" s="312"/>
      <c r="W114" s="312"/>
      <c r="X114" s="17">
        <f t="shared" si="382"/>
        <v>373.5</v>
      </c>
      <c r="Y114" s="17"/>
      <c r="Z114" s="33">
        <v>373.5</v>
      </c>
      <c r="AA114" s="17"/>
      <c r="AB114" s="17"/>
      <c r="AC114" s="17">
        <f t="shared" si="383"/>
        <v>152.14967999999999</v>
      </c>
      <c r="AD114" s="17"/>
      <c r="AE114" s="274">
        <v>152.14967999999999</v>
      </c>
      <c r="AF114" s="17"/>
      <c r="AG114" s="274"/>
      <c r="AH114" s="312"/>
      <c r="AI114" s="17">
        <f t="shared" si="384"/>
        <v>37.35</v>
      </c>
      <c r="AJ114" s="17"/>
      <c r="AK114" s="324">
        <f t="shared" si="280"/>
        <v>37.35</v>
      </c>
      <c r="AL114" s="324">
        <f t="shared" si="281"/>
        <v>0</v>
      </c>
      <c r="AM114" s="324">
        <f t="shared" si="282"/>
        <v>0</v>
      </c>
      <c r="AN114" s="17">
        <f t="shared" si="385"/>
        <v>373.5</v>
      </c>
      <c r="AO114" s="17"/>
      <c r="AP114" s="33">
        <v>373.5</v>
      </c>
      <c r="AQ114" s="17"/>
      <c r="AR114" s="109"/>
      <c r="AS114" s="17">
        <f t="shared" si="386"/>
        <v>373.5</v>
      </c>
      <c r="AT114" s="17"/>
      <c r="AU114" s="33">
        <v>373.5</v>
      </c>
      <c r="AV114" s="18"/>
      <c r="AW114" s="17"/>
      <c r="AX114" s="109"/>
      <c r="AY114" s="17">
        <f t="shared" si="387"/>
        <v>373.5</v>
      </c>
      <c r="AZ114" s="17"/>
      <c r="BA114" s="33">
        <v>373.5</v>
      </c>
      <c r="BB114" s="17"/>
      <c r="BC114" s="109"/>
      <c r="BD114" s="17">
        <f t="shared" si="388"/>
        <v>373.5</v>
      </c>
      <c r="BE114" s="17"/>
      <c r="BF114" s="33">
        <v>373.5</v>
      </c>
      <c r="BG114" s="17"/>
      <c r="BH114" s="109"/>
      <c r="BI114" s="17">
        <f t="shared" si="389"/>
        <v>638.79999999999995</v>
      </c>
      <c r="BJ114" s="17"/>
      <c r="BK114" s="33">
        <v>373.5</v>
      </c>
      <c r="BL114" s="17"/>
      <c r="BM114" s="109">
        <v>265.3</v>
      </c>
      <c r="BN114" s="17">
        <f t="shared" si="390"/>
        <v>373.5</v>
      </c>
      <c r="BO114" s="17"/>
      <c r="BP114" s="33">
        <v>373.5</v>
      </c>
      <c r="BQ114" s="17"/>
      <c r="BR114" s="17"/>
      <c r="BS114" s="17"/>
      <c r="BT114" s="17" t="s">
        <v>259</v>
      </c>
      <c r="BU114" s="17">
        <f t="shared" si="391"/>
        <v>373.5</v>
      </c>
      <c r="BV114" s="17"/>
      <c r="BW114" s="33">
        <v>373.5</v>
      </c>
      <c r="BX114" s="17"/>
      <c r="BY114" s="17"/>
      <c r="BZ114" s="17">
        <f t="shared" si="392"/>
        <v>0</v>
      </c>
      <c r="CA114" s="17">
        <f t="shared" si="393"/>
        <v>0</v>
      </c>
      <c r="CB114" s="17">
        <f t="shared" si="394"/>
        <v>0</v>
      </c>
      <c r="CC114" s="17">
        <f t="shared" si="395"/>
        <v>0</v>
      </c>
      <c r="CD114" s="17">
        <f t="shared" si="396"/>
        <v>0</v>
      </c>
      <c r="CE114" s="17">
        <f t="shared" si="397"/>
        <v>373.5</v>
      </c>
      <c r="CF114" s="17"/>
      <c r="CG114" s="33">
        <v>373.5</v>
      </c>
      <c r="CH114" s="17"/>
      <c r="CI114" s="17"/>
      <c r="CJ114" s="17">
        <f t="shared" si="398"/>
        <v>0</v>
      </c>
      <c r="CK114" s="17"/>
      <c r="CL114" s="17"/>
      <c r="CM114" s="17"/>
      <c r="CN114" s="17"/>
      <c r="CO114" s="17">
        <f t="shared" si="399"/>
        <v>373.5</v>
      </c>
      <c r="CP114" s="17"/>
      <c r="CQ114" s="33">
        <v>373.5</v>
      </c>
      <c r="CR114" s="17"/>
      <c r="CS114" s="17"/>
      <c r="CT114" s="17">
        <f t="shared" si="400"/>
        <v>373.5</v>
      </c>
      <c r="CU114" s="17"/>
      <c r="CV114" s="33">
        <v>373.5</v>
      </c>
      <c r="CW114" s="15"/>
      <c r="CX114" s="15"/>
      <c r="CY114" s="17">
        <f t="shared" si="401"/>
        <v>152.14967999999999</v>
      </c>
      <c r="CZ114" s="17"/>
      <c r="DA114" s="274">
        <v>152.14967999999999</v>
      </c>
      <c r="DB114" s="17"/>
      <c r="DC114" s="274"/>
      <c r="DD114" s="15">
        <f t="shared" si="402"/>
        <v>525.64967999999999</v>
      </c>
      <c r="DE114" s="17">
        <f t="shared" si="403"/>
        <v>525.64967999999999</v>
      </c>
      <c r="DF114" s="17">
        <f t="shared" si="404"/>
        <v>0</v>
      </c>
      <c r="DG114" s="17">
        <f t="shared" si="405"/>
        <v>525.64967999999999</v>
      </c>
      <c r="DH114" s="17">
        <f t="shared" si="406"/>
        <v>0</v>
      </c>
      <c r="DI114" s="17">
        <f t="shared" si="407"/>
        <v>0</v>
      </c>
      <c r="DJ114" s="17">
        <f t="shared" si="408"/>
        <v>0</v>
      </c>
      <c r="DK114" s="17">
        <f t="shared" si="409"/>
        <v>0</v>
      </c>
      <c r="DL114" s="17">
        <f t="shared" si="410"/>
        <v>0</v>
      </c>
      <c r="DM114" s="17">
        <f t="shared" si="411"/>
        <v>0</v>
      </c>
      <c r="DN114" s="17">
        <f t="shared" si="412"/>
        <v>0</v>
      </c>
      <c r="DO114" s="208"/>
      <c r="DP114" s="209"/>
      <c r="DQ114" s="209"/>
      <c r="DR114" s="17">
        <f t="shared" si="413"/>
        <v>0</v>
      </c>
      <c r="DS114" s="17"/>
      <c r="DT114" s="17"/>
      <c r="DU114" s="17"/>
      <c r="DV114" s="40"/>
      <c r="DW114" s="15">
        <f t="shared" si="414"/>
        <v>0</v>
      </c>
      <c r="DX114" s="17"/>
      <c r="DY114" s="17"/>
      <c r="DZ114" s="17"/>
      <c r="EA114" s="17"/>
      <c r="EB114" s="17">
        <f t="shared" si="424"/>
        <v>0</v>
      </c>
      <c r="EC114" s="17"/>
      <c r="ED114" s="17"/>
      <c r="EE114" s="17"/>
      <c r="EF114" s="17"/>
      <c r="EG114" s="17"/>
      <c r="EH114" s="17"/>
      <c r="EI114" s="17"/>
      <c r="EJ114" s="8">
        <f t="shared" si="417"/>
        <v>0</v>
      </c>
      <c r="EL114" s="8">
        <f t="shared" si="418"/>
        <v>373.5</v>
      </c>
      <c r="EM114" s="8">
        <f t="shared" si="419"/>
        <v>373.5</v>
      </c>
      <c r="EO114" s="8"/>
      <c r="EP114" s="8"/>
      <c r="ER114" s="8"/>
      <c r="ET114" s="148">
        <v>481</v>
      </c>
      <c r="EU114" s="148"/>
      <c r="EV114" s="148">
        <v>0.12</v>
      </c>
      <c r="EW114" s="148"/>
      <c r="EX114" s="148"/>
      <c r="EY114" s="175"/>
      <c r="EZ114" s="148"/>
      <c r="FC114" s="8">
        <f t="shared" si="420"/>
        <v>373.5</v>
      </c>
      <c r="FD114" s="8"/>
      <c r="FE114" s="131">
        <v>373.5</v>
      </c>
      <c r="FF114" s="8"/>
      <c r="FG114" s="131"/>
      <c r="FH114" s="8">
        <f t="shared" si="421"/>
        <v>152.14967999999999</v>
      </c>
      <c r="FI114" s="8"/>
      <c r="FJ114" s="131">
        <v>152.14967999999999</v>
      </c>
      <c r="FK114" s="8"/>
      <c r="FL114" s="131"/>
      <c r="FM114" s="8">
        <f t="shared" si="422"/>
        <v>373.5</v>
      </c>
      <c r="FN114" s="8"/>
      <c r="FO114" s="131">
        <v>373.5</v>
      </c>
      <c r="FP114" s="8"/>
      <c r="FQ114" s="131"/>
      <c r="FR114" s="8">
        <f t="shared" si="423"/>
        <v>152.14967999999999</v>
      </c>
      <c r="FS114" s="8"/>
      <c r="FT114" s="131">
        <v>152.14967999999999</v>
      </c>
      <c r="FU114" s="8"/>
      <c r="FV114" s="131"/>
    </row>
    <row r="115" spans="2:178" ht="15.75" customHeight="1" x14ac:dyDescent="0.3">
      <c r="B115" s="49"/>
      <c r="C115" s="50"/>
      <c r="D115" s="50"/>
      <c r="E115" s="4"/>
      <c r="F115" s="49"/>
      <c r="G115" s="50"/>
      <c r="H115" s="50"/>
      <c r="I115" s="358"/>
      <c r="J115" s="359"/>
      <c r="K115" s="359"/>
      <c r="L115" s="359"/>
      <c r="M115" s="4"/>
      <c r="N115" s="2" t="s">
        <v>18</v>
      </c>
      <c r="O115" s="2"/>
      <c r="P115" s="21">
        <f t="shared" ref="P115:T115" si="427">SUM(P116:P128)-P117</f>
        <v>40346.6</v>
      </c>
      <c r="Q115" s="21">
        <f t="shared" si="427"/>
        <v>0</v>
      </c>
      <c r="R115" s="21">
        <f t="shared" si="427"/>
        <v>20488.5</v>
      </c>
      <c r="S115" s="21">
        <f t="shared" si="427"/>
        <v>17000</v>
      </c>
      <c r="T115" s="21">
        <f t="shared" si="427"/>
        <v>2858.1</v>
      </c>
      <c r="U115" s="21">
        <v>3600.3427000000001</v>
      </c>
      <c r="V115" s="2"/>
      <c r="W115" s="2"/>
      <c r="X115" s="21">
        <f t="shared" ref="X115:AD115" si="428">SUM(X116:X128)-X117</f>
        <v>40190.15</v>
      </c>
      <c r="Y115" s="21">
        <f t="shared" si="428"/>
        <v>0</v>
      </c>
      <c r="Z115" s="21">
        <f t="shared" si="428"/>
        <v>20332.05</v>
      </c>
      <c r="AA115" s="21">
        <f t="shared" si="428"/>
        <v>17000</v>
      </c>
      <c r="AB115" s="21">
        <f t="shared" si="428"/>
        <v>2858.1</v>
      </c>
      <c r="AC115" s="97">
        <f t="shared" si="428"/>
        <v>17023.302070000002</v>
      </c>
      <c r="AD115" s="97">
        <f t="shared" si="428"/>
        <v>0</v>
      </c>
      <c r="AE115" s="273">
        <f t="shared" ref="AE115" si="429">SUM(AE116:AE128)-AE117</f>
        <v>4636.8933700000007</v>
      </c>
      <c r="AF115" s="97">
        <f>SUM(AF116:AF128)-AF117</f>
        <v>10337.222750000001</v>
      </c>
      <c r="AG115" s="273">
        <f t="shared" ref="AG115" si="430">SUM(AG116:AG128)-AG117</f>
        <v>2049.1859499999996</v>
      </c>
      <c r="AH115" s="2"/>
      <c r="AI115" s="97">
        <f>SUM(AI116:AI128)-AI117</f>
        <v>3600.3427000000001</v>
      </c>
      <c r="AJ115" s="97">
        <f>SUM(AJ116:AJ128)-AJ117</f>
        <v>0</v>
      </c>
      <c r="AK115" s="324">
        <f t="shared" si="280"/>
        <v>2048.85</v>
      </c>
      <c r="AL115" s="324">
        <f t="shared" si="281"/>
        <v>1360</v>
      </c>
      <c r="AM115" s="324">
        <f t="shared" si="282"/>
        <v>191.49270000000001</v>
      </c>
      <c r="AN115" s="21">
        <f t="shared" ref="AN115:BC115" si="431">SUM(AN116:AN128)-AN117</f>
        <v>40346.6</v>
      </c>
      <c r="AO115" s="21">
        <f t="shared" si="431"/>
        <v>0</v>
      </c>
      <c r="AP115" s="21">
        <f t="shared" si="431"/>
        <v>20488.5</v>
      </c>
      <c r="AQ115" s="21">
        <f t="shared" si="431"/>
        <v>17000</v>
      </c>
      <c r="AR115" s="21">
        <f t="shared" si="431"/>
        <v>2858.1</v>
      </c>
      <c r="AS115" s="21">
        <f t="shared" si="431"/>
        <v>40346.6</v>
      </c>
      <c r="AT115" s="21">
        <f t="shared" si="431"/>
        <v>0</v>
      </c>
      <c r="AU115" s="21">
        <f t="shared" si="431"/>
        <v>20488.5</v>
      </c>
      <c r="AV115" s="21"/>
      <c r="AW115" s="21">
        <f t="shared" si="431"/>
        <v>17000</v>
      </c>
      <c r="AX115" s="21">
        <f t="shared" si="431"/>
        <v>2858.1</v>
      </c>
      <c r="AY115" s="21">
        <f t="shared" si="431"/>
        <v>40346.6</v>
      </c>
      <c r="AZ115" s="21">
        <f t="shared" si="431"/>
        <v>0</v>
      </c>
      <c r="BA115" s="21">
        <f t="shared" si="431"/>
        <v>20488.5</v>
      </c>
      <c r="BB115" s="21">
        <f t="shared" si="431"/>
        <v>17000</v>
      </c>
      <c r="BC115" s="21">
        <f t="shared" si="431"/>
        <v>2858.1</v>
      </c>
      <c r="BD115" s="21">
        <f t="shared" ref="BD115:BR115" si="432">SUM(BD116:BD128)-BD117</f>
        <v>40346.6</v>
      </c>
      <c r="BE115" s="21">
        <f t="shared" si="432"/>
        <v>0</v>
      </c>
      <c r="BF115" s="21">
        <f t="shared" si="432"/>
        <v>20488.5</v>
      </c>
      <c r="BG115" s="21">
        <f t="shared" si="432"/>
        <v>17000</v>
      </c>
      <c r="BH115" s="21">
        <f t="shared" si="432"/>
        <v>2858.1</v>
      </c>
      <c r="BI115" s="21">
        <f>SUM(BI116:BI128)-BI117</f>
        <v>30649</v>
      </c>
      <c r="BJ115" s="21">
        <f>SUM(BJ116:BJ128)-BJ117</f>
        <v>0</v>
      </c>
      <c r="BK115" s="21">
        <f>SUM(BK116:BK128)-BK117</f>
        <v>20488.5</v>
      </c>
      <c r="BL115" s="21">
        <f>SUM(BL116:BL128)-BL117</f>
        <v>7000</v>
      </c>
      <c r="BM115" s="21">
        <f>SUM(BM116:BM128)-BM117</f>
        <v>3160.5</v>
      </c>
      <c r="BN115" s="21">
        <f t="shared" si="432"/>
        <v>17973</v>
      </c>
      <c r="BO115" s="21">
        <f t="shared" si="432"/>
        <v>0</v>
      </c>
      <c r="BP115" s="21">
        <f t="shared" si="432"/>
        <v>17973</v>
      </c>
      <c r="BQ115" s="21">
        <f t="shared" si="432"/>
        <v>0</v>
      </c>
      <c r="BR115" s="21">
        <f t="shared" si="432"/>
        <v>0</v>
      </c>
      <c r="BS115" s="16"/>
      <c r="BT115" s="16"/>
      <c r="BU115" s="21">
        <f>SUM(BU116:BU128)-BU117</f>
        <v>40190.15</v>
      </c>
      <c r="BV115" s="21">
        <f>SUM(BV116:BV128)-BV117</f>
        <v>0</v>
      </c>
      <c r="BW115" s="21">
        <f>SUM(BW116:BW128)-BW117</f>
        <v>20332.05</v>
      </c>
      <c r="BX115" s="21">
        <f>SUM(BX116:BX128)-BX117</f>
        <v>17000</v>
      </c>
      <c r="BY115" s="21">
        <f>SUM(BY116:BY128)-BY117</f>
        <v>2858.1</v>
      </c>
      <c r="BZ115" s="21">
        <f t="shared" ref="BZ115:DD115" si="433">SUM(BZ116:BZ128)-BZ117</f>
        <v>156.44999999999982</v>
      </c>
      <c r="CA115" s="21">
        <f t="shared" si="433"/>
        <v>0</v>
      </c>
      <c r="CB115" s="21">
        <f t="shared" si="433"/>
        <v>156.44999999999982</v>
      </c>
      <c r="CC115" s="21">
        <f t="shared" si="433"/>
        <v>0</v>
      </c>
      <c r="CD115" s="21">
        <f t="shared" si="433"/>
        <v>0</v>
      </c>
      <c r="CE115" s="21">
        <f t="shared" si="433"/>
        <v>40190.15</v>
      </c>
      <c r="CF115" s="21">
        <f>SUM(CF116:CF128)-CF117</f>
        <v>0</v>
      </c>
      <c r="CG115" s="21">
        <f>SUM(CG116:CG128)-CG117</f>
        <v>20332.05</v>
      </c>
      <c r="CH115" s="21">
        <f>SUM(CH116:CH128)-CH117</f>
        <v>17000</v>
      </c>
      <c r="CI115" s="21">
        <f>SUM(CI116:CI128)-CI117</f>
        <v>2858.1</v>
      </c>
      <c r="CJ115" s="21">
        <f t="shared" si="433"/>
        <v>0</v>
      </c>
      <c r="CK115" s="21">
        <f t="shared" si="433"/>
        <v>0</v>
      </c>
      <c r="CL115" s="21">
        <f t="shared" si="433"/>
        <v>0</v>
      </c>
      <c r="CM115" s="21">
        <f t="shared" si="433"/>
        <v>0</v>
      </c>
      <c r="CN115" s="21">
        <f t="shared" si="433"/>
        <v>0</v>
      </c>
      <c r="CO115" s="21">
        <f>SUM(CO116:CO128)-CO117</f>
        <v>40190.15</v>
      </c>
      <c r="CP115" s="21">
        <f>SUM(CP116:CP128)-CP117</f>
        <v>0</v>
      </c>
      <c r="CQ115" s="21">
        <f>SUM(CQ116:CQ128)-CQ117</f>
        <v>20332.05</v>
      </c>
      <c r="CR115" s="21">
        <f>SUM(CR116:CR128)-CR117</f>
        <v>17000</v>
      </c>
      <c r="CS115" s="21">
        <f>SUM(CS116:CS128)-CS117</f>
        <v>2858.1</v>
      </c>
      <c r="CT115" s="21">
        <f t="shared" si="433"/>
        <v>35116.045989999991</v>
      </c>
      <c r="CU115" s="21">
        <f t="shared" si="433"/>
        <v>0</v>
      </c>
      <c r="CV115" s="21">
        <f t="shared" si="433"/>
        <v>15257.945990000002</v>
      </c>
      <c r="CW115" s="21">
        <f t="shared" si="433"/>
        <v>17000</v>
      </c>
      <c r="CX115" s="21">
        <f t="shared" si="433"/>
        <v>2858.1</v>
      </c>
      <c r="CY115" s="97">
        <f>SUM(CY116:CY128)-CY117</f>
        <v>17023.302070000002</v>
      </c>
      <c r="CZ115" s="97">
        <f>SUM(CZ116:CZ128)-CZ117</f>
        <v>0</v>
      </c>
      <c r="DA115" s="273">
        <f t="shared" ref="DA115" si="434">SUM(DA116:DA128)-DA117</f>
        <v>4636.8933700000007</v>
      </c>
      <c r="DB115" s="97">
        <f>SUM(DB116:DB128)-DB117</f>
        <v>10337.222750000001</v>
      </c>
      <c r="DC115" s="273">
        <f t="shared" ref="DC115" si="435">SUM(DC116:DC128)-DC117</f>
        <v>2049.1859499999996</v>
      </c>
      <c r="DD115" s="21">
        <f t="shared" si="433"/>
        <v>52139.348060000004</v>
      </c>
      <c r="DE115" s="21">
        <f t="shared" ref="DE115:DN115" si="436">SUM(DE116:DE128)-DE117</f>
        <v>52139.348060000004</v>
      </c>
      <c r="DF115" s="21">
        <f t="shared" si="436"/>
        <v>0</v>
      </c>
      <c r="DG115" s="21">
        <f t="shared" si="436"/>
        <v>19894.839359999998</v>
      </c>
      <c r="DH115" s="21">
        <f t="shared" si="436"/>
        <v>27337.222750000001</v>
      </c>
      <c r="DI115" s="21">
        <f t="shared" si="436"/>
        <v>4907.2859500000004</v>
      </c>
      <c r="DJ115" s="21">
        <f t="shared" si="436"/>
        <v>5074.1040100000009</v>
      </c>
      <c r="DK115" s="21">
        <f t="shared" si="436"/>
        <v>0</v>
      </c>
      <c r="DL115" s="21">
        <f t="shared" si="436"/>
        <v>5074.1040100000009</v>
      </c>
      <c r="DM115" s="21">
        <f t="shared" si="436"/>
        <v>0</v>
      </c>
      <c r="DN115" s="21">
        <f t="shared" si="436"/>
        <v>0</v>
      </c>
      <c r="DO115" s="31">
        <f>DP115+DR115-CJ115</f>
        <v>54701.478000000003</v>
      </c>
      <c r="DP115" s="206">
        <f t="shared" ref="DP115:EJ115" si="437">SUM(DP116:DP128)-DP117</f>
        <v>40190.15</v>
      </c>
      <c r="DQ115" s="206">
        <f t="shared" ref="DQ115" si="438">SUM(DQ116:DQ128)-DQ117</f>
        <v>54701.478000000003</v>
      </c>
      <c r="DR115" s="207">
        <f t="shared" si="437"/>
        <v>14511.328000000001</v>
      </c>
      <c r="DS115" s="21">
        <f t="shared" si="437"/>
        <v>0</v>
      </c>
      <c r="DT115" s="21">
        <f t="shared" si="437"/>
        <v>0</v>
      </c>
      <c r="DU115" s="21">
        <f t="shared" si="437"/>
        <v>14511.328000000001</v>
      </c>
      <c r="DV115" s="42">
        <f t="shared" si="437"/>
        <v>0</v>
      </c>
      <c r="DW115" s="21">
        <f t="shared" si="437"/>
        <v>13089.789000000001</v>
      </c>
      <c r="DX115" s="207">
        <f t="shared" si="437"/>
        <v>0</v>
      </c>
      <c r="DY115" s="21">
        <f t="shared" si="437"/>
        <v>0</v>
      </c>
      <c r="DZ115" s="21">
        <f t="shared" si="437"/>
        <v>13089.789000000001</v>
      </c>
      <c r="EA115" s="21">
        <f t="shared" si="437"/>
        <v>0</v>
      </c>
      <c r="EB115" s="21">
        <f t="shared" si="437"/>
        <v>1421.5390000000007</v>
      </c>
      <c r="EC115" s="21">
        <f t="shared" si="437"/>
        <v>0</v>
      </c>
      <c r="ED115" s="21">
        <f t="shared" si="437"/>
        <v>0</v>
      </c>
      <c r="EE115" s="21">
        <f t="shared" si="437"/>
        <v>1421.5390000000007</v>
      </c>
      <c r="EF115" s="21">
        <f t="shared" si="437"/>
        <v>0</v>
      </c>
      <c r="EG115" s="21">
        <f t="shared" si="437"/>
        <v>0</v>
      </c>
      <c r="EH115" s="21">
        <f t="shared" si="437"/>
        <v>0</v>
      </c>
      <c r="EI115" s="21">
        <f t="shared" si="437"/>
        <v>0</v>
      </c>
      <c r="EJ115" s="3">
        <f t="shared" si="437"/>
        <v>6495.6430100000016</v>
      </c>
      <c r="EL115" s="3">
        <f>SUM(EL116:EL128)-EL117</f>
        <v>54701.478000000003</v>
      </c>
      <c r="EM115" s="3">
        <f>SUM(EM116:EM128)-EM117</f>
        <v>48205.834989999996</v>
      </c>
      <c r="EO115" s="3">
        <f>SUM(EO116:EO128)-EO117</f>
        <v>48205.834989999996</v>
      </c>
      <c r="EP115" s="3">
        <f>SUM(EP116:EP128)-EP117</f>
        <v>6495.6430100000016</v>
      </c>
      <c r="ER115" s="3">
        <f>SUM(ER116:ER128)-ER117</f>
        <v>6495.643009999998</v>
      </c>
      <c r="ES115" s="24">
        <f>EJ115-ER115</f>
        <v>0</v>
      </c>
      <c r="ET115" s="146">
        <f t="shared" ref="ET115:EV115" si="439">SUM(ET116:ET128)-ET117</f>
        <v>40434</v>
      </c>
      <c r="EU115" s="146">
        <f t="shared" si="439"/>
        <v>28191</v>
      </c>
      <c r="EV115" s="146">
        <f t="shared" si="439"/>
        <v>12.27</v>
      </c>
      <c r="EW115" s="146">
        <f t="shared" ref="EW115:EX115" si="440">SUM(EW116:EW128)-EW117</f>
        <v>24849</v>
      </c>
      <c r="EX115" s="146">
        <f t="shared" si="440"/>
        <v>1.778</v>
      </c>
      <c r="EY115" s="171">
        <f t="shared" ref="EY115:EZ115" si="441">SUM(EY116:EY128)-EY117</f>
        <v>8</v>
      </c>
      <c r="EZ115" s="174">
        <f t="shared" si="441"/>
        <v>4496.7</v>
      </c>
      <c r="FA115" s="24"/>
      <c r="FB115" s="24"/>
      <c r="FC115" s="94">
        <f>SUM(FC116:FC128)-FC117</f>
        <v>35116.045989999991</v>
      </c>
      <c r="FD115" s="94">
        <f>SUM(FD116:FD128)-FD117</f>
        <v>0</v>
      </c>
      <c r="FE115" s="141">
        <f t="shared" ref="FE115" si="442">SUM(FE116:FE128)-FE117</f>
        <v>15257.945990000002</v>
      </c>
      <c r="FF115" s="94">
        <f>SUM(FF116:FF128)-FF117</f>
        <v>17000</v>
      </c>
      <c r="FG115" s="141">
        <f t="shared" ref="FG115" si="443">SUM(FG116:FG128)-FG117</f>
        <v>2858.1</v>
      </c>
      <c r="FH115" s="94">
        <f>SUM(FH116:FH128)-FH117</f>
        <v>17023.302070000002</v>
      </c>
      <c r="FI115" s="94">
        <f>SUM(FI116:FI128)-FI117</f>
        <v>0</v>
      </c>
      <c r="FJ115" s="141">
        <f t="shared" ref="FJ115" si="444">SUM(FJ116:FJ128)-FJ117</f>
        <v>4636.8933700000007</v>
      </c>
      <c r="FK115" s="94">
        <f>SUM(FK116:FK128)-FK117</f>
        <v>10337.222750000001</v>
      </c>
      <c r="FL115" s="141">
        <f t="shared" ref="FL115" si="445">SUM(FL116:FL128)-FL117</f>
        <v>2049.1859499999996</v>
      </c>
      <c r="FM115" s="94">
        <f>SUM(FM116:FM128)-FM117</f>
        <v>35116.045989999991</v>
      </c>
      <c r="FN115" s="94">
        <f>SUM(FN116:FN128)-FN117</f>
        <v>0</v>
      </c>
      <c r="FO115" s="141">
        <f t="shared" ref="FO115" si="446">SUM(FO116:FO128)-FO117</f>
        <v>15257.945990000002</v>
      </c>
      <c r="FP115" s="94">
        <f>SUM(FP116:FP128)-FP117</f>
        <v>17000</v>
      </c>
      <c r="FQ115" s="141">
        <f t="shared" ref="FQ115" si="447">SUM(FQ116:FQ128)-FQ117</f>
        <v>2858.1</v>
      </c>
      <c r="FR115" s="94">
        <f>SUM(FR116:FR128)-FR117</f>
        <v>17023.302070000002</v>
      </c>
      <c r="FS115" s="94">
        <f>SUM(FS116:FS128)-FS117</f>
        <v>0</v>
      </c>
      <c r="FT115" s="141">
        <f t="shared" ref="FT115" si="448">SUM(FT116:FT128)-FT117</f>
        <v>4636.8933700000007</v>
      </c>
      <c r="FU115" s="94">
        <f>SUM(FU116:FU128)-FU117</f>
        <v>10337.222750000001</v>
      </c>
      <c r="FV115" s="141">
        <f t="shared" ref="FV115" si="449">SUM(FV116:FV128)-FV117</f>
        <v>2049.1859499999996</v>
      </c>
    </row>
    <row r="116" spans="2:178" s="59" customFormat="1" ht="15.75" customHeight="1" x14ac:dyDescent="0.3">
      <c r="B116" s="49"/>
      <c r="C116" s="50"/>
      <c r="D116" s="50"/>
      <c r="E116" s="307"/>
      <c r="F116" s="49"/>
      <c r="G116" s="50"/>
      <c r="H116" s="50"/>
      <c r="I116" s="385"/>
      <c r="J116" s="382"/>
      <c r="K116" s="93"/>
      <c r="L116" s="82"/>
      <c r="M116" s="307">
        <v>78</v>
      </c>
      <c r="N116" s="11" t="s">
        <v>369</v>
      </c>
      <c r="O116" s="315"/>
      <c r="P116" s="17">
        <f t="shared" ref="P116:P128" si="450">Q116+R116+S116+T116</f>
        <v>2160</v>
      </c>
      <c r="Q116" s="17"/>
      <c r="R116" s="33">
        <v>2160</v>
      </c>
      <c r="S116" s="17"/>
      <c r="T116" s="17"/>
      <c r="U116" s="20">
        <v>216</v>
      </c>
      <c r="V116" s="315"/>
      <c r="W116" s="315"/>
      <c r="X116" s="17">
        <f t="shared" ref="X116:X128" si="451">Y116+Z116+AA116+AB116</f>
        <v>2160</v>
      </c>
      <c r="Y116" s="17"/>
      <c r="Z116" s="33">
        <v>2160</v>
      </c>
      <c r="AA116" s="17"/>
      <c r="AB116" s="17"/>
      <c r="AC116" s="17">
        <f t="shared" ref="AC116:AC128" si="452">AD116+AE116+AF116+AG116</f>
        <v>216.56299000000001</v>
      </c>
      <c r="AD116" s="17"/>
      <c r="AE116" s="279">
        <f t="shared" ref="AE116" si="453">AE117</f>
        <v>216.56299000000001</v>
      </c>
      <c r="AF116" s="17"/>
      <c r="AG116" s="274"/>
      <c r="AH116" s="315"/>
      <c r="AI116" s="17">
        <f t="shared" ref="AI116:AI128" si="454">AJ116+AK116+AL116+AM116</f>
        <v>216</v>
      </c>
      <c r="AJ116" s="17"/>
      <c r="AK116" s="324">
        <f t="shared" si="280"/>
        <v>216</v>
      </c>
      <c r="AL116" s="324">
        <f t="shared" si="281"/>
        <v>0</v>
      </c>
      <c r="AM116" s="324">
        <f t="shared" si="282"/>
        <v>0</v>
      </c>
      <c r="AN116" s="17">
        <f t="shared" ref="AN116:AN128" si="455">AO116+AP116+AQ116+AR116</f>
        <v>2160</v>
      </c>
      <c r="AO116" s="17"/>
      <c r="AP116" s="33">
        <v>2160</v>
      </c>
      <c r="AQ116" s="17"/>
      <c r="AR116" s="17"/>
      <c r="AS116" s="17">
        <f t="shared" ref="AS116:AS128" si="456">AT116+AU116+AW116+AX116</f>
        <v>2160</v>
      </c>
      <c r="AT116" s="17"/>
      <c r="AU116" s="33">
        <v>2160</v>
      </c>
      <c r="AV116" s="18"/>
      <c r="AW116" s="17"/>
      <c r="AX116" s="17"/>
      <c r="AY116" s="17">
        <f t="shared" ref="AY116:AY128" si="457">AZ116+BA116+BB116+BC116</f>
        <v>2160</v>
      </c>
      <c r="AZ116" s="17"/>
      <c r="BA116" s="33">
        <v>2160</v>
      </c>
      <c r="BB116" s="17"/>
      <c r="BC116" s="17"/>
      <c r="BD116" s="17">
        <f t="shared" ref="BD116:BD128" si="458">BE116+BF116+BG116+BH116</f>
        <v>2160</v>
      </c>
      <c r="BE116" s="17"/>
      <c r="BF116" s="33">
        <v>2160</v>
      </c>
      <c r="BG116" s="17"/>
      <c r="BH116" s="17"/>
      <c r="BI116" s="17">
        <f t="shared" ref="BI116:BI128" si="459">BJ116+BK116+BL116+BM116</f>
        <v>2160</v>
      </c>
      <c r="BJ116" s="17"/>
      <c r="BK116" s="33">
        <v>2160</v>
      </c>
      <c r="BL116" s="17"/>
      <c r="BM116" s="17"/>
      <c r="BN116" s="17">
        <f t="shared" ref="BN116:BN128" si="460">BO116+BP116+BQ116+BR116</f>
        <v>2160</v>
      </c>
      <c r="BO116" s="17"/>
      <c r="BP116" s="33">
        <v>2160</v>
      </c>
      <c r="BQ116" s="17"/>
      <c r="BR116" s="17"/>
      <c r="BS116" s="17"/>
      <c r="BT116" s="17" t="s">
        <v>199</v>
      </c>
      <c r="BU116" s="17">
        <f t="shared" ref="BU116:BU128" si="461">BV116+BW116+BX116+BY116</f>
        <v>2160</v>
      </c>
      <c r="BV116" s="17"/>
      <c r="BW116" s="33">
        <v>2160</v>
      </c>
      <c r="BX116" s="17"/>
      <c r="BY116" s="17"/>
      <c r="BZ116" s="17">
        <f t="shared" ref="BZ116:BZ128" si="462">CA116+CB116+CC116+CD116</f>
        <v>0</v>
      </c>
      <c r="CA116" s="17">
        <f t="shared" ref="CA116:CA128" si="463">AO116-BV116</f>
        <v>0</v>
      </c>
      <c r="CB116" s="17">
        <f t="shared" ref="CB116:CB128" si="464">AP116-BW116</f>
        <v>0</v>
      </c>
      <c r="CC116" s="17">
        <f t="shared" ref="CC116:CC128" si="465">AQ116-BX116</f>
        <v>0</v>
      </c>
      <c r="CD116" s="17">
        <f t="shared" ref="CD116:CD128" si="466">AR116-BY116</f>
        <v>0</v>
      </c>
      <c r="CE116" s="17">
        <f t="shared" ref="CE116:CE128" si="467">CF116+CG116+CH116+CI116</f>
        <v>2160</v>
      </c>
      <c r="CF116" s="17"/>
      <c r="CG116" s="33">
        <v>2160</v>
      </c>
      <c r="CH116" s="17"/>
      <c r="CI116" s="17"/>
      <c r="CJ116" s="17">
        <f t="shared" ref="CJ116:CJ128" si="468">CK116+CL116+CM116+CN116</f>
        <v>0</v>
      </c>
      <c r="CK116" s="17"/>
      <c r="CL116" s="17"/>
      <c r="CM116" s="17"/>
      <c r="CN116" s="17"/>
      <c r="CO116" s="17">
        <f t="shared" ref="CO116:CO128" si="469">CP116+CQ116+CR116+CS116</f>
        <v>2160</v>
      </c>
      <c r="CP116" s="17"/>
      <c r="CQ116" s="33">
        <v>2160</v>
      </c>
      <c r="CR116" s="17"/>
      <c r="CS116" s="17"/>
      <c r="CT116" s="17">
        <f t="shared" ref="CT116:CT118" si="470">CU116+CV116+CW116+CX116</f>
        <v>1949.046</v>
      </c>
      <c r="CU116" s="17"/>
      <c r="CV116" s="33">
        <v>1949.046</v>
      </c>
      <c r="CW116" s="15"/>
      <c r="CX116" s="15"/>
      <c r="CY116" s="17">
        <f t="shared" ref="CY116:CY128" si="471">CZ116+DA116+DB116+DC116</f>
        <v>216.56299000000001</v>
      </c>
      <c r="CZ116" s="17"/>
      <c r="DA116" s="279">
        <f t="shared" ref="DA116" si="472">DA117</f>
        <v>216.56299000000001</v>
      </c>
      <c r="DB116" s="17"/>
      <c r="DC116" s="274"/>
      <c r="DD116" s="15">
        <f t="shared" ref="DD116:DD128" si="473">DE116</f>
        <v>2165.6089900000002</v>
      </c>
      <c r="DE116" s="17">
        <f t="shared" ref="DE116:DE128" si="474">DF116+DG116+DH116+DI116</f>
        <v>2165.6089900000002</v>
      </c>
      <c r="DF116" s="17">
        <f t="shared" ref="DF116:DF128" si="475">CU116+CZ116</f>
        <v>0</v>
      </c>
      <c r="DG116" s="17">
        <f t="shared" ref="DG116:DG128" si="476">CV116+DA116</f>
        <v>2165.6089900000002</v>
      </c>
      <c r="DH116" s="17">
        <f t="shared" ref="DH116:DH128" si="477">CW116+DB116</f>
        <v>0</v>
      </c>
      <c r="DI116" s="17">
        <f t="shared" ref="DI116:DI128" si="478">CX116+DC116</f>
        <v>0</v>
      </c>
      <c r="DJ116" s="17">
        <f t="shared" ref="DJ116:DJ128" si="479">DK116+DL116+DM116+DN116</f>
        <v>210.95399999999995</v>
      </c>
      <c r="DK116" s="17">
        <f t="shared" ref="DK116:DK128" si="480">CP116-CU116</f>
        <v>0</v>
      </c>
      <c r="DL116" s="17">
        <f t="shared" ref="DL116:DL128" si="481">CQ116-CV116</f>
        <v>210.95399999999995</v>
      </c>
      <c r="DM116" s="17">
        <f t="shared" ref="DM116:DM128" si="482">CR116-CW116</f>
        <v>0</v>
      </c>
      <c r="DN116" s="17">
        <f t="shared" ref="DN116:DN128" si="483">CS116-CX116</f>
        <v>0</v>
      </c>
      <c r="DO116" s="208"/>
      <c r="DP116" s="209">
        <f>CE116</f>
        <v>2160</v>
      </c>
      <c r="DQ116" s="209">
        <f>DP116</f>
        <v>2160</v>
      </c>
      <c r="DR116" s="17">
        <f t="shared" ref="DR116:DR128" si="484">DS116+DT116+DU116+DV116</f>
        <v>0</v>
      </c>
      <c r="DS116" s="17"/>
      <c r="DT116" s="17"/>
      <c r="DU116" s="17"/>
      <c r="DV116" s="40"/>
      <c r="DW116" s="15">
        <f t="shared" ref="DW116:DW128" si="485">DX116+DY116+DZ116+EA116</f>
        <v>0</v>
      </c>
      <c r="DX116" s="17"/>
      <c r="DY116" s="17"/>
      <c r="DZ116" s="17"/>
      <c r="EA116" s="17"/>
      <c r="EB116" s="17">
        <f t="shared" ref="EB116:EB128" si="486">EC116+ED116+EE116+EF116</f>
        <v>0</v>
      </c>
      <c r="EC116" s="17"/>
      <c r="ED116" s="17"/>
      <c r="EE116" s="17"/>
      <c r="EF116" s="17"/>
      <c r="EG116" s="17"/>
      <c r="EH116" s="17"/>
      <c r="EI116" s="17"/>
      <c r="EJ116" s="8">
        <f t="shared" ref="EJ116:EJ128" si="487">DJ116+EB116+EI116</f>
        <v>210.95399999999995</v>
      </c>
      <c r="EL116" s="8">
        <f t="shared" ref="EL116:EL128" si="488">CO116+DR116+EG116</f>
        <v>2160</v>
      </c>
      <c r="EM116" s="8">
        <f t="shared" ref="EM116:EM128" si="489">CT116+DW116+EH116</f>
        <v>1949.046</v>
      </c>
      <c r="EO116" s="8">
        <f>EM116</f>
        <v>1949.046</v>
      </c>
      <c r="EP116" s="8">
        <f>EJ116</f>
        <v>210.95399999999995</v>
      </c>
      <c r="ER116" s="8">
        <f>DQ116-EO116</f>
        <v>210.95399999999995</v>
      </c>
      <c r="ET116" s="157">
        <f t="shared" ref="ET116:EV116" si="490">ET117</f>
        <v>8200</v>
      </c>
      <c r="EU116" s="157">
        <f t="shared" si="490"/>
        <v>8200</v>
      </c>
      <c r="EV116" s="157">
        <f t="shared" si="490"/>
        <v>1.92</v>
      </c>
      <c r="EW116" s="157"/>
      <c r="EX116" s="157"/>
      <c r="EY116" s="175">
        <v>0</v>
      </c>
      <c r="EZ116" s="148">
        <v>0</v>
      </c>
      <c r="FC116" s="8">
        <f t="shared" ref="FC116:FC128" si="491">FD116+FE116+FF116+FG116</f>
        <v>1949.046</v>
      </c>
      <c r="FD116" s="8"/>
      <c r="FE116" s="135">
        <f t="shared" ref="FE116" si="492">FE117</f>
        <v>1949.046</v>
      </c>
      <c r="FF116" s="8"/>
      <c r="FG116" s="131"/>
      <c r="FH116" s="8">
        <f t="shared" ref="FH116:FH128" si="493">FI116+FJ116+FK116+FL116</f>
        <v>216.56299000000001</v>
      </c>
      <c r="FI116" s="8"/>
      <c r="FJ116" s="135">
        <f t="shared" ref="FJ116" si="494">FJ117</f>
        <v>216.56299000000001</v>
      </c>
      <c r="FK116" s="8"/>
      <c r="FL116" s="131"/>
      <c r="FM116" s="8">
        <f t="shared" ref="FM116:FM128" si="495">FN116+FO116+FP116+FQ116</f>
        <v>1949.046</v>
      </c>
      <c r="FN116" s="8"/>
      <c r="FO116" s="135">
        <f t="shared" ref="FO116" si="496">FO117</f>
        <v>1949.046</v>
      </c>
      <c r="FP116" s="8"/>
      <c r="FQ116" s="131"/>
      <c r="FR116" s="8">
        <f t="shared" ref="FR116:FR128" si="497">FS116+FT116+FU116+FV116</f>
        <v>216.56299000000001</v>
      </c>
      <c r="FS116" s="8"/>
      <c r="FT116" s="135">
        <f t="shared" ref="FT116" si="498">FT117</f>
        <v>216.56299000000001</v>
      </c>
      <c r="FU116" s="8"/>
      <c r="FV116" s="131"/>
    </row>
    <row r="117" spans="2:178" s="59" customFormat="1" ht="15.75" customHeight="1" x14ac:dyDescent="0.3">
      <c r="B117" s="49"/>
      <c r="C117" s="50"/>
      <c r="D117" s="50"/>
      <c r="E117" s="307"/>
      <c r="F117" s="49"/>
      <c r="G117" s="50"/>
      <c r="H117" s="50"/>
      <c r="I117" s="385"/>
      <c r="J117" s="382"/>
      <c r="K117" s="93"/>
      <c r="L117" s="82"/>
      <c r="M117" s="307"/>
      <c r="N117" s="28" t="s">
        <v>396</v>
      </c>
      <c r="O117" s="313"/>
      <c r="P117" s="17">
        <f t="shared" si="450"/>
        <v>2160</v>
      </c>
      <c r="Q117" s="17"/>
      <c r="R117" s="55">
        <v>2160</v>
      </c>
      <c r="S117" s="17"/>
      <c r="T117" s="17"/>
      <c r="U117" s="20">
        <v>216</v>
      </c>
      <c r="V117" s="313"/>
      <c r="W117" s="313"/>
      <c r="X117" s="17">
        <f t="shared" si="451"/>
        <v>2160</v>
      </c>
      <c r="Y117" s="17"/>
      <c r="Z117" s="55">
        <v>2160</v>
      </c>
      <c r="AA117" s="17"/>
      <c r="AB117" s="17"/>
      <c r="AC117" s="17">
        <f t="shared" si="452"/>
        <v>216.56299000000001</v>
      </c>
      <c r="AD117" s="17"/>
      <c r="AE117" s="274">
        <v>216.56299000000001</v>
      </c>
      <c r="AF117" s="17"/>
      <c r="AG117" s="274"/>
      <c r="AH117" s="313"/>
      <c r="AI117" s="17">
        <f t="shared" si="454"/>
        <v>216</v>
      </c>
      <c r="AJ117" s="17"/>
      <c r="AK117" s="324">
        <f t="shared" si="280"/>
        <v>216</v>
      </c>
      <c r="AL117" s="324">
        <f t="shared" si="281"/>
        <v>0</v>
      </c>
      <c r="AM117" s="324">
        <f t="shared" si="282"/>
        <v>0</v>
      </c>
      <c r="AN117" s="17">
        <f t="shared" si="455"/>
        <v>2160</v>
      </c>
      <c r="AO117" s="17"/>
      <c r="AP117" s="55">
        <v>2160</v>
      </c>
      <c r="AQ117" s="17"/>
      <c r="AR117" s="17"/>
      <c r="AS117" s="17">
        <f t="shared" si="456"/>
        <v>2160</v>
      </c>
      <c r="AT117" s="17"/>
      <c r="AU117" s="55">
        <v>2160</v>
      </c>
      <c r="AV117" s="27"/>
      <c r="AW117" s="17"/>
      <c r="AX117" s="17"/>
      <c r="AY117" s="17">
        <f t="shared" si="457"/>
        <v>2160</v>
      </c>
      <c r="AZ117" s="17"/>
      <c r="BA117" s="55">
        <v>2160</v>
      </c>
      <c r="BB117" s="17"/>
      <c r="BC117" s="17"/>
      <c r="BD117" s="17">
        <f t="shared" si="458"/>
        <v>2160</v>
      </c>
      <c r="BE117" s="17"/>
      <c r="BF117" s="55">
        <v>2160</v>
      </c>
      <c r="BG117" s="17"/>
      <c r="BH117" s="17"/>
      <c r="BI117" s="17">
        <f t="shared" si="459"/>
        <v>2160</v>
      </c>
      <c r="BJ117" s="17"/>
      <c r="BK117" s="55">
        <v>2160</v>
      </c>
      <c r="BL117" s="17"/>
      <c r="BM117" s="17"/>
      <c r="BN117" s="17">
        <f t="shared" si="460"/>
        <v>2160</v>
      </c>
      <c r="BO117" s="17"/>
      <c r="BP117" s="55">
        <v>2160</v>
      </c>
      <c r="BQ117" s="17"/>
      <c r="BR117" s="17"/>
      <c r="BS117" s="17"/>
      <c r="BT117" s="17" t="s">
        <v>279</v>
      </c>
      <c r="BU117" s="17">
        <f t="shared" si="461"/>
        <v>2160</v>
      </c>
      <c r="BV117" s="17"/>
      <c r="BW117" s="55">
        <v>2160</v>
      </c>
      <c r="BX117" s="17"/>
      <c r="BY117" s="17"/>
      <c r="BZ117" s="17">
        <f t="shared" si="462"/>
        <v>0</v>
      </c>
      <c r="CA117" s="17">
        <f t="shared" si="463"/>
        <v>0</v>
      </c>
      <c r="CB117" s="17">
        <f t="shared" si="464"/>
        <v>0</v>
      </c>
      <c r="CC117" s="17">
        <f t="shared" si="465"/>
        <v>0</v>
      </c>
      <c r="CD117" s="17">
        <f t="shared" si="466"/>
        <v>0</v>
      </c>
      <c r="CE117" s="17">
        <f t="shared" si="467"/>
        <v>2160</v>
      </c>
      <c r="CF117" s="17"/>
      <c r="CG117" s="55">
        <v>2160</v>
      </c>
      <c r="CH117" s="17"/>
      <c r="CI117" s="17"/>
      <c r="CJ117" s="17">
        <f t="shared" si="468"/>
        <v>0</v>
      </c>
      <c r="CK117" s="17"/>
      <c r="CL117" s="17"/>
      <c r="CM117" s="17"/>
      <c r="CN117" s="17"/>
      <c r="CO117" s="17">
        <f t="shared" si="469"/>
        <v>2160</v>
      </c>
      <c r="CP117" s="17"/>
      <c r="CQ117" s="55">
        <v>2160</v>
      </c>
      <c r="CR117" s="17"/>
      <c r="CS117" s="17"/>
      <c r="CT117" s="17">
        <f t="shared" si="470"/>
        <v>1949.046</v>
      </c>
      <c r="CU117" s="17"/>
      <c r="CV117" s="55">
        <f>CV116</f>
        <v>1949.046</v>
      </c>
      <c r="CW117" s="15"/>
      <c r="CX117" s="15"/>
      <c r="CY117" s="17">
        <f t="shared" si="471"/>
        <v>216.56299000000001</v>
      </c>
      <c r="CZ117" s="17"/>
      <c r="DA117" s="274">
        <v>216.56299000000001</v>
      </c>
      <c r="DB117" s="17"/>
      <c r="DC117" s="274"/>
      <c r="DD117" s="15">
        <f t="shared" si="473"/>
        <v>2165.6089900000002</v>
      </c>
      <c r="DE117" s="17">
        <f t="shared" si="474"/>
        <v>2165.6089900000002</v>
      </c>
      <c r="DF117" s="17">
        <f t="shared" si="475"/>
        <v>0</v>
      </c>
      <c r="DG117" s="17">
        <f t="shared" si="476"/>
        <v>2165.6089900000002</v>
      </c>
      <c r="DH117" s="17">
        <f t="shared" si="477"/>
        <v>0</v>
      </c>
      <c r="DI117" s="17">
        <f t="shared" si="478"/>
        <v>0</v>
      </c>
      <c r="DJ117" s="17">
        <f t="shared" si="479"/>
        <v>210.95399999999995</v>
      </c>
      <c r="DK117" s="17">
        <f t="shared" si="480"/>
        <v>0</v>
      </c>
      <c r="DL117" s="17">
        <f t="shared" si="481"/>
        <v>210.95399999999995</v>
      </c>
      <c r="DM117" s="17">
        <f t="shared" si="482"/>
        <v>0</v>
      </c>
      <c r="DN117" s="17">
        <f t="shared" si="483"/>
        <v>0</v>
      </c>
      <c r="DO117" s="208"/>
      <c r="DP117" s="209"/>
      <c r="DQ117" s="209"/>
      <c r="DR117" s="17">
        <f t="shared" si="484"/>
        <v>0</v>
      </c>
      <c r="DS117" s="17"/>
      <c r="DT117" s="17"/>
      <c r="DU117" s="17"/>
      <c r="DV117" s="40"/>
      <c r="DW117" s="15">
        <f t="shared" si="485"/>
        <v>0</v>
      </c>
      <c r="DX117" s="17"/>
      <c r="DY117" s="17"/>
      <c r="DZ117" s="17"/>
      <c r="EA117" s="17"/>
      <c r="EB117" s="17">
        <f t="shared" si="486"/>
        <v>0</v>
      </c>
      <c r="EC117" s="17"/>
      <c r="ED117" s="17"/>
      <c r="EE117" s="17"/>
      <c r="EF117" s="17"/>
      <c r="EG117" s="17"/>
      <c r="EH117" s="17"/>
      <c r="EI117" s="17"/>
      <c r="EJ117" s="8">
        <f t="shared" si="487"/>
        <v>210.95399999999995</v>
      </c>
      <c r="EL117" s="8">
        <f t="shared" si="488"/>
        <v>2160</v>
      </c>
      <c r="EM117" s="8">
        <f t="shared" si="489"/>
        <v>1949.046</v>
      </c>
      <c r="EO117" s="8">
        <f>EM117</f>
        <v>1949.046</v>
      </c>
      <c r="EP117" s="8">
        <f>EJ117</f>
        <v>210.95399999999995</v>
      </c>
      <c r="ER117" s="8"/>
      <c r="ET117" s="148">
        <v>8200</v>
      </c>
      <c r="EU117" s="148">
        <v>8200</v>
      </c>
      <c r="EV117" s="148">
        <v>1.92</v>
      </c>
      <c r="EW117" s="148"/>
      <c r="EX117" s="148"/>
      <c r="EY117" s="175">
        <v>0</v>
      </c>
      <c r="EZ117" s="148">
        <v>0</v>
      </c>
      <c r="FC117" s="8">
        <f t="shared" si="491"/>
        <v>1949.046</v>
      </c>
      <c r="FD117" s="8"/>
      <c r="FE117" s="131">
        <v>1949.046</v>
      </c>
      <c r="FF117" s="8"/>
      <c r="FG117" s="131"/>
      <c r="FH117" s="8">
        <f t="shared" si="493"/>
        <v>216.56299000000001</v>
      </c>
      <c r="FI117" s="8"/>
      <c r="FJ117" s="131">
        <v>216.56299000000001</v>
      </c>
      <c r="FK117" s="8"/>
      <c r="FL117" s="131"/>
      <c r="FM117" s="8">
        <f t="shared" si="495"/>
        <v>1949.046</v>
      </c>
      <c r="FN117" s="8"/>
      <c r="FO117" s="131">
        <v>1949.046</v>
      </c>
      <c r="FP117" s="8"/>
      <c r="FQ117" s="131"/>
      <c r="FR117" s="8">
        <f t="shared" si="497"/>
        <v>216.56299000000001</v>
      </c>
      <c r="FS117" s="8"/>
      <c r="FT117" s="131">
        <v>216.56299000000001</v>
      </c>
      <c r="FU117" s="8"/>
      <c r="FV117" s="131"/>
    </row>
    <row r="118" spans="2:178" s="59" customFormat="1" ht="15.75" customHeight="1" x14ac:dyDescent="0.3">
      <c r="B118" s="49"/>
      <c r="C118" s="50"/>
      <c r="D118" s="50"/>
      <c r="E118" s="307"/>
      <c r="F118" s="49"/>
      <c r="G118" s="50"/>
      <c r="H118" s="50"/>
      <c r="I118" s="383"/>
      <c r="J118" s="384"/>
      <c r="K118" s="384"/>
      <c r="L118" s="89"/>
      <c r="M118" s="307">
        <v>79</v>
      </c>
      <c r="N118" s="10" t="s">
        <v>368</v>
      </c>
      <c r="O118" s="312"/>
      <c r="P118" s="17">
        <f t="shared" si="450"/>
        <v>1638.2</v>
      </c>
      <c r="Q118" s="17"/>
      <c r="R118" s="33">
        <v>1305</v>
      </c>
      <c r="S118" s="17"/>
      <c r="T118" s="109">
        <f>149.1+184.1</f>
        <v>333.2</v>
      </c>
      <c r="U118" s="17">
        <v>152.8244</v>
      </c>
      <c r="V118" s="312"/>
      <c r="W118" s="312"/>
      <c r="X118" s="17">
        <f t="shared" si="451"/>
        <v>1638.2</v>
      </c>
      <c r="Y118" s="17"/>
      <c r="Z118" s="33">
        <v>1305</v>
      </c>
      <c r="AA118" s="17"/>
      <c r="AB118" s="109">
        <f>149.1+184.1</f>
        <v>333.2</v>
      </c>
      <c r="AC118" s="17">
        <f t="shared" si="452"/>
        <v>1486.2834899999998</v>
      </c>
      <c r="AD118" s="17"/>
      <c r="AE118" s="274">
        <v>647.80917999999997</v>
      </c>
      <c r="AF118" s="17"/>
      <c r="AG118" s="274">
        <v>838.47430999999995</v>
      </c>
      <c r="AH118" s="312"/>
      <c r="AI118" s="17">
        <f t="shared" si="454"/>
        <v>152.8244</v>
      </c>
      <c r="AJ118" s="17"/>
      <c r="AK118" s="324">
        <f t="shared" si="280"/>
        <v>130.5</v>
      </c>
      <c r="AL118" s="324">
        <f t="shared" si="281"/>
        <v>0</v>
      </c>
      <c r="AM118" s="324">
        <f t="shared" si="282"/>
        <v>22.324400000000001</v>
      </c>
      <c r="AN118" s="17">
        <f t="shared" si="455"/>
        <v>1638.2</v>
      </c>
      <c r="AO118" s="17"/>
      <c r="AP118" s="33">
        <v>1305</v>
      </c>
      <c r="AQ118" s="17"/>
      <c r="AR118" s="109">
        <f>149.1+184.1</f>
        <v>333.2</v>
      </c>
      <c r="AS118" s="17">
        <f t="shared" si="456"/>
        <v>1638.2</v>
      </c>
      <c r="AT118" s="17"/>
      <c r="AU118" s="33">
        <v>1305</v>
      </c>
      <c r="AV118" s="18"/>
      <c r="AW118" s="17"/>
      <c r="AX118" s="109">
        <f>149.1+184.1</f>
        <v>333.2</v>
      </c>
      <c r="AY118" s="17">
        <f t="shared" si="457"/>
        <v>1638.2</v>
      </c>
      <c r="AZ118" s="17"/>
      <c r="BA118" s="33">
        <v>1305</v>
      </c>
      <c r="BB118" s="17"/>
      <c r="BC118" s="109">
        <f>149.1+184.1</f>
        <v>333.2</v>
      </c>
      <c r="BD118" s="17">
        <f t="shared" si="458"/>
        <v>1638.2</v>
      </c>
      <c r="BE118" s="17"/>
      <c r="BF118" s="33">
        <v>1305</v>
      </c>
      <c r="BG118" s="17"/>
      <c r="BH118" s="109">
        <f>149.1+184.1</f>
        <v>333.2</v>
      </c>
      <c r="BI118" s="17">
        <f t="shared" si="459"/>
        <v>1638.2</v>
      </c>
      <c r="BJ118" s="17"/>
      <c r="BK118" s="33">
        <v>1305</v>
      </c>
      <c r="BL118" s="17"/>
      <c r="BM118" s="109">
        <f>149.1+184.1</f>
        <v>333.2</v>
      </c>
      <c r="BN118" s="17">
        <f t="shared" si="460"/>
        <v>1305</v>
      </c>
      <c r="BO118" s="17"/>
      <c r="BP118" s="33">
        <v>1305</v>
      </c>
      <c r="BQ118" s="17"/>
      <c r="BR118" s="17"/>
      <c r="BS118" s="17"/>
      <c r="BT118" s="17"/>
      <c r="BU118" s="17">
        <f t="shared" si="461"/>
        <v>1638.2</v>
      </c>
      <c r="BV118" s="17"/>
      <c r="BW118" s="33">
        <v>1305</v>
      </c>
      <c r="BX118" s="17"/>
      <c r="BY118" s="109">
        <f>149.1+184.1</f>
        <v>333.2</v>
      </c>
      <c r="BZ118" s="17">
        <f t="shared" si="462"/>
        <v>0</v>
      </c>
      <c r="CA118" s="17">
        <f t="shared" si="463"/>
        <v>0</v>
      </c>
      <c r="CB118" s="17">
        <f t="shared" si="464"/>
        <v>0</v>
      </c>
      <c r="CC118" s="17">
        <f t="shared" si="465"/>
        <v>0</v>
      </c>
      <c r="CD118" s="17">
        <f t="shared" si="466"/>
        <v>0</v>
      </c>
      <c r="CE118" s="17">
        <f t="shared" si="467"/>
        <v>1638.2</v>
      </c>
      <c r="CF118" s="17"/>
      <c r="CG118" s="33">
        <v>1305</v>
      </c>
      <c r="CH118" s="17"/>
      <c r="CI118" s="109">
        <f>149.1+184.1</f>
        <v>333.2</v>
      </c>
      <c r="CJ118" s="17">
        <f t="shared" si="468"/>
        <v>0</v>
      </c>
      <c r="CK118" s="17"/>
      <c r="CL118" s="17"/>
      <c r="CM118" s="17"/>
      <c r="CN118" s="17"/>
      <c r="CO118" s="17">
        <f t="shared" si="469"/>
        <v>1638.2</v>
      </c>
      <c r="CP118" s="17"/>
      <c r="CQ118" s="33">
        <v>1305</v>
      </c>
      <c r="CR118" s="17"/>
      <c r="CS118" s="109">
        <f>149.1+184.1</f>
        <v>333.2</v>
      </c>
      <c r="CT118" s="17">
        <f t="shared" si="470"/>
        <v>1638.2</v>
      </c>
      <c r="CU118" s="17"/>
      <c r="CV118" s="33">
        <v>1305</v>
      </c>
      <c r="CW118" s="17"/>
      <c r="CX118" s="109">
        <f>149.1+184.1</f>
        <v>333.2</v>
      </c>
      <c r="CY118" s="17">
        <f t="shared" si="471"/>
        <v>1486.2834899999998</v>
      </c>
      <c r="CZ118" s="17"/>
      <c r="DA118" s="274">
        <v>647.80917999999997</v>
      </c>
      <c r="DB118" s="17"/>
      <c r="DC118" s="274">
        <v>838.47430999999995</v>
      </c>
      <c r="DD118" s="15">
        <f t="shared" si="473"/>
        <v>3124.4834899999996</v>
      </c>
      <c r="DE118" s="17">
        <f t="shared" si="474"/>
        <v>3124.4834899999996</v>
      </c>
      <c r="DF118" s="17">
        <f t="shared" si="475"/>
        <v>0</v>
      </c>
      <c r="DG118" s="17">
        <f t="shared" si="476"/>
        <v>1952.80918</v>
      </c>
      <c r="DH118" s="17">
        <f t="shared" si="477"/>
        <v>0</v>
      </c>
      <c r="DI118" s="17">
        <f t="shared" si="478"/>
        <v>1171.6743099999999</v>
      </c>
      <c r="DJ118" s="17">
        <f t="shared" si="479"/>
        <v>0</v>
      </c>
      <c r="DK118" s="17">
        <f t="shared" si="480"/>
        <v>0</v>
      </c>
      <c r="DL118" s="17">
        <f t="shared" si="481"/>
        <v>0</v>
      </c>
      <c r="DM118" s="17">
        <f t="shared" si="482"/>
        <v>0</v>
      </c>
      <c r="DN118" s="17">
        <f t="shared" si="483"/>
        <v>0</v>
      </c>
      <c r="DO118" s="208"/>
      <c r="DP118" s="209"/>
      <c r="DQ118" s="209"/>
      <c r="DR118" s="17">
        <f t="shared" si="484"/>
        <v>0</v>
      </c>
      <c r="DS118" s="17"/>
      <c r="DT118" s="17"/>
      <c r="DU118" s="17"/>
      <c r="DV118" s="40"/>
      <c r="DW118" s="15">
        <f t="shared" si="485"/>
        <v>0</v>
      </c>
      <c r="DX118" s="17"/>
      <c r="DY118" s="17"/>
      <c r="DZ118" s="17"/>
      <c r="EA118" s="17"/>
      <c r="EB118" s="17">
        <f t="shared" si="486"/>
        <v>0</v>
      </c>
      <c r="EC118" s="17"/>
      <c r="ED118" s="17"/>
      <c r="EE118" s="17"/>
      <c r="EF118" s="17"/>
      <c r="EG118" s="17"/>
      <c r="EH118" s="17"/>
      <c r="EI118" s="17"/>
      <c r="EJ118" s="8">
        <f t="shared" si="487"/>
        <v>0</v>
      </c>
      <c r="EL118" s="8">
        <f t="shared" si="488"/>
        <v>1638.2</v>
      </c>
      <c r="EM118" s="8">
        <f t="shared" si="489"/>
        <v>1638.2</v>
      </c>
      <c r="EO118" s="8"/>
      <c r="EP118" s="8"/>
      <c r="ER118" s="8"/>
      <c r="ET118" s="148">
        <v>2003</v>
      </c>
      <c r="EU118" s="148"/>
      <c r="EV118" s="148">
        <v>0.59299999999999997</v>
      </c>
      <c r="EW118" s="148"/>
      <c r="EX118" s="148"/>
      <c r="EY118" s="175">
        <v>2</v>
      </c>
      <c r="EZ118" s="148">
        <v>644</v>
      </c>
      <c r="FC118" s="8">
        <f t="shared" si="491"/>
        <v>1638.2</v>
      </c>
      <c r="FD118" s="8"/>
      <c r="FE118" s="131">
        <v>1305</v>
      </c>
      <c r="FF118" s="8"/>
      <c r="FG118" s="131">
        <v>333.2</v>
      </c>
      <c r="FH118" s="8">
        <f t="shared" si="493"/>
        <v>1486.2834899999998</v>
      </c>
      <c r="FI118" s="8"/>
      <c r="FJ118" s="131">
        <v>647.80917999999997</v>
      </c>
      <c r="FK118" s="8"/>
      <c r="FL118" s="131">
        <v>838.47430999999995</v>
      </c>
      <c r="FM118" s="8">
        <f t="shared" si="495"/>
        <v>1638.2</v>
      </c>
      <c r="FN118" s="8"/>
      <c r="FO118" s="131">
        <v>1305</v>
      </c>
      <c r="FP118" s="8"/>
      <c r="FQ118" s="131">
        <v>333.2</v>
      </c>
      <c r="FR118" s="8">
        <f t="shared" si="497"/>
        <v>1486.2834899999998</v>
      </c>
      <c r="FS118" s="8"/>
      <c r="FT118" s="131">
        <v>647.80917999999997</v>
      </c>
      <c r="FU118" s="8"/>
      <c r="FV118" s="131">
        <v>838.47430999999995</v>
      </c>
    </row>
    <row r="119" spans="2:178" s="59" customFormat="1" ht="15.75" hidden="1" customHeight="1" x14ac:dyDescent="0.3">
      <c r="B119" s="49"/>
      <c r="C119" s="50"/>
      <c r="D119" s="50"/>
      <c r="E119" s="307"/>
      <c r="F119" s="49"/>
      <c r="G119" s="50"/>
      <c r="H119" s="50"/>
      <c r="I119" s="385"/>
      <c r="J119" s="382"/>
      <c r="K119" s="93"/>
      <c r="L119" s="82"/>
      <c r="M119" s="307"/>
      <c r="N119" s="10" t="s">
        <v>367</v>
      </c>
      <c r="O119" s="312"/>
      <c r="P119" s="17">
        <f t="shared" si="450"/>
        <v>0</v>
      </c>
      <c r="Q119" s="17"/>
      <c r="R119" s="109"/>
      <c r="S119" s="17"/>
      <c r="T119" s="109"/>
      <c r="U119" s="17">
        <v>0</v>
      </c>
      <c r="V119" s="312"/>
      <c r="W119" s="312"/>
      <c r="X119" s="17">
        <f t="shared" si="451"/>
        <v>0</v>
      </c>
      <c r="Y119" s="17"/>
      <c r="Z119" s="17"/>
      <c r="AA119" s="17"/>
      <c r="AB119" s="17"/>
      <c r="AC119" s="17">
        <f t="shared" si="452"/>
        <v>0</v>
      </c>
      <c r="AD119" s="17"/>
      <c r="AE119" s="274"/>
      <c r="AF119" s="17"/>
      <c r="AG119" s="274"/>
      <c r="AH119" s="312"/>
      <c r="AI119" s="17">
        <f t="shared" si="454"/>
        <v>0</v>
      </c>
      <c r="AJ119" s="17"/>
      <c r="AK119" s="324">
        <f t="shared" si="280"/>
        <v>0</v>
      </c>
      <c r="AL119" s="324">
        <f t="shared" si="281"/>
        <v>0</v>
      </c>
      <c r="AM119" s="324">
        <f t="shared" si="282"/>
        <v>0</v>
      </c>
      <c r="AN119" s="17">
        <f t="shared" si="455"/>
        <v>0</v>
      </c>
      <c r="AO119" s="17"/>
      <c r="AP119" s="109"/>
      <c r="AQ119" s="17"/>
      <c r="AR119" s="109"/>
      <c r="AS119" s="17">
        <f t="shared" si="456"/>
        <v>0</v>
      </c>
      <c r="AT119" s="17"/>
      <c r="AU119" s="109"/>
      <c r="AV119" s="319"/>
      <c r="AW119" s="17"/>
      <c r="AX119" s="109"/>
      <c r="AY119" s="17">
        <f t="shared" si="457"/>
        <v>0</v>
      </c>
      <c r="AZ119" s="17"/>
      <c r="BA119" s="109"/>
      <c r="BB119" s="17"/>
      <c r="BC119" s="109"/>
      <c r="BD119" s="17">
        <f t="shared" si="458"/>
        <v>0</v>
      </c>
      <c r="BE119" s="17"/>
      <c r="BF119" s="109"/>
      <c r="BG119" s="17"/>
      <c r="BH119" s="109"/>
      <c r="BI119" s="17">
        <f t="shared" si="459"/>
        <v>1504.5</v>
      </c>
      <c r="BJ119" s="17"/>
      <c r="BK119" s="109">
        <v>1431</v>
      </c>
      <c r="BL119" s="17"/>
      <c r="BM119" s="109">
        <f>73.5</f>
        <v>73.5</v>
      </c>
      <c r="BN119" s="17">
        <f t="shared" si="460"/>
        <v>0</v>
      </c>
      <c r="BO119" s="17"/>
      <c r="BP119" s="33"/>
      <c r="BQ119" s="17"/>
      <c r="BR119" s="17"/>
      <c r="BS119" s="17"/>
      <c r="BT119" s="17"/>
      <c r="BU119" s="17">
        <f t="shared" si="461"/>
        <v>0</v>
      </c>
      <c r="BV119" s="17"/>
      <c r="BW119" s="17"/>
      <c r="BX119" s="17"/>
      <c r="BY119" s="17"/>
      <c r="BZ119" s="17">
        <f t="shared" si="462"/>
        <v>0</v>
      </c>
      <c r="CA119" s="17">
        <f t="shared" si="463"/>
        <v>0</v>
      </c>
      <c r="CB119" s="17">
        <f t="shared" si="464"/>
        <v>0</v>
      </c>
      <c r="CC119" s="17">
        <f t="shared" si="465"/>
        <v>0</v>
      </c>
      <c r="CD119" s="17">
        <f t="shared" si="466"/>
        <v>0</v>
      </c>
      <c r="CE119" s="17">
        <f t="shared" si="467"/>
        <v>0</v>
      </c>
      <c r="CF119" s="17"/>
      <c r="CG119" s="17"/>
      <c r="CH119" s="17"/>
      <c r="CI119" s="17"/>
      <c r="CJ119" s="17">
        <f t="shared" si="468"/>
        <v>0</v>
      </c>
      <c r="CK119" s="17"/>
      <c r="CL119" s="17"/>
      <c r="CM119" s="17"/>
      <c r="CN119" s="17"/>
      <c r="CO119" s="17">
        <f t="shared" si="469"/>
        <v>0</v>
      </c>
      <c r="CP119" s="17"/>
      <c r="CQ119" s="17"/>
      <c r="CR119" s="17"/>
      <c r="CS119" s="17"/>
      <c r="CT119" s="15">
        <f t="shared" ref="CT119:CT128" si="499">CU119+CV119+CW119+CX119</f>
        <v>0</v>
      </c>
      <c r="CU119" s="15"/>
      <c r="CV119" s="15"/>
      <c r="CW119" s="15"/>
      <c r="CX119" s="15"/>
      <c r="CY119" s="17">
        <f t="shared" si="471"/>
        <v>0</v>
      </c>
      <c r="CZ119" s="17"/>
      <c r="DA119" s="274"/>
      <c r="DB119" s="17"/>
      <c r="DC119" s="274"/>
      <c r="DD119" s="15">
        <f t="shared" si="473"/>
        <v>0</v>
      </c>
      <c r="DE119" s="17">
        <f t="shared" si="474"/>
        <v>0</v>
      </c>
      <c r="DF119" s="17">
        <f t="shared" si="475"/>
        <v>0</v>
      </c>
      <c r="DG119" s="17">
        <f t="shared" si="476"/>
        <v>0</v>
      </c>
      <c r="DH119" s="17">
        <f t="shared" si="477"/>
        <v>0</v>
      </c>
      <c r="DI119" s="17">
        <f t="shared" si="478"/>
        <v>0</v>
      </c>
      <c r="DJ119" s="17">
        <f t="shared" si="479"/>
        <v>0</v>
      </c>
      <c r="DK119" s="17">
        <f t="shared" si="480"/>
        <v>0</v>
      </c>
      <c r="DL119" s="17">
        <f t="shared" si="481"/>
        <v>0</v>
      </c>
      <c r="DM119" s="17">
        <f t="shared" si="482"/>
        <v>0</v>
      </c>
      <c r="DN119" s="17">
        <f t="shared" si="483"/>
        <v>0</v>
      </c>
      <c r="DO119" s="208"/>
      <c r="DP119" s="209"/>
      <c r="DQ119" s="209"/>
      <c r="DR119" s="17">
        <f t="shared" si="484"/>
        <v>0</v>
      </c>
      <c r="DS119" s="17"/>
      <c r="DT119" s="17"/>
      <c r="DU119" s="17"/>
      <c r="DV119" s="40"/>
      <c r="DW119" s="15">
        <f t="shared" si="485"/>
        <v>0</v>
      </c>
      <c r="DX119" s="17"/>
      <c r="DY119" s="17"/>
      <c r="DZ119" s="17"/>
      <c r="EA119" s="17"/>
      <c r="EB119" s="17">
        <f t="shared" si="486"/>
        <v>0</v>
      </c>
      <c r="EC119" s="17"/>
      <c r="ED119" s="17"/>
      <c r="EE119" s="17"/>
      <c r="EF119" s="17"/>
      <c r="EG119" s="17"/>
      <c r="EH119" s="17"/>
      <c r="EI119" s="17"/>
      <c r="EJ119" s="8">
        <f t="shared" si="487"/>
        <v>0</v>
      </c>
      <c r="EL119" s="8">
        <f t="shared" si="488"/>
        <v>0</v>
      </c>
      <c r="EM119" s="8">
        <f t="shared" si="489"/>
        <v>0</v>
      </c>
      <c r="EO119" s="8"/>
      <c r="EP119" s="8"/>
      <c r="ER119" s="8"/>
      <c r="ET119" s="148"/>
      <c r="EU119" s="148"/>
      <c r="EV119" s="148"/>
      <c r="EW119" s="148"/>
      <c r="EX119" s="148"/>
      <c r="EY119" s="175"/>
      <c r="EZ119" s="148"/>
      <c r="FC119" s="8">
        <f t="shared" si="491"/>
        <v>0</v>
      </c>
      <c r="FD119" s="8"/>
      <c r="FE119" s="131"/>
      <c r="FF119" s="8"/>
      <c r="FG119" s="131"/>
      <c r="FH119" s="8">
        <f t="shared" si="493"/>
        <v>0</v>
      </c>
      <c r="FI119" s="8"/>
      <c r="FJ119" s="131"/>
      <c r="FK119" s="8"/>
      <c r="FL119" s="131"/>
      <c r="FM119" s="8">
        <f t="shared" si="495"/>
        <v>0</v>
      </c>
      <c r="FN119" s="8"/>
      <c r="FO119" s="131"/>
      <c r="FP119" s="8"/>
      <c r="FQ119" s="131"/>
      <c r="FR119" s="8">
        <f t="shared" si="497"/>
        <v>0</v>
      </c>
      <c r="FS119" s="8"/>
      <c r="FT119" s="131"/>
      <c r="FU119" s="8"/>
      <c r="FV119" s="131"/>
    </row>
    <row r="120" spans="2:178" s="59" customFormat="1" ht="15.75" customHeight="1" x14ac:dyDescent="0.3">
      <c r="B120" s="49"/>
      <c r="C120" s="50"/>
      <c r="D120" s="50"/>
      <c r="E120" s="307"/>
      <c r="F120" s="49"/>
      <c r="G120" s="50"/>
      <c r="H120" s="50"/>
      <c r="I120" s="385"/>
      <c r="J120" s="382"/>
      <c r="K120" s="93"/>
      <c r="L120" s="82"/>
      <c r="M120" s="307">
        <v>80</v>
      </c>
      <c r="N120" s="302" t="s">
        <v>366</v>
      </c>
      <c r="O120" s="311"/>
      <c r="P120" s="17">
        <f t="shared" si="450"/>
        <v>6157.2</v>
      </c>
      <c r="Q120" s="17"/>
      <c r="R120" s="33">
        <f>972+4761</f>
        <v>5733</v>
      </c>
      <c r="S120" s="17"/>
      <c r="T120" s="109">
        <v>424.2</v>
      </c>
      <c r="U120" s="17">
        <v>601.72140000000002</v>
      </c>
      <c r="V120" s="311"/>
      <c r="W120" s="311"/>
      <c r="X120" s="17">
        <f t="shared" si="451"/>
        <v>6000.75</v>
      </c>
      <c r="Y120" s="17"/>
      <c r="Z120" s="33">
        <f>972+4604.55</f>
        <v>5576.55</v>
      </c>
      <c r="AA120" s="17"/>
      <c r="AB120" s="109">
        <v>424.2</v>
      </c>
      <c r="AC120" s="17">
        <f t="shared" si="452"/>
        <v>198.90204</v>
      </c>
      <c r="AD120" s="17"/>
      <c r="AE120" s="274">
        <v>87.816040000000001</v>
      </c>
      <c r="AF120" s="17"/>
      <c r="AG120" s="274">
        <v>111.086</v>
      </c>
      <c r="AH120" s="311"/>
      <c r="AI120" s="17">
        <f t="shared" si="454"/>
        <v>601.72140000000002</v>
      </c>
      <c r="AJ120" s="17"/>
      <c r="AK120" s="324">
        <f t="shared" si="280"/>
        <v>573.30000000000007</v>
      </c>
      <c r="AL120" s="324">
        <f t="shared" si="281"/>
        <v>0</v>
      </c>
      <c r="AM120" s="324">
        <f t="shared" si="282"/>
        <v>28.421400000000002</v>
      </c>
      <c r="AN120" s="17">
        <f t="shared" si="455"/>
        <v>6157.2</v>
      </c>
      <c r="AO120" s="17"/>
      <c r="AP120" s="33">
        <f>972+4761</f>
        <v>5733</v>
      </c>
      <c r="AQ120" s="17"/>
      <c r="AR120" s="109">
        <v>424.2</v>
      </c>
      <c r="AS120" s="17">
        <f t="shared" si="456"/>
        <v>6157.2</v>
      </c>
      <c r="AT120" s="17"/>
      <c r="AU120" s="33">
        <f>972+4761</f>
        <v>5733</v>
      </c>
      <c r="AV120" s="18"/>
      <c r="AW120" s="17"/>
      <c r="AX120" s="109">
        <v>424.2</v>
      </c>
      <c r="AY120" s="17">
        <f t="shared" si="457"/>
        <v>6157.2</v>
      </c>
      <c r="AZ120" s="17"/>
      <c r="BA120" s="33">
        <f>972+4761</f>
        <v>5733</v>
      </c>
      <c r="BB120" s="17"/>
      <c r="BC120" s="109">
        <v>424.2</v>
      </c>
      <c r="BD120" s="17">
        <f t="shared" si="458"/>
        <v>6157.2</v>
      </c>
      <c r="BE120" s="17"/>
      <c r="BF120" s="33">
        <f>972+4761</f>
        <v>5733</v>
      </c>
      <c r="BG120" s="17"/>
      <c r="BH120" s="109">
        <v>424.2</v>
      </c>
      <c r="BI120" s="17">
        <f t="shared" si="459"/>
        <v>1396.2</v>
      </c>
      <c r="BJ120" s="17"/>
      <c r="BK120" s="33">
        <v>972</v>
      </c>
      <c r="BL120" s="17"/>
      <c r="BM120" s="109">
        <v>424.2</v>
      </c>
      <c r="BN120" s="17">
        <f t="shared" si="460"/>
        <v>972</v>
      </c>
      <c r="BO120" s="17"/>
      <c r="BP120" s="33">
        <v>972</v>
      </c>
      <c r="BQ120" s="17"/>
      <c r="BR120" s="17"/>
      <c r="BS120" s="17"/>
      <c r="BT120" s="17"/>
      <c r="BU120" s="17">
        <f t="shared" si="461"/>
        <v>6000.75</v>
      </c>
      <c r="BV120" s="17"/>
      <c r="BW120" s="33">
        <f>972+4604.55</f>
        <v>5576.55</v>
      </c>
      <c r="BX120" s="17"/>
      <c r="BY120" s="109">
        <v>424.2</v>
      </c>
      <c r="BZ120" s="17">
        <f t="shared" si="462"/>
        <v>156.44999999999982</v>
      </c>
      <c r="CA120" s="17">
        <f t="shared" si="463"/>
        <v>0</v>
      </c>
      <c r="CB120" s="17">
        <f t="shared" si="464"/>
        <v>156.44999999999982</v>
      </c>
      <c r="CC120" s="17">
        <f t="shared" si="465"/>
        <v>0</v>
      </c>
      <c r="CD120" s="17">
        <f t="shared" si="466"/>
        <v>0</v>
      </c>
      <c r="CE120" s="17">
        <f t="shared" si="467"/>
        <v>6000.75</v>
      </c>
      <c r="CF120" s="17"/>
      <c r="CG120" s="33">
        <f>972+4604.55</f>
        <v>5576.55</v>
      </c>
      <c r="CH120" s="17"/>
      <c r="CI120" s="109">
        <v>424.2</v>
      </c>
      <c r="CJ120" s="17">
        <f t="shared" si="468"/>
        <v>0</v>
      </c>
      <c r="CK120" s="17"/>
      <c r="CL120" s="17"/>
      <c r="CM120" s="17"/>
      <c r="CN120" s="17"/>
      <c r="CO120" s="17">
        <f t="shared" si="469"/>
        <v>6000.75</v>
      </c>
      <c r="CP120" s="17"/>
      <c r="CQ120" s="33">
        <f>972+4604.55</f>
        <v>5576.55</v>
      </c>
      <c r="CR120" s="17"/>
      <c r="CS120" s="109">
        <v>424.2</v>
      </c>
      <c r="CT120" s="15">
        <f t="shared" si="499"/>
        <v>1214.54</v>
      </c>
      <c r="CU120" s="15"/>
      <c r="CV120" s="33">
        <v>790.34</v>
      </c>
      <c r="CW120" s="17"/>
      <c r="CX120" s="109">
        <v>424.2</v>
      </c>
      <c r="CY120" s="17">
        <f t="shared" si="471"/>
        <v>198.90204</v>
      </c>
      <c r="CZ120" s="17"/>
      <c r="DA120" s="274">
        <v>87.816040000000001</v>
      </c>
      <c r="DB120" s="17"/>
      <c r="DC120" s="274">
        <v>111.086</v>
      </c>
      <c r="DD120" s="15">
        <f t="shared" si="473"/>
        <v>1413.4420399999999</v>
      </c>
      <c r="DE120" s="17">
        <f t="shared" si="474"/>
        <v>1413.4420399999999</v>
      </c>
      <c r="DF120" s="17">
        <f t="shared" si="475"/>
        <v>0</v>
      </c>
      <c r="DG120" s="17">
        <f t="shared" si="476"/>
        <v>878.15604000000008</v>
      </c>
      <c r="DH120" s="17">
        <f t="shared" si="477"/>
        <v>0</v>
      </c>
      <c r="DI120" s="17">
        <f t="shared" si="478"/>
        <v>535.28599999999994</v>
      </c>
      <c r="DJ120" s="17">
        <f t="shared" si="479"/>
        <v>4786.21</v>
      </c>
      <c r="DK120" s="17">
        <f t="shared" si="480"/>
        <v>0</v>
      </c>
      <c r="DL120" s="17">
        <f t="shared" si="481"/>
        <v>4786.21</v>
      </c>
      <c r="DM120" s="17">
        <f t="shared" si="482"/>
        <v>0</v>
      </c>
      <c r="DN120" s="17">
        <f t="shared" si="483"/>
        <v>0</v>
      </c>
      <c r="DO120" s="208"/>
      <c r="DP120" s="339">
        <f>CE120+CE121</f>
        <v>27543.55</v>
      </c>
      <c r="DQ120" s="339">
        <f>DP120+DR120+DR121</f>
        <v>42054.877999999997</v>
      </c>
      <c r="DR120" s="17">
        <f t="shared" si="484"/>
        <v>2841.7089999999998</v>
      </c>
      <c r="DS120" s="17"/>
      <c r="DT120" s="17"/>
      <c r="DU120" s="17">
        <v>2841.7089999999998</v>
      </c>
      <c r="DV120" s="40"/>
      <c r="DW120" s="15">
        <f t="shared" si="485"/>
        <v>2841.7089999999998</v>
      </c>
      <c r="DX120" s="17"/>
      <c r="DY120" s="17"/>
      <c r="DZ120" s="17">
        <v>2841.7089999999998</v>
      </c>
      <c r="EA120" s="17"/>
      <c r="EB120" s="17">
        <f t="shared" si="486"/>
        <v>0</v>
      </c>
      <c r="EC120" s="17"/>
      <c r="ED120" s="17"/>
      <c r="EE120" s="17">
        <f t="shared" ref="EE120:EE121" si="500">DU120-DZ120</f>
        <v>0</v>
      </c>
      <c r="EF120" s="17"/>
      <c r="EG120" s="17"/>
      <c r="EH120" s="17"/>
      <c r="EI120" s="17"/>
      <c r="EJ120" s="8">
        <f t="shared" si="487"/>
        <v>4786.21</v>
      </c>
      <c r="EL120" s="8">
        <f t="shared" si="488"/>
        <v>8842.4589999999989</v>
      </c>
      <c r="EM120" s="8">
        <f t="shared" si="489"/>
        <v>4056.2489999999998</v>
      </c>
      <c r="EO120" s="45">
        <f>EM120+EM121</f>
        <v>35847.129000000001</v>
      </c>
      <c r="EP120" s="45">
        <f>EJ120+EJ121</f>
        <v>6207.7490000000007</v>
      </c>
      <c r="ER120" s="8">
        <f>DQ120-EO120</f>
        <v>6207.7489999999962</v>
      </c>
      <c r="ET120" s="154">
        <v>1250</v>
      </c>
      <c r="EU120" s="154"/>
      <c r="EV120" s="154">
        <v>0.22</v>
      </c>
      <c r="EW120" s="154"/>
      <c r="EX120" s="154"/>
      <c r="EY120" s="175">
        <v>2</v>
      </c>
      <c r="EZ120" s="148">
        <v>440</v>
      </c>
      <c r="FC120" s="8">
        <f t="shared" si="491"/>
        <v>1214.54</v>
      </c>
      <c r="FD120" s="8"/>
      <c r="FE120" s="131">
        <v>790.34</v>
      </c>
      <c r="FF120" s="8"/>
      <c r="FG120" s="131">
        <v>424.2</v>
      </c>
      <c r="FH120" s="8">
        <f t="shared" si="493"/>
        <v>198.90204</v>
      </c>
      <c r="FI120" s="8"/>
      <c r="FJ120" s="131">
        <v>87.816040000000001</v>
      </c>
      <c r="FK120" s="8"/>
      <c r="FL120" s="131">
        <v>111.086</v>
      </c>
      <c r="FM120" s="8">
        <f t="shared" si="495"/>
        <v>1214.54</v>
      </c>
      <c r="FN120" s="8"/>
      <c r="FO120" s="131">
        <v>790.34</v>
      </c>
      <c r="FP120" s="8"/>
      <c r="FQ120" s="131">
        <v>424.2</v>
      </c>
      <c r="FR120" s="8">
        <f t="shared" si="497"/>
        <v>198.90204</v>
      </c>
      <c r="FS120" s="8"/>
      <c r="FT120" s="131">
        <v>87.816040000000001</v>
      </c>
      <c r="FU120" s="8"/>
      <c r="FV120" s="131">
        <v>111.086</v>
      </c>
    </row>
    <row r="121" spans="2:178" s="59" customFormat="1" ht="15.75" customHeight="1" x14ac:dyDescent="0.3">
      <c r="B121" s="49"/>
      <c r="C121" s="50"/>
      <c r="D121" s="50"/>
      <c r="E121" s="307"/>
      <c r="F121" s="49"/>
      <c r="G121" s="50"/>
      <c r="H121" s="50"/>
      <c r="I121" s="383"/>
      <c r="J121" s="384"/>
      <c r="K121" s="384"/>
      <c r="L121" s="89"/>
      <c r="M121" s="307">
        <v>81</v>
      </c>
      <c r="N121" s="10" t="s">
        <v>160</v>
      </c>
      <c r="O121" s="312"/>
      <c r="P121" s="17">
        <f t="shared" si="450"/>
        <v>21542.799999999999</v>
      </c>
      <c r="Q121" s="17"/>
      <c r="R121" s="33">
        <v>2632.5</v>
      </c>
      <c r="S121" s="33">
        <v>17000</v>
      </c>
      <c r="T121" s="33">
        <v>1910.3</v>
      </c>
      <c r="U121" s="17">
        <v>1751.2401</v>
      </c>
      <c r="V121" s="312"/>
      <c r="W121" s="312"/>
      <c r="X121" s="17">
        <f t="shared" si="451"/>
        <v>21542.799999999999</v>
      </c>
      <c r="Y121" s="33"/>
      <c r="Z121" s="33">
        <v>2632.5</v>
      </c>
      <c r="AA121" s="33">
        <v>17000</v>
      </c>
      <c r="AB121" s="109">
        <v>1910.3</v>
      </c>
      <c r="AC121" s="17">
        <f t="shared" si="452"/>
        <v>11795.642749999999</v>
      </c>
      <c r="AD121" s="17"/>
      <c r="AE121" s="274">
        <v>392.01170000000002</v>
      </c>
      <c r="AF121" s="17">
        <v>10337.222750000001</v>
      </c>
      <c r="AG121" s="274">
        <v>1066.4083000000001</v>
      </c>
      <c r="AH121" s="312"/>
      <c r="AI121" s="17">
        <f t="shared" si="454"/>
        <v>1751.2401</v>
      </c>
      <c r="AJ121" s="17"/>
      <c r="AK121" s="324">
        <f t="shared" si="280"/>
        <v>263.25</v>
      </c>
      <c r="AL121" s="324">
        <f t="shared" si="281"/>
        <v>1360</v>
      </c>
      <c r="AM121" s="324">
        <f t="shared" si="282"/>
        <v>127.9901</v>
      </c>
      <c r="AN121" s="17">
        <f t="shared" si="455"/>
        <v>21542.799999999999</v>
      </c>
      <c r="AO121" s="17"/>
      <c r="AP121" s="33">
        <v>2632.5</v>
      </c>
      <c r="AQ121" s="33">
        <v>17000</v>
      </c>
      <c r="AR121" s="33">
        <v>1910.3</v>
      </c>
      <c r="AS121" s="17">
        <f t="shared" si="456"/>
        <v>21542.799999999999</v>
      </c>
      <c r="AT121" s="17"/>
      <c r="AU121" s="33">
        <v>2632.5</v>
      </c>
      <c r="AV121" s="33"/>
      <c r="AW121" s="33">
        <v>17000</v>
      </c>
      <c r="AX121" s="33">
        <v>1910.3</v>
      </c>
      <c r="AY121" s="17">
        <f t="shared" si="457"/>
        <v>21542.799999999999</v>
      </c>
      <c r="AZ121" s="17"/>
      <c r="BA121" s="33">
        <v>2632.5</v>
      </c>
      <c r="BB121" s="33">
        <v>17000</v>
      </c>
      <c r="BC121" s="33">
        <v>1910.3</v>
      </c>
      <c r="BD121" s="17">
        <f t="shared" si="458"/>
        <v>21542.799999999999</v>
      </c>
      <c r="BE121" s="17"/>
      <c r="BF121" s="33">
        <v>2632.5</v>
      </c>
      <c r="BG121" s="111">
        <v>17000</v>
      </c>
      <c r="BH121" s="109">
        <v>1910.3</v>
      </c>
      <c r="BI121" s="17">
        <f t="shared" si="459"/>
        <v>11542.8</v>
      </c>
      <c r="BJ121" s="17"/>
      <c r="BK121" s="33">
        <v>2632.5</v>
      </c>
      <c r="BL121" s="111">
        <v>7000</v>
      </c>
      <c r="BM121" s="109">
        <v>1910.3</v>
      </c>
      <c r="BN121" s="17">
        <f t="shared" si="460"/>
        <v>2632.5</v>
      </c>
      <c r="BO121" s="17"/>
      <c r="BP121" s="33">
        <v>2632.5</v>
      </c>
      <c r="BQ121" s="17"/>
      <c r="BR121" s="17"/>
      <c r="BS121" s="17"/>
      <c r="BT121" s="17"/>
      <c r="BU121" s="17">
        <f t="shared" si="461"/>
        <v>21542.799999999999</v>
      </c>
      <c r="BV121" s="17"/>
      <c r="BW121" s="33">
        <v>2632.5</v>
      </c>
      <c r="BX121" s="33">
        <v>17000</v>
      </c>
      <c r="BY121" s="109">
        <v>1910.3</v>
      </c>
      <c r="BZ121" s="33">
        <f t="shared" si="462"/>
        <v>0</v>
      </c>
      <c r="CA121" s="17">
        <f t="shared" si="463"/>
        <v>0</v>
      </c>
      <c r="CB121" s="17">
        <f t="shared" si="464"/>
        <v>0</v>
      </c>
      <c r="CC121" s="17">
        <f t="shared" si="465"/>
        <v>0</v>
      </c>
      <c r="CD121" s="17">
        <f t="shared" si="466"/>
        <v>0</v>
      </c>
      <c r="CE121" s="33">
        <f t="shared" si="467"/>
        <v>21542.799999999999</v>
      </c>
      <c r="CF121" s="33"/>
      <c r="CG121" s="33">
        <v>2632.5</v>
      </c>
      <c r="CH121" s="33">
        <v>17000</v>
      </c>
      <c r="CI121" s="33">
        <v>1910.3</v>
      </c>
      <c r="CJ121" s="17">
        <f t="shared" si="468"/>
        <v>0</v>
      </c>
      <c r="CK121" s="17"/>
      <c r="CL121" s="17"/>
      <c r="CM121" s="17"/>
      <c r="CN121" s="17"/>
      <c r="CO121" s="17">
        <f t="shared" si="469"/>
        <v>21542.799999999999</v>
      </c>
      <c r="CP121" s="33"/>
      <c r="CQ121" s="33">
        <v>2632.5</v>
      </c>
      <c r="CR121" s="33">
        <v>17000</v>
      </c>
      <c r="CS121" s="109">
        <v>1910.3</v>
      </c>
      <c r="CT121" s="17">
        <f t="shared" si="499"/>
        <v>21542.799999999999</v>
      </c>
      <c r="CU121" s="33"/>
      <c r="CV121" s="33">
        <v>2632.5</v>
      </c>
      <c r="CW121" s="33">
        <v>17000</v>
      </c>
      <c r="CX121" s="109">
        <v>1910.3</v>
      </c>
      <c r="CY121" s="17">
        <f t="shared" si="471"/>
        <v>11795.642749999999</v>
      </c>
      <c r="CZ121" s="17"/>
      <c r="DA121" s="274">
        <v>392.01170000000002</v>
      </c>
      <c r="DB121" s="17">
        <v>10337.222750000001</v>
      </c>
      <c r="DC121" s="274">
        <v>1066.4083000000001</v>
      </c>
      <c r="DD121" s="15">
        <f t="shared" si="473"/>
        <v>33338.442750000002</v>
      </c>
      <c r="DE121" s="17">
        <f t="shared" si="474"/>
        <v>33338.442750000002</v>
      </c>
      <c r="DF121" s="17">
        <f t="shared" si="475"/>
        <v>0</v>
      </c>
      <c r="DG121" s="17">
        <f t="shared" si="476"/>
        <v>3024.5117</v>
      </c>
      <c r="DH121" s="17">
        <f t="shared" si="477"/>
        <v>27337.222750000001</v>
      </c>
      <c r="DI121" s="17">
        <f t="shared" si="478"/>
        <v>2976.7083000000002</v>
      </c>
      <c r="DJ121" s="17">
        <f t="shared" si="479"/>
        <v>0</v>
      </c>
      <c r="DK121" s="17">
        <f t="shared" si="480"/>
        <v>0</v>
      </c>
      <c r="DL121" s="17">
        <f t="shared" si="481"/>
        <v>0</v>
      </c>
      <c r="DM121" s="17">
        <f t="shared" si="482"/>
        <v>0</v>
      </c>
      <c r="DN121" s="17">
        <f t="shared" si="483"/>
        <v>0</v>
      </c>
      <c r="DO121" s="208"/>
      <c r="DP121" s="209"/>
      <c r="DQ121" s="209"/>
      <c r="DR121" s="17">
        <f t="shared" si="484"/>
        <v>11669.619000000001</v>
      </c>
      <c r="DS121" s="17"/>
      <c r="DT121" s="17"/>
      <c r="DU121" s="17">
        <v>11669.619000000001</v>
      </c>
      <c r="DV121" s="40"/>
      <c r="DW121" s="15">
        <f t="shared" si="485"/>
        <v>10248.08</v>
      </c>
      <c r="DX121" s="17"/>
      <c r="DY121" s="17"/>
      <c r="DZ121" s="17">
        <v>10248.08</v>
      </c>
      <c r="EA121" s="17"/>
      <c r="EB121" s="17">
        <f t="shared" si="486"/>
        <v>1421.5390000000007</v>
      </c>
      <c r="EC121" s="17"/>
      <c r="ED121" s="17"/>
      <c r="EE121" s="17">
        <f t="shared" si="500"/>
        <v>1421.5390000000007</v>
      </c>
      <c r="EF121" s="17"/>
      <c r="EG121" s="17"/>
      <c r="EH121" s="17"/>
      <c r="EI121" s="17"/>
      <c r="EJ121" s="8">
        <f t="shared" si="487"/>
        <v>1421.5390000000007</v>
      </c>
      <c r="EL121" s="8">
        <f t="shared" si="488"/>
        <v>33212.419000000002</v>
      </c>
      <c r="EM121" s="8">
        <f t="shared" si="489"/>
        <v>31790.879999999997</v>
      </c>
      <c r="EO121" s="8"/>
      <c r="EP121" s="8"/>
      <c r="ER121" s="8"/>
      <c r="ET121" s="148">
        <v>3860</v>
      </c>
      <c r="EU121" s="148"/>
      <c r="EV121" s="148">
        <v>0.38700000000000001</v>
      </c>
      <c r="EW121" s="148">
        <v>24849</v>
      </c>
      <c r="EX121" s="148">
        <v>1.778</v>
      </c>
      <c r="EY121" s="175">
        <v>2</v>
      </c>
      <c r="EZ121" s="148">
        <v>3067</v>
      </c>
      <c r="FC121" s="8">
        <f t="shared" si="491"/>
        <v>21542.799999999999</v>
      </c>
      <c r="FD121" s="8"/>
      <c r="FE121" s="131">
        <v>2632.5</v>
      </c>
      <c r="FF121" s="8">
        <v>17000</v>
      </c>
      <c r="FG121" s="131">
        <v>1910.3</v>
      </c>
      <c r="FH121" s="8">
        <f t="shared" si="493"/>
        <v>11795.642749999999</v>
      </c>
      <c r="FI121" s="8"/>
      <c r="FJ121" s="131">
        <v>392.01170000000002</v>
      </c>
      <c r="FK121" s="8">
        <v>10337.222750000001</v>
      </c>
      <c r="FL121" s="131">
        <v>1066.4083000000001</v>
      </c>
      <c r="FM121" s="8">
        <f t="shared" si="495"/>
        <v>21542.799999999999</v>
      </c>
      <c r="FN121" s="8"/>
      <c r="FO121" s="131">
        <v>2632.5</v>
      </c>
      <c r="FP121" s="8">
        <v>17000</v>
      </c>
      <c r="FQ121" s="131">
        <v>1910.3</v>
      </c>
      <c r="FR121" s="8">
        <f t="shared" si="497"/>
        <v>11795.642749999999</v>
      </c>
      <c r="FS121" s="8"/>
      <c r="FT121" s="131">
        <v>392.01170000000002</v>
      </c>
      <c r="FU121" s="8">
        <v>10337.222750000001</v>
      </c>
      <c r="FV121" s="131">
        <v>1066.4083000000001</v>
      </c>
    </row>
    <row r="122" spans="2:178" s="59" customFormat="1" ht="15.75" customHeight="1" x14ac:dyDescent="0.3">
      <c r="B122" s="49"/>
      <c r="C122" s="50"/>
      <c r="D122" s="50"/>
      <c r="E122" s="307"/>
      <c r="F122" s="49"/>
      <c r="G122" s="50"/>
      <c r="H122" s="50"/>
      <c r="I122" s="358"/>
      <c r="J122" s="359"/>
      <c r="K122" s="359"/>
      <c r="L122" s="359"/>
      <c r="M122" s="307">
        <v>82</v>
      </c>
      <c r="N122" s="10" t="s">
        <v>365</v>
      </c>
      <c r="O122" s="312"/>
      <c r="P122" s="17">
        <f t="shared" si="450"/>
        <v>4572.8999999999996</v>
      </c>
      <c r="Q122" s="17"/>
      <c r="R122" s="33">
        <v>4428</v>
      </c>
      <c r="S122" s="17"/>
      <c r="T122" s="109">
        <v>144.9</v>
      </c>
      <c r="U122" s="17">
        <v>452.50830000000002</v>
      </c>
      <c r="V122" s="312"/>
      <c r="W122" s="312"/>
      <c r="X122" s="17">
        <f t="shared" si="451"/>
        <v>4572.8999999999996</v>
      </c>
      <c r="Y122" s="17"/>
      <c r="Z122" s="33">
        <v>4428</v>
      </c>
      <c r="AA122" s="17"/>
      <c r="AB122" s="109">
        <v>144.9</v>
      </c>
      <c r="AC122" s="17">
        <f t="shared" si="452"/>
        <v>1484.72001</v>
      </c>
      <c r="AD122" s="17"/>
      <c r="AE122" s="274">
        <v>1468.6200100000001</v>
      </c>
      <c r="AF122" s="17"/>
      <c r="AG122" s="274">
        <v>16.100000000000001</v>
      </c>
      <c r="AH122" s="312"/>
      <c r="AI122" s="17">
        <f t="shared" si="454"/>
        <v>452.50830000000002</v>
      </c>
      <c r="AJ122" s="17"/>
      <c r="AK122" s="324">
        <f t="shared" si="280"/>
        <v>442.8</v>
      </c>
      <c r="AL122" s="324">
        <f t="shared" si="281"/>
        <v>0</v>
      </c>
      <c r="AM122" s="324">
        <f t="shared" si="282"/>
        <v>9.7083000000000013</v>
      </c>
      <c r="AN122" s="17">
        <f t="shared" si="455"/>
        <v>4572.8999999999996</v>
      </c>
      <c r="AO122" s="17"/>
      <c r="AP122" s="33">
        <v>4428</v>
      </c>
      <c r="AQ122" s="17"/>
      <c r="AR122" s="109">
        <v>144.9</v>
      </c>
      <c r="AS122" s="17">
        <f t="shared" si="456"/>
        <v>4572.8999999999996</v>
      </c>
      <c r="AT122" s="17"/>
      <c r="AU122" s="33">
        <v>4428</v>
      </c>
      <c r="AV122" s="18"/>
      <c r="AW122" s="17"/>
      <c r="AX122" s="109">
        <v>144.9</v>
      </c>
      <c r="AY122" s="17">
        <f t="shared" si="457"/>
        <v>4572.8999999999996</v>
      </c>
      <c r="AZ122" s="17"/>
      <c r="BA122" s="33">
        <v>4428</v>
      </c>
      <c r="BB122" s="17"/>
      <c r="BC122" s="109">
        <v>144.9</v>
      </c>
      <c r="BD122" s="17">
        <f t="shared" si="458"/>
        <v>4572.8999999999996</v>
      </c>
      <c r="BE122" s="17"/>
      <c r="BF122" s="33">
        <v>4428</v>
      </c>
      <c r="BG122" s="17"/>
      <c r="BH122" s="109">
        <v>144.9</v>
      </c>
      <c r="BI122" s="17">
        <f t="shared" si="459"/>
        <v>4572.8999999999996</v>
      </c>
      <c r="BJ122" s="17"/>
      <c r="BK122" s="33">
        <v>4428</v>
      </c>
      <c r="BL122" s="17"/>
      <c r="BM122" s="109">
        <v>144.9</v>
      </c>
      <c r="BN122" s="17">
        <f t="shared" si="460"/>
        <v>4428</v>
      </c>
      <c r="BO122" s="17"/>
      <c r="BP122" s="33">
        <v>4428</v>
      </c>
      <c r="BQ122" s="17"/>
      <c r="BR122" s="17"/>
      <c r="BS122" s="17"/>
      <c r="BT122" s="17"/>
      <c r="BU122" s="17">
        <f t="shared" si="461"/>
        <v>4572.8999999999996</v>
      </c>
      <c r="BV122" s="17"/>
      <c r="BW122" s="33">
        <v>4428</v>
      </c>
      <c r="BX122" s="17"/>
      <c r="BY122" s="109">
        <v>144.9</v>
      </c>
      <c r="BZ122" s="17">
        <f t="shared" si="462"/>
        <v>0</v>
      </c>
      <c r="CA122" s="17">
        <f t="shared" si="463"/>
        <v>0</v>
      </c>
      <c r="CB122" s="17">
        <f t="shared" si="464"/>
        <v>0</v>
      </c>
      <c r="CC122" s="17">
        <f t="shared" si="465"/>
        <v>0</v>
      </c>
      <c r="CD122" s="17">
        <f t="shared" si="466"/>
        <v>0</v>
      </c>
      <c r="CE122" s="17">
        <f t="shared" si="467"/>
        <v>4572.8999999999996</v>
      </c>
      <c r="CF122" s="17"/>
      <c r="CG122" s="33">
        <v>4428</v>
      </c>
      <c r="CH122" s="17"/>
      <c r="CI122" s="109">
        <v>144.9</v>
      </c>
      <c r="CJ122" s="17">
        <f t="shared" si="468"/>
        <v>0</v>
      </c>
      <c r="CK122" s="17"/>
      <c r="CL122" s="17"/>
      <c r="CM122" s="17"/>
      <c r="CN122" s="17"/>
      <c r="CO122" s="17">
        <f t="shared" si="469"/>
        <v>4572.8999999999996</v>
      </c>
      <c r="CP122" s="17"/>
      <c r="CQ122" s="33">
        <v>4428</v>
      </c>
      <c r="CR122" s="17"/>
      <c r="CS122" s="109">
        <v>144.9</v>
      </c>
      <c r="CT122" s="17">
        <f t="shared" si="499"/>
        <v>4550.7599899999996</v>
      </c>
      <c r="CU122" s="17"/>
      <c r="CV122" s="33">
        <v>4405.8599899999999</v>
      </c>
      <c r="CW122" s="17"/>
      <c r="CX122" s="109">
        <v>144.9</v>
      </c>
      <c r="CY122" s="17">
        <f t="shared" si="471"/>
        <v>1484.72001</v>
      </c>
      <c r="CZ122" s="17"/>
      <c r="DA122" s="274">
        <v>1468.6200100000001</v>
      </c>
      <c r="DB122" s="17"/>
      <c r="DC122" s="274">
        <v>16.100000000000001</v>
      </c>
      <c r="DD122" s="15">
        <f t="shared" si="473"/>
        <v>6035.48</v>
      </c>
      <c r="DE122" s="17">
        <f t="shared" si="474"/>
        <v>6035.48</v>
      </c>
      <c r="DF122" s="17">
        <f t="shared" si="475"/>
        <v>0</v>
      </c>
      <c r="DG122" s="17">
        <f t="shared" si="476"/>
        <v>5874.48</v>
      </c>
      <c r="DH122" s="17">
        <f t="shared" si="477"/>
        <v>0</v>
      </c>
      <c r="DI122" s="17">
        <f t="shared" si="478"/>
        <v>161</v>
      </c>
      <c r="DJ122" s="17">
        <f t="shared" si="479"/>
        <v>22.140010000000075</v>
      </c>
      <c r="DK122" s="17">
        <f t="shared" si="480"/>
        <v>0</v>
      </c>
      <c r="DL122" s="17">
        <f t="shared" si="481"/>
        <v>22.140010000000075</v>
      </c>
      <c r="DM122" s="17">
        <f t="shared" si="482"/>
        <v>0</v>
      </c>
      <c r="DN122" s="17">
        <f t="shared" si="483"/>
        <v>0</v>
      </c>
      <c r="DO122" s="208"/>
      <c r="DP122" s="209">
        <f>CE115-DP116-DP120</f>
        <v>10486.600000000002</v>
      </c>
      <c r="DQ122" s="209">
        <f>DP122</f>
        <v>10486.600000000002</v>
      </c>
      <c r="DR122" s="17">
        <f t="shared" si="484"/>
        <v>0</v>
      </c>
      <c r="DS122" s="17"/>
      <c r="DT122" s="17"/>
      <c r="DU122" s="17"/>
      <c r="DV122" s="40"/>
      <c r="DW122" s="15">
        <f t="shared" si="485"/>
        <v>0</v>
      </c>
      <c r="DX122" s="17"/>
      <c r="DY122" s="17"/>
      <c r="DZ122" s="17"/>
      <c r="EA122" s="17"/>
      <c r="EB122" s="17">
        <f t="shared" si="486"/>
        <v>0</v>
      </c>
      <c r="EC122" s="17"/>
      <c r="ED122" s="17"/>
      <c r="EE122" s="17"/>
      <c r="EF122" s="17"/>
      <c r="EG122" s="17"/>
      <c r="EH122" s="17"/>
      <c r="EI122" s="17"/>
      <c r="EJ122" s="8">
        <f t="shared" si="487"/>
        <v>22.140010000000075</v>
      </c>
      <c r="EL122" s="8">
        <f t="shared" si="488"/>
        <v>4572.8999999999996</v>
      </c>
      <c r="EM122" s="8">
        <f t="shared" si="489"/>
        <v>4550.7599899999996</v>
      </c>
      <c r="EO122" s="8">
        <f>EM118+EM119+EM122+EM123+EM124+EM125+EM126+EM127+EM128</f>
        <v>10409.65999</v>
      </c>
      <c r="EP122" s="8">
        <f>EJ118+EJ119+EJ122+EJ123+EJ124+EJ125+EJ126+EJ127+EJ128</f>
        <v>76.940010000000029</v>
      </c>
      <c r="ER122" s="8">
        <f>DQ122-EO122</f>
        <v>76.940010000002076</v>
      </c>
      <c r="ET122" s="148">
        <v>6528</v>
      </c>
      <c r="EU122" s="148">
        <v>6528</v>
      </c>
      <c r="EV122" s="148">
        <v>3.2639999999999998</v>
      </c>
      <c r="EW122" s="148"/>
      <c r="EX122" s="148"/>
      <c r="EY122" s="175">
        <v>1</v>
      </c>
      <c r="EZ122" s="148">
        <v>322.7</v>
      </c>
      <c r="FC122" s="8">
        <f t="shared" si="491"/>
        <v>4550.7599899999996</v>
      </c>
      <c r="FD122" s="8"/>
      <c r="FE122" s="131">
        <v>4405.8599899999999</v>
      </c>
      <c r="FF122" s="8"/>
      <c r="FG122" s="131">
        <v>144.9</v>
      </c>
      <c r="FH122" s="8">
        <f t="shared" si="493"/>
        <v>1484.72001</v>
      </c>
      <c r="FI122" s="8"/>
      <c r="FJ122" s="131">
        <v>1468.6200100000001</v>
      </c>
      <c r="FK122" s="8"/>
      <c r="FL122" s="131">
        <v>16.100000000000001</v>
      </c>
      <c r="FM122" s="8">
        <f t="shared" si="495"/>
        <v>4550.7599899999996</v>
      </c>
      <c r="FN122" s="8"/>
      <c r="FO122" s="131">
        <v>4405.8599899999999</v>
      </c>
      <c r="FP122" s="8"/>
      <c r="FQ122" s="131">
        <v>144.9</v>
      </c>
      <c r="FR122" s="8">
        <f t="shared" si="497"/>
        <v>1484.72001</v>
      </c>
      <c r="FS122" s="8"/>
      <c r="FT122" s="131">
        <v>1468.6200100000001</v>
      </c>
      <c r="FU122" s="8"/>
      <c r="FV122" s="131">
        <v>16.100000000000001</v>
      </c>
    </row>
    <row r="123" spans="2:178" s="59" customFormat="1" ht="15.75" hidden="1" customHeight="1" x14ac:dyDescent="0.3">
      <c r="B123" s="49"/>
      <c r="C123" s="50"/>
      <c r="D123" s="50"/>
      <c r="E123" s="307"/>
      <c r="F123" s="49"/>
      <c r="G123" s="50"/>
      <c r="H123" s="50"/>
      <c r="I123" s="298"/>
      <c r="J123" s="294"/>
      <c r="K123" s="93"/>
      <c r="L123" s="82"/>
      <c r="M123" s="307"/>
      <c r="N123" s="10" t="s">
        <v>364</v>
      </c>
      <c r="O123" s="312"/>
      <c r="P123" s="17">
        <f t="shared" si="450"/>
        <v>0</v>
      </c>
      <c r="Q123" s="17"/>
      <c r="R123" s="33"/>
      <c r="S123" s="17"/>
      <c r="T123" s="112"/>
      <c r="U123" s="17">
        <v>0</v>
      </c>
      <c r="V123" s="312"/>
      <c r="W123" s="312"/>
      <c r="X123" s="17">
        <f t="shared" si="451"/>
        <v>0</v>
      </c>
      <c r="Y123" s="17"/>
      <c r="Z123" s="17"/>
      <c r="AA123" s="17"/>
      <c r="AB123" s="17"/>
      <c r="AC123" s="17">
        <f t="shared" si="452"/>
        <v>0</v>
      </c>
      <c r="AD123" s="17"/>
      <c r="AE123" s="274"/>
      <c r="AF123" s="17"/>
      <c r="AG123" s="274"/>
      <c r="AH123" s="312"/>
      <c r="AI123" s="17">
        <f t="shared" si="454"/>
        <v>0</v>
      </c>
      <c r="AJ123" s="17"/>
      <c r="AK123" s="324">
        <f t="shared" si="280"/>
        <v>0</v>
      </c>
      <c r="AL123" s="324">
        <f t="shared" si="281"/>
        <v>0</v>
      </c>
      <c r="AM123" s="324">
        <f t="shared" si="282"/>
        <v>0</v>
      </c>
      <c r="AN123" s="17">
        <f t="shared" si="455"/>
        <v>0</v>
      </c>
      <c r="AO123" s="17"/>
      <c r="AP123" s="33"/>
      <c r="AQ123" s="17"/>
      <c r="AR123" s="112"/>
      <c r="AS123" s="17">
        <f t="shared" si="456"/>
        <v>0</v>
      </c>
      <c r="AT123" s="17"/>
      <c r="AU123" s="33"/>
      <c r="AV123" s="18"/>
      <c r="AW123" s="17"/>
      <c r="AX123" s="112"/>
      <c r="AY123" s="17">
        <f t="shared" si="457"/>
        <v>0</v>
      </c>
      <c r="AZ123" s="17"/>
      <c r="BA123" s="33"/>
      <c r="BB123" s="17"/>
      <c r="BC123" s="112"/>
      <c r="BD123" s="17">
        <f t="shared" si="458"/>
        <v>0</v>
      </c>
      <c r="BE123" s="17"/>
      <c r="BF123" s="33"/>
      <c r="BG123" s="17"/>
      <c r="BH123" s="112"/>
      <c r="BI123" s="17">
        <f t="shared" si="459"/>
        <v>1377</v>
      </c>
      <c r="BJ123" s="17"/>
      <c r="BK123" s="33">
        <v>1377</v>
      </c>
      <c r="BL123" s="17"/>
      <c r="BM123" s="112"/>
      <c r="BN123" s="17">
        <f t="shared" si="460"/>
        <v>1377</v>
      </c>
      <c r="BO123" s="17"/>
      <c r="BP123" s="33">
        <v>1377</v>
      </c>
      <c r="BQ123" s="17"/>
      <c r="BR123" s="17"/>
      <c r="BS123" s="17"/>
      <c r="BT123" s="17"/>
      <c r="BU123" s="17">
        <f t="shared" si="461"/>
        <v>0</v>
      </c>
      <c r="BV123" s="17"/>
      <c r="BW123" s="17"/>
      <c r="BX123" s="17"/>
      <c r="BY123" s="17"/>
      <c r="BZ123" s="17">
        <f t="shared" si="462"/>
        <v>0</v>
      </c>
      <c r="CA123" s="17">
        <f t="shared" si="463"/>
        <v>0</v>
      </c>
      <c r="CB123" s="17">
        <f t="shared" si="464"/>
        <v>0</v>
      </c>
      <c r="CC123" s="17">
        <f t="shared" si="465"/>
        <v>0</v>
      </c>
      <c r="CD123" s="17">
        <f t="shared" si="466"/>
        <v>0</v>
      </c>
      <c r="CE123" s="17">
        <f t="shared" si="467"/>
        <v>0</v>
      </c>
      <c r="CF123" s="17"/>
      <c r="CG123" s="17"/>
      <c r="CH123" s="17"/>
      <c r="CI123" s="17"/>
      <c r="CJ123" s="17">
        <f t="shared" si="468"/>
        <v>0</v>
      </c>
      <c r="CK123" s="17"/>
      <c r="CL123" s="17"/>
      <c r="CM123" s="17"/>
      <c r="CN123" s="17"/>
      <c r="CO123" s="17">
        <f t="shared" si="469"/>
        <v>0</v>
      </c>
      <c r="CP123" s="17"/>
      <c r="CQ123" s="17"/>
      <c r="CR123" s="17"/>
      <c r="CS123" s="17"/>
      <c r="CT123" s="15">
        <f t="shared" si="499"/>
        <v>0</v>
      </c>
      <c r="CU123" s="15"/>
      <c r="CV123" s="15"/>
      <c r="CW123" s="15"/>
      <c r="CX123" s="15"/>
      <c r="CY123" s="17">
        <f t="shared" si="471"/>
        <v>0</v>
      </c>
      <c r="CZ123" s="17"/>
      <c r="DA123" s="274"/>
      <c r="DB123" s="17"/>
      <c r="DC123" s="274"/>
      <c r="DD123" s="15">
        <f t="shared" si="473"/>
        <v>0</v>
      </c>
      <c r="DE123" s="17">
        <f t="shared" si="474"/>
        <v>0</v>
      </c>
      <c r="DF123" s="17">
        <f t="shared" si="475"/>
        <v>0</v>
      </c>
      <c r="DG123" s="17">
        <f t="shared" si="476"/>
        <v>0</v>
      </c>
      <c r="DH123" s="17">
        <f t="shared" si="477"/>
        <v>0</v>
      </c>
      <c r="DI123" s="17">
        <f t="shared" si="478"/>
        <v>0</v>
      </c>
      <c r="DJ123" s="17">
        <f t="shared" si="479"/>
        <v>0</v>
      </c>
      <c r="DK123" s="17">
        <f t="shared" si="480"/>
        <v>0</v>
      </c>
      <c r="DL123" s="17">
        <f t="shared" si="481"/>
        <v>0</v>
      </c>
      <c r="DM123" s="17">
        <f t="shared" si="482"/>
        <v>0</v>
      </c>
      <c r="DN123" s="17">
        <f t="shared" si="483"/>
        <v>0</v>
      </c>
      <c r="DO123" s="208"/>
      <c r="DP123" s="209"/>
      <c r="DQ123" s="209"/>
      <c r="DR123" s="17">
        <f t="shared" si="484"/>
        <v>0</v>
      </c>
      <c r="DS123" s="17"/>
      <c r="DT123" s="17"/>
      <c r="DU123" s="17"/>
      <c r="DV123" s="40"/>
      <c r="DW123" s="15">
        <f t="shared" si="485"/>
        <v>0</v>
      </c>
      <c r="DX123" s="17"/>
      <c r="DY123" s="17"/>
      <c r="DZ123" s="17"/>
      <c r="EA123" s="17"/>
      <c r="EB123" s="17">
        <f t="shared" si="486"/>
        <v>0</v>
      </c>
      <c r="EC123" s="17"/>
      <c r="ED123" s="17"/>
      <c r="EE123" s="17"/>
      <c r="EF123" s="17"/>
      <c r="EG123" s="17"/>
      <c r="EH123" s="17"/>
      <c r="EI123" s="17"/>
      <c r="EJ123" s="8">
        <f t="shared" si="487"/>
        <v>0</v>
      </c>
      <c r="EL123" s="8">
        <f t="shared" si="488"/>
        <v>0</v>
      </c>
      <c r="EM123" s="8">
        <f t="shared" si="489"/>
        <v>0</v>
      </c>
      <c r="EO123" s="8"/>
      <c r="EP123" s="8"/>
      <c r="ER123" s="8"/>
      <c r="ET123" s="148"/>
      <c r="EU123" s="148"/>
      <c r="EV123" s="148"/>
      <c r="EW123" s="148"/>
      <c r="EX123" s="148"/>
      <c r="EY123" s="175"/>
      <c r="EZ123" s="148"/>
      <c r="FC123" s="8">
        <f t="shared" si="491"/>
        <v>0</v>
      </c>
      <c r="FD123" s="8"/>
      <c r="FE123" s="131"/>
      <c r="FF123" s="8"/>
      <c r="FG123" s="131"/>
      <c r="FH123" s="8">
        <f t="shared" si="493"/>
        <v>0</v>
      </c>
      <c r="FI123" s="8"/>
      <c r="FJ123" s="131"/>
      <c r="FK123" s="8"/>
      <c r="FL123" s="131"/>
      <c r="FM123" s="8">
        <f t="shared" si="495"/>
        <v>0</v>
      </c>
      <c r="FN123" s="8"/>
      <c r="FO123" s="131"/>
      <c r="FP123" s="8"/>
      <c r="FQ123" s="131"/>
      <c r="FR123" s="8">
        <f t="shared" si="497"/>
        <v>0</v>
      </c>
      <c r="FS123" s="8"/>
      <c r="FT123" s="131"/>
      <c r="FU123" s="8"/>
      <c r="FV123" s="131"/>
    </row>
    <row r="124" spans="2:178" s="59" customFormat="1" ht="15.75" customHeight="1" x14ac:dyDescent="0.3">
      <c r="B124" s="49"/>
      <c r="C124" s="50"/>
      <c r="D124" s="50"/>
      <c r="E124" s="307"/>
      <c r="F124" s="49"/>
      <c r="G124" s="50"/>
      <c r="H124" s="50"/>
      <c r="I124" s="383"/>
      <c r="J124" s="384"/>
      <c r="K124" s="384"/>
      <c r="L124" s="89"/>
      <c r="M124" s="307">
        <v>83</v>
      </c>
      <c r="N124" s="10" t="s">
        <v>189</v>
      </c>
      <c r="O124" s="312"/>
      <c r="P124" s="17">
        <f t="shared" si="450"/>
        <v>729</v>
      </c>
      <c r="Q124" s="17"/>
      <c r="R124" s="33">
        <v>729</v>
      </c>
      <c r="S124" s="17"/>
      <c r="T124" s="112"/>
      <c r="U124" s="17">
        <v>72.900000000000006</v>
      </c>
      <c r="V124" s="312"/>
      <c r="W124" s="312"/>
      <c r="X124" s="17">
        <f t="shared" si="451"/>
        <v>729</v>
      </c>
      <c r="Y124" s="17"/>
      <c r="Z124" s="33">
        <v>729</v>
      </c>
      <c r="AA124" s="17"/>
      <c r="AB124" s="17"/>
      <c r="AC124" s="17">
        <f t="shared" si="452"/>
        <v>365.577</v>
      </c>
      <c r="AD124" s="17"/>
      <c r="AE124" s="274">
        <v>365.577</v>
      </c>
      <c r="AF124" s="17"/>
      <c r="AG124" s="274"/>
      <c r="AH124" s="312"/>
      <c r="AI124" s="17">
        <f t="shared" si="454"/>
        <v>72.900000000000006</v>
      </c>
      <c r="AJ124" s="17"/>
      <c r="AK124" s="324">
        <f t="shared" si="280"/>
        <v>72.900000000000006</v>
      </c>
      <c r="AL124" s="324">
        <f t="shared" si="281"/>
        <v>0</v>
      </c>
      <c r="AM124" s="324">
        <f t="shared" si="282"/>
        <v>0</v>
      </c>
      <c r="AN124" s="17">
        <f t="shared" si="455"/>
        <v>729</v>
      </c>
      <c r="AO124" s="17"/>
      <c r="AP124" s="33">
        <v>729</v>
      </c>
      <c r="AQ124" s="17"/>
      <c r="AR124" s="112"/>
      <c r="AS124" s="17">
        <f t="shared" si="456"/>
        <v>729</v>
      </c>
      <c r="AT124" s="17"/>
      <c r="AU124" s="33">
        <v>729</v>
      </c>
      <c r="AV124" s="18"/>
      <c r="AW124" s="17"/>
      <c r="AX124" s="112"/>
      <c r="AY124" s="17">
        <f t="shared" si="457"/>
        <v>729</v>
      </c>
      <c r="AZ124" s="17"/>
      <c r="BA124" s="33">
        <v>729</v>
      </c>
      <c r="BB124" s="17"/>
      <c r="BC124" s="112"/>
      <c r="BD124" s="17">
        <f t="shared" si="458"/>
        <v>729</v>
      </c>
      <c r="BE124" s="17"/>
      <c r="BF124" s="33">
        <v>729</v>
      </c>
      <c r="BG124" s="17"/>
      <c r="BH124" s="112"/>
      <c r="BI124" s="17">
        <f t="shared" si="459"/>
        <v>729</v>
      </c>
      <c r="BJ124" s="17"/>
      <c r="BK124" s="33">
        <v>729</v>
      </c>
      <c r="BL124" s="17"/>
      <c r="BM124" s="112"/>
      <c r="BN124" s="17">
        <f t="shared" si="460"/>
        <v>729</v>
      </c>
      <c r="BO124" s="17"/>
      <c r="BP124" s="33">
        <v>729</v>
      </c>
      <c r="BQ124" s="17"/>
      <c r="BR124" s="17"/>
      <c r="BS124" s="17"/>
      <c r="BT124" s="17"/>
      <c r="BU124" s="17">
        <f t="shared" si="461"/>
        <v>729</v>
      </c>
      <c r="BV124" s="17"/>
      <c r="BW124" s="33">
        <v>729</v>
      </c>
      <c r="BX124" s="17"/>
      <c r="BY124" s="17"/>
      <c r="BZ124" s="17">
        <f t="shared" si="462"/>
        <v>0</v>
      </c>
      <c r="CA124" s="17">
        <f t="shared" si="463"/>
        <v>0</v>
      </c>
      <c r="CB124" s="17">
        <f t="shared" si="464"/>
        <v>0</v>
      </c>
      <c r="CC124" s="17">
        <f t="shared" si="465"/>
        <v>0</v>
      </c>
      <c r="CD124" s="17">
        <f t="shared" si="466"/>
        <v>0</v>
      </c>
      <c r="CE124" s="17">
        <f t="shared" si="467"/>
        <v>729</v>
      </c>
      <c r="CF124" s="17"/>
      <c r="CG124" s="33">
        <v>729</v>
      </c>
      <c r="CH124" s="17"/>
      <c r="CI124" s="17"/>
      <c r="CJ124" s="17">
        <f t="shared" si="468"/>
        <v>0</v>
      </c>
      <c r="CK124" s="17"/>
      <c r="CL124" s="17"/>
      <c r="CM124" s="17"/>
      <c r="CN124" s="17"/>
      <c r="CO124" s="17">
        <f t="shared" si="469"/>
        <v>729</v>
      </c>
      <c r="CP124" s="17"/>
      <c r="CQ124" s="33">
        <v>729</v>
      </c>
      <c r="CR124" s="17"/>
      <c r="CS124" s="17"/>
      <c r="CT124" s="17">
        <f t="shared" si="499"/>
        <v>729</v>
      </c>
      <c r="CU124" s="17"/>
      <c r="CV124" s="33">
        <v>729</v>
      </c>
      <c r="CW124" s="15"/>
      <c r="CX124" s="15"/>
      <c r="CY124" s="17">
        <f t="shared" si="471"/>
        <v>365.577</v>
      </c>
      <c r="CZ124" s="17"/>
      <c r="DA124" s="274">
        <v>365.577</v>
      </c>
      <c r="DB124" s="17"/>
      <c r="DC124" s="274"/>
      <c r="DD124" s="15">
        <f t="shared" si="473"/>
        <v>1094.577</v>
      </c>
      <c r="DE124" s="17">
        <f t="shared" si="474"/>
        <v>1094.577</v>
      </c>
      <c r="DF124" s="17">
        <f t="shared" si="475"/>
        <v>0</v>
      </c>
      <c r="DG124" s="17">
        <f t="shared" si="476"/>
        <v>1094.577</v>
      </c>
      <c r="DH124" s="17">
        <f t="shared" si="477"/>
        <v>0</v>
      </c>
      <c r="DI124" s="17">
        <f t="shared" si="478"/>
        <v>0</v>
      </c>
      <c r="DJ124" s="17">
        <f t="shared" si="479"/>
        <v>0</v>
      </c>
      <c r="DK124" s="17">
        <f t="shared" si="480"/>
        <v>0</v>
      </c>
      <c r="DL124" s="17">
        <f t="shared" si="481"/>
        <v>0</v>
      </c>
      <c r="DM124" s="17">
        <f t="shared" si="482"/>
        <v>0</v>
      </c>
      <c r="DN124" s="17">
        <f t="shared" si="483"/>
        <v>0</v>
      </c>
      <c r="DO124" s="208"/>
      <c r="DP124" s="209"/>
      <c r="DQ124" s="209"/>
      <c r="DR124" s="17">
        <f t="shared" si="484"/>
        <v>0</v>
      </c>
      <c r="DS124" s="17"/>
      <c r="DT124" s="17"/>
      <c r="DU124" s="17"/>
      <c r="DV124" s="40"/>
      <c r="DW124" s="15">
        <f t="shared" si="485"/>
        <v>0</v>
      </c>
      <c r="DX124" s="17"/>
      <c r="DY124" s="17"/>
      <c r="DZ124" s="17"/>
      <c r="EA124" s="17"/>
      <c r="EB124" s="17">
        <f t="shared" si="486"/>
        <v>0</v>
      </c>
      <c r="EC124" s="17"/>
      <c r="ED124" s="17"/>
      <c r="EE124" s="17"/>
      <c r="EF124" s="17"/>
      <c r="EG124" s="17"/>
      <c r="EH124" s="17"/>
      <c r="EI124" s="17"/>
      <c r="EJ124" s="8">
        <f t="shared" si="487"/>
        <v>0</v>
      </c>
      <c r="EL124" s="8">
        <f t="shared" si="488"/>
        <v>729</v>
      </c>
      <c r="EM124" s="8">
        <f t="shared" si="489"/>
        <v>729</v>
      </c>
      <c r="EO124" s="8"/>
      <c r="EP124" s="8"/>
      <c r="ER124" s="8"/>
      <c r="ET124" s="148">
        <v>5103</v>
      </c>
      <c r="EU124" s="148">
        <v>5103</v>
      </c>
      <c r="EV124" s="148">
        <v>1.7010000000000001</v>
      </c>
      <c r="EW124" s="148"/>
      <c r="EX124" s="148"/>
      <c r="EY124" s="175"/>
      <c r="EZ124" s="148"/>
      <c r="FC124" s="8">
        <f t="shared" si="491"/>
        <v>729</v>
      </c>
      <c r="FD124" s="8"/>
      <c r="FE124" s="131">
        <v>729</v>
      </c>
      <c r="FF124" s="8"/>
      <c r="FG124" s="131"/>
      <c r="FH124" s="8">
        <f t="shared" si="493"/>
        <v>365.577</v>
      </c>
      <c r="FI124" s="8"/>
      <c r="FJ124" s="131">
        <v>365.577</v>
      </c>
      <c r="FK124" s="8"/>
      <c r="FL124" s="131"/>
      <c r="FM124" s="8">
        <f t="shared" si="495"/>
        <v>729</v>
      </c>
      <c r="FN124" s="8"/>
      <c r="FO124" s="131">
        <v>729</v>
      </c>
      <c r="FP124" s="8"/>
      <c r="FQ124" s="131"/>
      <c r="FR124" s="8">
        <f t="shared" si="497"/>
        <v>365.577</v>
      </c>
      <c r="FS124" s="8"/>
      <c r="FT124" s="131">
        <v>365.577</v>
      </c>
      <c r="FU124" s="8"/>
      <c r="FV124" s="131"/>
    </row>
    <row r="125" spans="2:178" s="59" customFormat="1" ht="15.75" customHeight="1" x14ac:dyDescent="0.3">
      <c r="B125" s="49"/>
      <c r="C125" s="50"/>
      <c r="D125" s="50"/>
      <c r="E125" s="307"/>
      <c r="F125" s="49"/>
      <c r="G125" s="50"/>
      <c r="H125" s="50"/>
      <c r="I125" s="358"/>
      <c r="J125" s="359"/>
      <c r="K125" s="359"/>
      <c r="L125" s="359"/>
      <c r="M125" s="307">
        <v>84</v>
      </c>
      <c r="N125" s="10" t="s">
        <v>363</v>
      </c>
      <c r="O125" s="312"/>
      <c r="P125" s="17">
        <f t="shared" si="450"/>
        <v>1413</v>
      </c>
      <c r="Q125" s="17"/>
      <c r="R125" s="33">
        <v>1413</v>
      </c>
      <c r="S125" s="17"/>
      <c r="T125" s="109"/>
      <c r="U125" s="17">
        <v>141.30000000000001</v>
      </c>
      <c r="V125" s="312"/>
      <c r="W125" s="312"/>
      <c r="X125" s="17">
        <f t="shared" si="451"/>
        <v>1413</v>
      </c>
      <c r="Y125" s="17"/>
      <c r="Z125" s="33">
        <v>1413</v>
      </c>
      <c r="AA125" s="17"/>
      <c r="AB125" s="17"/>
      <c r="AC125" s="17">
        <f t="shared" si="452"/>
        <v>1136.1089400000001</v>
      </c>
      <c r="AD125" s="17"/>
      <c r="AE125" s="274">
        <v>1136.1089400000001</v>
      </c>
      <c r="AF125" s="17"/>
      <c r="AG125" s="274"/>
      <c r="AH125" s="312"/>
      <c r="AI125" s="17">
        <f t="shared" si="454"/>
        <v>141.30000000000001</v>
      </c>
      <c r="AJ125" s="17"/>
      <c r="AK125" s="324">
        <f t="shared" si="280"/>
        <v>141.30000000000001</v>
      </c>
      <c r="AL125" s="324">
        <f t="shared" si="281"/>
        <v>0</v>
      </c>
      <c r="AM125" s="324">
        <f t="shared" si="282"/>
        <v>0</v>
      </c>
      <c r="AN125" s="17">
        <f t="shared" si="455"/>
        <v>1413</v>
      </c>
      <c r="AO125" s="17"/>
      <c r="AP125" s="33">
        <v>1413</v>
      </c>
      <c r="AQ125" s="17"/>
      <c r="AR125" s="109"/>
      <c r="AS125" s="17">
        <f t="shared" si="456"/>
        <v>1413</v>
      </c>
      <c r="AT125" s="17"/>
      <c r="AU125" s="33">
        <v>1413</v>
      </c>
      <c r="AV125" s="18"/>
      <c r="AW125" s="17"/>
      <c r="AX125" s="109"/>
      <c r="AY125" s="17">
        <f t="shared" si="457"/>
        <v>1413</v>
      </c>
      <c r="AZ125" s="17"/>
      <c r="BA125" s="33">
        <v>1413</v>
      </c>
      <c r="BB125" s="17"/>
      <c r="BC125" s="109"/>
      <c r="BD125" s="17">
        <f t="shared" si="458"/>
        <v>1413</v>
      </c>
      <c r="BE125" s="17"/>
      <c r="BF125" s="33">
        <v>1413</v>
      </c>
      <c r="BG125" s="17"/>
      <c r="BH125" s="109"/>
      <c r="BI125" s="17">
        <f t="shared" si="459"/>
        <v>1525</v>
      </c>
      <c r="BJ125" s="17"/>
      <c r="BK125" s="33">
        <v>1413</v>
      </c>
      <c r="BL125" s="17"/>
      <c r="BM125" s="109">
        <v>112</v>
      </c>
      <c r="BN125" s="17">
        <f t="shared" si="460"/>
        <v>1413</v>
      </c>
      <c r="BO125" s="17"/>
      <c r="BP125" s="33">
        <v>1413</v>
      </c>
      <c r="BQ125" s="17"/>
      <c r="BR125" s="17"/>
      <c r="BS125" s="17"/>
      <c r="BT125" s="17"/>
      <c r="BU125" s="17">
        <f t="shared" si="461"/>
        <v>1413</v>
      </c>
      <c r="BV125" s="17"/>
      <c r="BW125" s="33">
        <v>1413</v>
      </c>
      <c r="BX125" s="17"/>
      <c r="BY125" s="17"/>
      <c r="BZ125" s="17">
        <f t="shared" si="462"/>
        <v>0</v>
      </c>
      <c r="CA125" s="17">
        <f t="shared" si="463"/>
        <v>0</v>
      </c>
      <c r="CB125" s="17">
        <f t="shared" si="464"/>
        <v>0</v>
      </c>
      <c r="CC125" s="17">
        <f t="shared" si="465"/>
        <v>0</v>
      </c>
      <c r="CD125" s="17">
        <f t="shared" si="466"/>
        <v>0</v>
      </c>
      <c r="CE125" s="17">
        <f t="shared" si="467"/>
        <v>1413</v>
      </c>
      <c r="CF125" s="17"/>
      <c r="CG125" s="33">
        <v>1413</v>
      </c>
      <c r="CH125" s="17"/>
      <c r="CI125" s="17"/>
      <c r="CJ125" s="17">
        <f t="shared" si="468"/>
        <v>0</v>
      </c>
      <c r="CK125" s="17"/>
      <c r="CL125" s="17"/>
      <c r="CM125" s="17"/>
      <c r="CN125" s="17"/>
      <c r="CO125" s="17">
        <f t="shared" si="469"/>
        <v>1413</v>
      </c>
      <c r="CP125" s="17"/>
      <c r="CQ125" s="33">
        <v>1413</v>
      </c>
      <c r="CR125" s="17"/>
      <c r="CS125" s="17"/>
      <c r="CT125" s="15">
        <f t="shared" si="499"/>
        <v>1358.2</v>
      </c>
      <c r="CU125" s="15"/>
      <c r="CV125" s="15">
        <v>1358.2</v>
      </c>
      <c r="CW125" s="15"/>
      <c r="CX125" s="15"/>
      <c r="CY125" s="17">
        <f t="shared" si="471"/>
        <v>1136.1089400000001</v>
      </c>
      <c r="CZ125" s="17"/>
      <c r="DA125" s="274">
        <v>1136.1089400000001</v>
      </c>
      <c r="DB125" s="17"/>
      <c r="DC125" s="274"/>
      <c r="DD125" s="15">
        <f t="shared" si="473"/>
        <v>2494.3089399999999</v>
      </c>
      <c r="DE125" s="17">
        <f t="shared" si="474"/>
        <v>2494.3089399999999</v>
      </c>
      <c r="DF125" s="17">
        <f t="shared" si="475"/>
        <v>0</v>
      </c>
      <c r="DG125" s="17">
        <f t="shared" si="476"/>
        <v>2494.3089399999999</v>
      </c>
      <c r="DH125" s="17">
        <f t="shared" si="477"/>
        <v>0</v>
      </c>
      <c r="DI125" s="17">
        <f t="shared" si="478"/>
        <v>0</v>
      </c>
      <c r="DJ125" s="17">
        <f t="shared" si="479"/>
        <v>54.799999999999955</v>
      </c>
      <c r="DK125" s="17">
        <f t="shared" si="480"/>
        <v>0</v>
      </c>
      <c r="DL125" s="17">
        <f t="shared" si="481"/>
        <v>54.799999999999955</v>
      </c>
      <c r="DM125" s="17">
        <f t="shared" si="482"/>
        <v>0</v>
      </c>
      <c r="DN125" s="17">
        <f t="shared" si="483"/>
        <v>0</v>
      </c>
      <c r="DO125" s="208"/>
      <c r="DP125" s="209"/>
      <c r="DQ125" s="209"/>
      <c r="DR125" s="17">
        <f t="shared" si="484"/>
        <v>0</v>
      </c>
      <c r="DS125" s="17"/>
      <c r="DT125" s="17"/>
      <c r="DU125" s="17"/>
      <c r="DV125" s="40"/>
      <c r="DW125" s="15">
        <f t="shared" si="485"/>
        <v>0</v>
      </c>
      <c r="DX125" s="17"/>
      <c r="DY125" s="17"/>
      <c r="DZ125" s="17"/>
      <c r="EA125" s="17"/>
      <c r="EB125" s="17">
        <f t="shared" si="486"/>
        <v>0</v>
      </c>
      <c r="EC125" s="17"/>
      <c r="ED125" s="17"/>
      <c r="EE125" s="17"/>
      <c r="EF125" s="17"/>
      <c r="EG125" s="17"/>
      <c r="EH125" s="17"/>
      <c r="EI125" s="17"/>
      <c r="EJ125" s="8">
        <f t="shared" si="487"/>
        <v>54.799999999999955</v>
      </c>
      <c r="EL125" s="8">
        <f t="shared" si="488"/>
        <v>1413</v>
      </c>
      <c r="EM125" s="8">
        <f t="shared" si="489"/>
        <v>1358.2</v>
      </c>
      <c r="EO125" s="8"/>
      <c r="EP125" s="8"/>
      <c r="ER125" s="8"/>
      <c r="ET125" s="148">
        <v>5660</v>
      </c>
      <c r="EU125" s="148">
        <v>5660</v>
      </c>
      <c r="EV125" s="148">
        <v>1.575</v>
      </c>
      <c r="EW125" s="148"/>
      <c r="EX125" s="148"/>
      <c r="EY125" s="175"/>
      <c r="EZ125" s="148"/>
      <c r="FC125" s="8">
        <f t="shared" si="491"/>
        <v>1358.2</v>
      </c>
      <c r="FD125" s="8"/>
      <c r="FE125" s="131">
        <v>1358.2</v>
      </c>
      <c r="FF125" s="8"/>
      <c r="FG125" s="131"/>
      <c r="FH125" s="8">
        <f t="shared" si="493"/>
        <v>1136.1089400000001</v>
      </c>
      <c r="FI125" s="8"/>
      <c r="FJ125" s="131">
        <v>1136.1089400000001</v>
      </c>
      <c r="FK125" s="8"/>
      <c r="FL125" s="131"/>
      <c r="FM125" s="8">
        <f t="shared" si="495"/>
        <v>1358.2</v>
      </c>
      <c r="FN125" s="8"/>
      <c r="FO125" s="131">
        <v>1358.2</v>
      </c>
      <c r="FP125" s="8"/>
      <c r="FQ125" s="131"/>
      <c r="FR125" s="8">
        <f t="shared" si="497"/>
        <v>1136.1089400000001</v>
      </c>
      <c r="FS125" s="8"/>
      <c r="FT125" s="131">
        <v>1136.1089400000001</v>
      </c>
      <c r="FU125" s="8"/>
      <c r="FV125" s="131"/>
    </row>
    <row r="126" spans="2:178" s="59" customFormat="1" ht="15.75" customHeight="1" x14ac:dyDescent="0.3">
      <c r="B126" s="49"/>
      <c r="C126" s="50"/>
      <c r="D126" s="50"/>
      <c r="E126" s="307"/>
      <c r="F126" s="49"/>
      <c r="G126" s="50"/>
      <c r="H126" s="50"/>
      <c r="I126" s="385"/>
      <c r="J126" s="385"/>
      <c r="K126" s="93"/>
      <c r="L126" s="82"/>
      <c r="M126" s="307">
        <v>85</v>
      </c>
      <c r="N126" s="10" t="s">
        <v>362</v>
      </c>
      <c r="O126" s="312"/>
      <c r="P126" s="17">
        <f t="shared" si="450"/>
        <v>1084.5</v>
      </c>
      <c r="Q126" s="17"/>
      <c r="R126" s="111">
        <v>1084.5</v>
      </c>
      <c r="S126" s="17"/>
      <c r="T126" s="112"/>
      <c r="U126" s="17">
        <v>108.45</v>
      </c>
      <c r="V126" s="312"/>
      <c r="W126" s="312"/>
      <c r="X126" s="17">
        <f t="shared" si="451"/>
        <v>1084.5</v>
      </c>
      <c r="Y126" s="17"/>
      <c r="Z126" s="111">
        <v>1084.5</v>
      </c>
      <c r="AA126" s="17"/>
      <c r="AB126" s="17"/>
      <c r="AC126" s="17">
        <f t="shared" si="452"/>
        <v>127.16027</v>
      </c>
      <c r="AD126" s="17"/>
      <c r="AE126" s="274">
        <v>127.16027</v>
      </c>
      <c r="AF126" s="17"/>
      <c r="AG126" s="274"/>
      <c r="AH126" s="312"/>
      <c r="AI126" s="17">
        <f t="shared" si="454"/>
        <v>108.45</v>
      </c>
      <c r="AJ126" s="17"/>
      <c r="AK126" s="324">
        <f t="shared" si="280"/>
        <v>108.45</v>
      </c>
      <c r="AL126" s="324">
        <f t="shared" si="281"/>
        <v>0</v>
      </c>
      <c r="AM126" s="324">
        <f t="shared" si="282"/>
        <v>0</v>
      </c>
      <c r="AN126" s="17">
        <f t="shared" si="455"/>
        <v>1084.5</v>
      </c>
      <c r="AO126" s="17"/>
      <c r="AP126" s="111">
        <v>1084.5</v>
      </c>
      <c r="AQ126" s="17"/>
      <c r="AR126" s="112"/>
      <c r="AS126" s="17">
        <f t="shared" si="456"/>
        <v>1084.5</v>
      </c>
      <c r="AT126" s="17"/>
      <c r="AU126" s="111">
        <v>1084.5</v>
      </c>
      <c r="AV126" s="318"/>
      <c r="AW126" s="17"/>
      <c r="AX126" s="112"/>
      <c r="AY126" s="17">
        <f t="shared" si="457"/>
        <v>1084.5</v>
      </c>
      <c r="AZ126" s="17"/>
      <c r="BA126" s="111">
        <v>1084.5</v>
      </c>
      <c r="BB126" s="17"/>
      <c r="BC126" s="112"/>
      <c r="BD126" s="17">
        <f t="shared" si="458"/>
        <v>1084.5</v>
      </c>
      <c r="BE126" s="17"/>
      <c r="BF126" s="111">
        <v>1084.5</v>
      </c>
      <c r="BG126" s="17"/>
      <c r="BH126" s="112"/>
      <c r="BI126" s="17">
        <f t="shared" si="459"/>
        <v>1084.5</v>
      </c>
      <c r="BJ126" s="17"/>
      <c r="BK126" s="111">
        <v>1084.5</v>
      </c>
      <c r="BL126" s="17"/>
      <c r="BM126" s="112"/>
      <c r="BN126" s="17">
        <f t="shared" si="460"/>
        <v>0</v>
      </c>
      <c r="BO126" s="17"/>
      <c r="BP126" s="33"/>
      <c r="BQ126" s="17"/>
      <c r="BR126" s="17"/>
      <c r="BS126" s="17"/>
      <c r="BT126" s="17"/>
      <c r="BU126" s="17">
        <f t="shared" si="461"/>
        <v>1084.5</v>
      </c>
      <c r="BV126" s="17"/>
      <c r="BW126" s="111">
        <v>1084.5</v>
      </c>
      <c r="BX126" s="17"/>
      <c r="BY126" s="17"/>
      <c r="BZ126" s="17">
        <f t="shared" si="462"/>
        <v>0</v>
      </c>
      <c r="CA126" s="17">
        <f t="shared" si="463"/>
        <v>0</v>
      </c>
      <c r="CB126" s="17">
        <f t="shared" si="464"/>
        <v>0</v>
      </c>
      <c r="CC126" s="17">
        <f t="shared" si="465"/>
        <v>0</v>
      </c>
      <c r="CD126" s="17">
        <f t="shared" si="466"/>
        <v>0</v>
      </c>
      <c r="CE126" s="17">
        <f t="shared" si="467"/>
        <v>1084.5</v>
      </c>
      <c r="CF126" s="17"/>
      <c r="CG126" s="111">
        <v>1084.5</v>
      </c>
      <c r="CH126" s="17"/>
      <c r="CI126" s="17"/>
      <c r="CJ126" s="17">
        <f t="shared" si="468"/>
        <v>0</v>
      </c>
      <c r="CK126" s="17"/>
      <c r="CL126" s="17"/>
      <c r="CM126" s="17"/>
      <c r="CN126" s="17"/>
      <c r="CO126" s="17">
        <f t="shared" si="469"/>
        <v>1084.5</v>
      </c>
      <c r="CP126" s="17"/>
      <c r="CQ126" s="111">
        <v>1084.5</v>
      </c>
      <c r="CR126" s="17"/>
      <c r="CS126" s="17"/>
      <c r="CT126" s="15">
        <f t="shared" si="499"/>
        <v>1084.5</v>
      </c>
      <c r="CU126" s="15"/>
      <c r="CV126" s="111">
        <v>1084.5</v>
      </c>
      <c r="CW126" s="15"/>
      <c r="CX126" s="15"/>
      <c r="CY126" s="17">
        <f t="shared" si="471"/>
        <v>127.16027</v>
      </c>
      <c r="CZ126" s="17"/>
      <c r="DA126" s="274">
        <v>127.16027</v>
      </c>
      <c r="DB126" s="17"/>
      <c r="DC126" s="274"/>
      <c r="DD126" s="15">
        <f t="shared" si="473"/>
        <v>1211.6602700000001</v>
      </c>
      <c r="DE126" s="17">
        <f t="shared" si="474"/>
        <v>1211.6602700000001</v>
      </c>
      <c r="DF126" s="17">
        <f t="shared" si="475"/>
        <v>0</v>
      </c>
      <c r="DG126" s="17">
        <f t="shared" si="476"/>
        <v>1211.6602700000001</v>
      </c>
      <c r="DH126" s="17">
        <f t="shared" si="477"/>
        <v>0</v>
      </c>
      <c r="DI126" s="17">
        <f t="shared" si="478"/>
        <v>0</v>
      </c>
      <c r="DJ126" s="17">
        <f t="shared" si="479"/>
        <v>0</v>
      </c>
      <c r="DK126" s="17">
        <f t="shared" si="480"/>
        <v>0</v>
      </c>
      <c r="DL126" s="17">
        <f t="shared" si="481"/>
        <v>0</v>
      </c>
      <c r="DM126" s="17">
        <f t="shared" si="482"/>
        <v>0</v>
      </c>
      <c r="DN126" s="17">
        <f t="shared" si="483"/>
        <v>0</v>
      </c>
      <c r="DO126" s="208"/>
      <c r="DP126" s="209"/>
      <c r="DQ126" s="209"/>
      <c r="DR126" s="17">
        <f t="shared" si="484"/>
        <v>0</v>
      </c>
      <c r="DS126" s="17"/>
      <c r="DT126" s="17"/>
      <c r="DU126" s="17"/>
      <c r="DV126" s="40"/>
      <c r="DW126" s="15">
        <f t="shared" si="485"/>
        <v>0</v>
      </c>
      <c r="DX126" s="17"/>
      <c r="DY126" s="17"/>
      <c r="DZ126" s="17"/>
      <c r="EA126" s="17"/>
      <c r="EB126" s="17">
        <f t="shared" si="486"/>
        <v>0</v>
      </c>
      <c r="EC126" s="17"/>
      <c r="ED126" s="17"/>
      <c r="EE126" s="17"/>
      <c r="EF126" s="17"/>
      <c r="EG126" s="17"/>
      <c r="EH126" s="17"/>
      <c r="EI126" s="17"/>
      <c r="EJ126" s="8">
        <f t="shared" si="487"/>
        <v>0</v>
      </c>
      <c r="EL126" s="8">
        <f t="shared" si="488"/>
        <v>1084.5</v>
      </c>
      <c r="EM126" s="8">
        <f t="shared" si="489"/>
        <v>1084.5</v>
      </c>
      <c r="EO126" s="8"/>
      <c r="EP126" s="8"/>
      <c r="ER126" s="8"/>
      <c r="ET126" s="148">
        <v>5130</v>
      </c>
      <c r="EU126" s="148"/>
      <c r="EV126" s="148">
        <v>1.71</v>
      </c>
      <c r="EW126" s="148"/>
      <c r="EX126" s="148"/>
      <c r="EY126" s="175"/>
      <c r="EZ126" s="148"/>
      <c r="FC126" s="8">
        <f t="shared" si="491"/>
        <v>1084.5</v>
      </c>
      <c r="FD126" s="8"/>
      <c r="FE126" s="131">
        <v>1084.5</v>
      </c>
      <c r="FF126" s="8"/>
      <c r="FG126" s="131"/>
      <c r="FH126" s="8">
        <f t="shared" si="493"/>
        <v>127.16027</v>
      </c>
      <c r="FI126" s="8"/>
      <c r="FJ126" s="131">
        <v>127.16027</v>
      </c>
      <c r="FK126" s="8"/>
      <c r="FL126" s="131"/>
      <c r="FM126" s="8">
        <f t="shared" si="495"/>
        <v>1084.5</v>
      </c>
      <c r="FN126" s="8"/>
      <c r="FO126" s="131">
        <v>1084.5</v>
      </c>
      <c r="FP126" s="8"/>
      <c r="FQ126" s="131"/>
      <c r="FR126" s="8">
        <f t="shared" si="497"/>
        <v>127.16027</v>
      </c>
      <c r="FS126" s="8"/>
      <c r="FT126" s="131">
        <v>127.16027</v>
      </c>
      <c r="FU126" s="8"/>
      <c r="FV126" s="131"/>
    </row>
    <row r="127" spans="2:178" s="59" customFormat="1" ht="15.75" hidden="1" customHeight="1" x14ac:dyDescent="0.3">
      <c r="B127" s="49"/>
      <c r="C127" s="50"/>
      <c r="D127" s="50"/>
      <c r="E127" s="307"/>
      <c r="F127" s="49"/>
      <c r="G127" s="50"/>
      <c r="H127" s="50"/>
      <c r="I127" s="385"/>
      <c r="J127" s="385"/>
      <c r="K127" s="93"/>
      <c r="L127" s="82"/>
      <c r="M127" s="307"/>
      <c r="N127" s="10" t="s">
        <v>361</v>
      </c>
      <c r="O127" s="312"/>
      <c r="P127" s="17">
        <f t="shared" si="450"/>
        <v>0</v>
      </c>
      <c r="Q127" s="17"/>
      <c r="R127" s="33"/>
      <c r="S127" s="17"/>
      <c r="T127" s="109"/>
      <c r="U127" s="17">
        <v>0</v>
      </c>
      <c r="V127" s="312"/>
      <c r="W127" s="312"/>
      <c r="X127" s="17">
        <f t="shared" si="451"/>
        <v>0</v>
      </c>
      <c r="Y127" s="17"/>
      <c r="Z127" s="17"/>
      <c r="AA127" s="17"/>
      <c r="AB127" s="17"/>
      <c r="AC127" s="17">
        <f t="shared" si="452"/>
        <v>0</v>
      </c>
      <c r="AD127" s="17"/>
      <c r="AE127" s="274"/>
      <c r="AF127" s="17"/>
      <c r="AG127" s="274"/>
      <c r="AH127" s="312"/>
      <c r="AI127" s="17">
        <f t="shared" si="454"/>
        <v>0</v>
      </c>
      <c r="AJ127" s="17"/>
      <c r="AK127" s="324">
        <f t="shared" si="280"/>
        <v>0</v>
      </c>
      <c r="AL127" s="324">
        <f t="shared" si="281"/>
        <v>0</v>
      </c>
      <c r="AM127" s="324">
        <f t="shared" si="282"/>
        <v>0</v>
      </c>
      <c r="AN127" s="17">
        <f t="shared" si="455"/>
        <v>0</v>
      </c>
      <c r="AO127" s="17"/>
      <c r="AP127" s="33"/>
      <c r="AQ127" s="17"/>
      <c r="AR127" s="109"/>
      <c r="AS127" s="17">
        <f t="shared" si="456"/>
        <v>0</v>
      </c>
      <c r="AT127" s="17"/>
      <c r="AU127" s="33"/>
      <c r="AV127" s="18"/>
      <c r="AW127" s="17"/>
      <c r="AX127" s="109"/>
      <c r="AY127" s="17">
        <f t="shared" si="457"/>
        <v>0</v>
      </c>
      <c r="AZ127" s="17"/>
      <c r="BA127" s="33"/>
      <c r="BB127" s="17"/>
      <c r="BC127" s="109"/>
      <c r="BD127" s="17">
        <f t="shared" si="458"/>
        <v>0</v>
      </c>
      <c r="BE127" s="17"/>
      <c r="BF127" s="33"/>
      <c r="BG127" s="17"/>
      <c r="BH127" s="109"/>
      <c r="BI127" s="17">
        <f t="shared" si="459"/>
        <v>2069.9</v>
      </c>
      <c r="BJ127" s="17"/>
      <c r="BK127" s="33">
        <v>1953</v>
      </c>
      <c r="BL127" s="17"/>
      <c r="BM127" s="109">
        <v>116.9</v>
      </c>
      <c r="BN127" s="17">
        <f t="shared" si="460"/>
        <v>1953</v>
      </c>
      <c r="BO127" s="17"/>
      <c r="BP127" s="33">
        <v>1953</v>
      </c>
      <c r="BQ127" s="17"/>
      <c r="BR127" s="17"/>
      <c r="BS127" s="17"/>
      <c r="BT127" s="17"/>
      <c r="BU127" s="17">
        <f t="shared" si="461"/>
        <v>0</v>
      </c>
      <c r="BV127" s="17"/>
      <c r="BW127" s="17"/>
      <c r="BX127" s="17"/>
      <c r="BY127" s="17"/>
      <c r="BZ127" s="17">
        <f t="shared" si="462"/>
        <v>0</v>
      </c>
      <c r="CA127" s="17">
        <f t="shared" si="463"/>
        <v>0</v>
      </c>
      <c r="CB127" s="17">
        <f t="shared" si="464"/>
        <v>0</v>
      </c>
      <c r="CC127" s="17">
        <f t="shared" si="465"/>
        <v>0</v>
      </c>
      <c r="CD127" s="17">
        <f t="shared" si="466"/>
        <v>0</v>
      </c>
      <c r="CE127" s="17">
        <f t="shared" si="467"/>
        <v>0</v>
      </c>
      <c r="CF127" s="17"/>
      <c r="CG127" s="17"/>
      <c r="CH127" s="17"/>
      <c r="CI127" s="17"/>
      <c r="CJ127" s="17">
        <f t="shared" si="468"/>
        <v>0</v>
      </c>
      <c r="CK127" s="17"/>
      <c r="CL127" s="17"/>
      <c r="CM127" s="17"/>
      <c r="CN127" s="17"/>
      <c r="CO127" s="17">
        <f t="shared" si="469"/>
        <v>0</v>
      </c>
      <c r="CP127" s="17"/>
      <c r="CQ127" s="17"/>
      <c r="CR127" s="17"/>
      <c r="CS127" s="17"/>
      <c r="CT127" s="15">
        <f t="shared" si="499"/>
        <v>0</v>
      </c>
      <c r="CU127" s="15"/>
      <c r="CV127" s="15"/>
      <c r="CW127" s="15"/>
      <c r="CX127" s="15"/>
      <c r="CY127" s="17">
        <f t="shared" si="471"/>
        <v>0</v>
      </c>
      <c r="CZ127" s="17"/>
      <c r="DA127" s="274"/>
      <c r="DB127" s="17"/>
      <c r="DC127" s="274"/>
      <c r="DD127" s="15">
        <f t="shared" si="473"/>
        <v>0</v>
      </c>
      <c r="DE127" s="17">
        <f t="shared" si="474"/>
        <v>0</v>
      </c>
      <c r="DF127" s="17">
        <f t="shared" si="475"/>
        <v>0</v>
      </c>
      <c r="DG127" s="17">
        <f t="shared" si="476"/>
        <v>0</v>
      </c>
      <c r="DH127" s="17">
        <f t="shared" si="477"/>
        <v>0</v>
      </c>
      <c r="DI127" s="17">
        <f t="shared" si="478"/>
        <v>0</v>
      </c>
      <c r="DJ127" s="17">
        <f t="shared" si="479"/>
        <v>0</v>
      </c>
      <c r="DK127" s="17">
        <f t="shared" si="480"/>
        <v>0</v>
      </c>
      <c r="DL127" s="17">
        <f t="shared" si="481"/>
        <v>0</v>
      </c>
      <c r="DM127" s="17">
        <f t="shared" si="482"/>
        <v>0</v>
      </c>
      <c r="DN127" s="17">
        <f t="shared" si="483"/>
        <v>0</v>
      </c>
      <c r="DO127" s="208"/>
      <c r="DP127" s="209"/>
      <c r="DQ127" s="209"/>
      <c r="DR127" s="17">
        <f t="shared" si="484"/>
        <v>0</v>
      </c>
      <c r="DS127" s="17"/>
      <c r="DT127" s="17"/>
      <c r="DU127" s="17"/>
      <c r="DV127" s="40"/>
      <c r="DW127" s="15">
        <f t="shared" si="485"/>
        <v>0</v>
      </c>
      <c r="DX127" s="17"/>
      <c r="DY127" s="17"/>
      <c r="DZ127" s="17"/>
      <c r="EA127" s="17"/>
      <c r="EB127" s="17">
        <f t="shared" si="486"/>
        <v>0</v>
      </c>
      <c r="EC127" s="17"/>
      <c r="ED127" s="17"/>
      <c r="EE127" s="17"/>
      <c r="EF127" s="17"/>
      <c r="EG127" s="17"/>
      <c r="EH127" s="17"/>
      <c r="EI127" s="17"/>
      <c r="EJ127" s="8">
        <f t="shared" si="487"/>
        <v>0</v>
      </c>
      <c r="EL127" s="8">
        <f t="shared" si="488"/>
        <v>0</v>
      </c>
      <c r="EM127" s="8">
        <f t="shared" si="489"/>
        <v>0</v>
      </c>
      <c r="EO127" s="8"/>
      <c r="EP127" s="8"/>
      <c r="ER127" s="8"/>
      <c r="ET127" s="148"/>
      <c r="EU127" s="148"/>
      <c r="EV127" s="148"/>
      <c r="EW127" s="148"/>
      <c r="EX127" s="148"/>
      <c r="EY127" s="175"/>
      <c r="EZ127" s="148"/>
      <c r="FC127" s="8">
        <f t="shared" si="491"/>
        <v>0</v>
      </c>
      <c r="FD127" s="8"/>
      <c r="FE127" s="131"/>
      <c r="FF127" s="8"/>
      <c r="FG127" s="131"/>
      <c r="FH127" s="8">
        <f t="shared" si="493"/>
        <v>0</v>
      </c>
      <c r="FI127" s="8"/>
      <c r="FJ127" s="131"/>
      <c r="FK127" s="8"/>
      <c r="FL127" s="131"/>
      <c r="FM127" s="8">
        <f t="shared" si="495"/>
        <v>0</v>
      </c>
      <c r="FN127" s="8"/>
      <c r="FO127" s="131"/>
      <c r="FP127" s="8"/>
      <c r="FQ127" s="131"/>
      <c r="FR127" s="8">
        <f t="shared" si="497"/>
        <v>0</v>
      </c>
      <c r="FS127" s="8"/>
      <c r="FT127" s="131"/>
      <c r="FU127" s="8"/>
      <c r="FV127" s="131"/>
    </row>
    <row r="128" spans="2:178" s="59" customFormat="1" ht="15.75" customHeight="1" x14ac:dyDescent="0.3">
      <c r="B128" s="49"/>
      <c r="C128" s="50"/>
      <c r="D128" s="50"/>
      <c r="E128" s="307"/>
      <c r="F128" s="49"/>
      <c r="G128" s="50"/>
      <c r="H128" s="50"/>
      <c r="I128" s="383"/>
      <c r="J128" s="384"/>
      <c r="K128" s="384"/>
      <c r="L128" s="89"/>
      <c r="M128" s="307">
        <v>86</v>
      </c>
      <c r="N128" s="10" t="s">
        <v>360</v>
      </c>
      <c r="O128" s="312"/>
      <c r="P128" s="17">
        <f t="shared" si="450"/>
        <v>1049</v>
      </c>
      <c r="Q128" s="17"/>
      <c r="R128" s="33">
        <v>1003.5</v>
      </c>
      <c r="S128" s="17"/>
      <c r="T128" s="109">
        <v>45.5</v>
      </c>
      <c r="U128" s="17">
        <v>103.39850000000001</v>
      </c>
      <c r="V128" s="312"/>
      <c r="W128" s="312"/>
      <c r="X128" s="17">
        <f t="shared" si="451"/>
        <v>1049</v>
      </c>
      <c r="Y128" s="17"/>
      <c r="Z128" s="33">
        <v>1003.5</v>
      </c>
      <c r="AA128" s="17"/>
      <c r="AB128" s="109">
        <v>45.5</v>
      </c>
      <c r="AC128" s="17">
        <f t="shared" si="452"/>
        <v>212.34458000000001</v>
      </c>
      <c r="AD128" s="17"/>
      <c r="AE128" s="274">
        <v>195.22723999999999</v>
      </c>
      <c r="AF128" s="17"/>
      <c r="AG128" s="274">
        <v>17.117339999999999</v>
      </c>
      <c r="AH128" s="312"/>
      <c r="AI128" s="17">
        <f t="shared" si="454"/>
        <v>103.39850000000001</v>
      </c>
      <c r="AJ128" s="17"/>
      <c r="AK128" s="324">
        <f t="shared" si="280"/>
        <v>100.35000000000001</v>
      </c>
      <c r="AL128" s="324">
        <f t="shared" si="281"/>
        <v>0</v>
      </c>
      <c r="AM128" s="324">
        <f t="shared" si="282"/>
        <v>3.0485000000000002</v>
      </c>
      <c r="AN128" s="17">
        <f t="shared" si="455"/>
        <v>1049</v>
      </c>
      <c r="AO128" s="17"/>
      <c r="AP128" s="33">
        <v>1003.5</v>
      </c>
      <c r="AQ128" s="17"/>
      <c r="AR128" s="109">
        <v>45.5</v>
      </c>
      <c r="AS128" s="17">
        <f t="shared" si="456"/>
        <v>1049</v>
      </c>
      <c r="AT128" s="17"/>
      <c r="AU128" s="33">
        <v>1003.5</v>
      </c>
      <c r="AV128" s="18"/>
      <c r="AW128" s="17"/>
      <c r="AX128" s="109">
        <v>45.5</v>
      </c>
      <c r="AY128" s="17">
        <f t="shared" si="457"/>
        <v>1049</v>
      </c>
      <c r="AZ128" s="17"/>
      <c r="BA128" s="33">
        <v>1003.5</v>
      </c>
      <c r="BB128" s="17"/>
      <c r="BC128" s="109">
        <v>45.5</v>
      </c>
      <c r="BD128" s="17">
        <f t="shared" si="458"/>
        <v>1049</v>
      </c>
      <c r="BE128" s="17"/>
      <c r="BF128" s="33">
        <v>1003.5</v>
      </c>
      <c r="BG128" s="17"/>
      <c r="BH128" s="109">
        <v>45.5</v>
      </c>
      <c r="BI128" s="17">
        <f t="shared" si="459"/>
        <v>1049</v>
      </c>
      <c r="BJ128" s="17"/>
      <c r="BK128" s="33">
        <v>1003.5</v>
      </c>
      <c r="BL128" s="17"/>
      <c r="BM128" s="109">
        <v>45.5</v>
      </c>
      <c r="BN128" s="17">
        <f t="shared" si="460"/>
        <v>1003.5</v>
      </c>
      <c r="BO128" s="17"/>
      <c r="BP128" s="33">
        <v>1003.5</v>
      </c>
      <c r="BQ128" s="17"/>
      <c r="BR128" s="17"/>
      <c r="BS128" s="17"/>
      <c r="BT128" s="17"/>
      <c r="BU128" s="17">
        <f t="shared" si="461"/>
        <v>1049</v>
      </c>
      <c r="BV128" s="17"/>
      <c r="BW128" s="33">
        <v>1003.5</v>
      </c>
      <c r="BX128" s="17"/>
      <c r="BY128" s="109">
        <v>45.5</v>
      </c>
      <c r="BZ128" s="17">
        <f t="shared" si="462"/>
        <v>0</v>
      </c>
      <c r="CA128" s="17">
        <f t="shared" si="463"/>
        <v>0</v>
      </c>
      <c r="CB128" s="17">
        <f t="shared" si="464"/>
        <v>0</v>
      </c>
      <c r="CC128" s="17">
        <f t="shared" si="465"/>
        <v>0</v>
      </c>
      <c r="CD128" s="17">
        <f t="shared" si="466"/>
        <v>0</v>
      </c>
      <c r="CE128" s="17">
        <f t="shared" si="467"/>
        <v>1049</v>
      </c>
      <c r="CF128" s="17"/>
      <c r="CG128" s="33">
        <v>1003.5</v>
      </c>
      <c r="CH128" s="17"/>
      <c r="CI128" s="109">
        <v>45.5</v>
      </c>
      <c r="CJ128" s="17">
        <f t="shared" si="468"/>
        <v>0</v>
      </c>
      <c r="CK128" s="17"/>
      <c r="CL128" s="17"/>
      <c r="CM128" s="17"/>
      <c r="CN128" s="17"/>
      <c r="CO128" s="17">
        <f t="shared" si="469"/>
        <v>1049</v>
      </c>
      <c r="CP128" s="17"/>
      <c r="CQ128" s="33">
        <v>1003.5</v>
      </c>
      <c r="CR128" s="17"/>
      <c r="CS128" s="109">
        <v>45.5</v>
      </c>
      <c r="CT128" s="17">
        <f t="shared" si="499"/>
        <v>1049</v>
      </c>
      <c r="CU128" s="17"/>
      <c r="CV128" s="33">
        <v>1003.5</v>
      </c>
      <c r="CW128" s="17"/>
      <c r="CX128" s="109">
        <v>45.5</v>
      </c>
      <c r="CY128" s="17">
        <f t="shared" si="471"/>
        <v>212.34458000000001</v>
      </c>
      <c r="CZ128" s="17"/>
      <c r="DA128" s="274">
        <v>195.22723999999999</v>
      </c>
      <c r="DB128" s="17"/>
      <c r="DC128" s="274">
        <v>17.117339999999999</v>
      </c>
      <c r="DD128" s="15">
        <f t="shared" si="473"/>
        <v>1261.34458</v>
      </c>
      <c r="DE128" s="17">
        <f t="shared" si="474"/>
        <v>1261.34458</v>
      </c>
      <c r="DF128" s="17">
        <f t="shared" si="475"/>
        <v>0</v>
      </c>
      <c r="DG128" s="17">
        <f t="shared" si="476"/>
        <v>1198.7272399999999</v>
      </c>
      <c r="DH128" s="17">
        <f t="shared" si="477"/>
        <v>0</v>
      </c>
      <c r="DI128" s="17">
        <f t="shared" si="478"/>
        <v>62.617339999999999</v>
      </c>
      <c r="DJ128" s="17">
        <f t="shared" si="479"/>
        <v>0</v>
      </c>
      <c r="DK128" s="17">
        <f t="shared" si="480"/>
        <v>0</v>
      </c>
      <c r="DL128" s="17">
        <f t="shared" si="481"/>
        <v>0</v>
      </c>
      <c r="DM128" s="17">
        <f t="shared" si="482"/>
        <v>0</v>
      </c>
      <c r="DN128" s="17">
        <f t="shared" si="483"/>
        <v>0</v>
      </c>
      <c r="DO128" s="208"/>
      <c r="DP128" s="209"/>
      <c r="DQ128" s="209"/>
      <c r="DR128" s="17">
        <f t="shared" si="484"/>
        <v>0</v>
      </c>
      <c r="DS128" s="17"/>
      <c r="DT128" s="17"/>
      <c r="DU128" s="17"/>
      <c r="DV128" s="40"/>
      <c r="DW128" s="15">
        <f t="shared" si="485"/>
        <v>0</v>
      </c>
      <c r="DX128" s="17"/>
      <c r="DY128" s="17"/>
      <c r="DZ128" s="17"/>
      <c r="EA128" s="17"/>
      <c r="EB128" s="17">
        <f t="shared" si="486"/>
        <v>0</v>
      </c>
      <c r="EC128" s="17"/>
      <c r="ED128" s="17"/>
      <c r="EE128" s="17"/>
      <c r="EF128" s="17"/>
      <c r="EG128" s="17"/>
      <c r="EH128" s="17"/>
      <c r="EI128" s="17"/>
      <c r="EJ128" s="8">
        <f t="shared" si="487"/>
        <v>0</v>
      </c>
      <c r="EL128" s="8">
        <f t="shared" si="488"/>
        <v>1049</v>
      </c>
      <c r="EM128" s="8">
        <f t="shared" si="489"/>
        <v>1049</v>
      </c>
      <c r="EO128" s="8"/>
      <c r="EP128" s="8"/>
      <c r="ER128" s="8"/>
      <c r="ET128" s="148">
        <v>2700</v>
      </c>
      <c r="EU128" s="148">
        <v>2700</v>
      </c>
      <c r="EV128" s="148">
        <v>0.9</v>
      </c>
      <c r="EW128" s="148"/>
      <c r="EX128" s="148"/>
      <c r="EY128" s="175">
        <v>1</v>
      </c>
      <c r="EZ128" s="148">
        <v>23</v>
      </c>
      <c r="FC128" s="8">
        <f t="shared" si="491"/>
        <v>1049</v>
      </c>
      <c r="FD128" s="8"/>
      <c r="FE128" s="131">
        <v>1003.5</v>
      </c>
      <c r="FF128" s="8"/>
      <c r="FG128" s="131">
        <v>45.5</v>
      </c>
      <c r="FH128" s="8">
        <f t="shared" si="493"/>
        <v>212.34458000000001</v>
      </c>
      <c r="FI128" s="8"/>
      <c r="FJ128" s="131">
        <v>195.22723999999999</v>
      </c>
      <c r="FK128" s="8"/>
      <c r="FL128" s="131">
        <v>17.117339999999999</v>
      </c>
      <c r="FM128" s="8">
        <f t="shared" si="495"/>
        <v>1049</v>
      </c>
      <c r="FN128" s="8"/>
      <c r="FO128" s="131">
        <v>1003.5</v>
      </c>
      <c r="FP128" s="8"/>
      <c r="FQ128" s="131">
        <v>45.5</v>
      </c>
      <c r="FR128" s="8">
        <f t="shared" si="497"/>
        <v>212.34458000000001</v>
      </c>
      <c r="FS128" s="8"/>
      <c r="FT128" s="131">
        <v>195.22723999999999</v>
      </c>
      <c r="FU128" s="8"/>
      <c r="FV128" s="131">
        <v>17.117339999999999</v>
      </c>
    </row>
    <row r="129" spans="2:178" ht="16.2" customHeight="1" x14ac:dyDescent="0.3">
      <c r="B129" s="49"/>
      <c r="C129" s="50"/>
      <c r="D129" s="50"/>
      <c r="E129" s="4"/>
      <c r="F129" s="49"/>
      <c r="G129" s="50"/>
      <c r="H129" s="50"/>
      <c r="I129" s="358" t="s">
        <v>4</v>
      </c>
      <c r="J129" s="359"/>
      <c r="K129" s="359"/>
      <c r="L129" s="359"/>
      <c r="M129" s="4"/>
      <c r="N129" s="2" t="s">
        <v>19</v>
      </c>
      <c r="O129" s="2"/>
      <c r="P129" s="21">
        <f t="shared" ref="P129:T129" si="501">SUM(P130:P137)-P131</f>
        <v>82938.608000000007</v>
      </c>
      <c r="Q129" s="21">
        <f t="shared" si="501"/>
        <v>70000</v>
      </c>
      <c r="R129" s="21">
        <f t="shared" si="501"/>
        <v>4131.4409999999998</v>
      </c>
      <c r="S129" s="21">
        <f t="shared" si="501"/>
        <v>6244.4669999999996</v>
      </c>
      <c r="T129" s="21">
        <f t="shared" si="501"/>
        <v>2562.7000000000003</v>
      </c>
      <c r="U129" s="21">
        <v>25656.849359999997</v>
      </c>
      <c r="V129" s="2"/>
      <c r="W129" s="2"/>
      <c r="X129" s="21">
        <f t="shared" ref="X129:AD129" si="502">SUM(X130:X137)-X131</f>
        <v>75530.703300000008</v>
      </c>
      <c r="Y129" s="21">
        <f t="shared" si="502"/>
        <v>62628.413879999993</v>
      </c>
      <c r="Z129" s="21">
        <f t="shared" si="502"/>
        <v>4095.1224199999997</v>
      </c>
      <c r="AA129" s="21">
        <f t="shared" si="502"/>
        <v>6244.4670000000006</v>
      </c>
      <c r="AB129" s="21">
        <f t="shared" si="502"/>
        <v>2562.7000000000003</v>
      </c>
      <c r="AC129" s="97">
        <f t="shared" si="502"/>
        <v>25857.227339999998</v>
      </c>
      <c r="AD129" s="97">
        <f t="shared" si="502"/>
        <v>24572.447</v>
      </c>
      <c r="AE129" s="273">
        <f t="shared" ref="AE129" si="503">SUM(AE130:AE137)-AE131</f>
        <v>590.94974000000002</v>
      </c>
      <c r="AF129" s="97">
        <f>SUM(AF130:AF137)-AF131</f>
        <v>693.8306</v>
      </c>
      <c r="AG129" s="273">
        <f t="shared" ref="AG129" si="504">SUM(AG130:AG137)-AG131</f>
        <v>0</v>
      </c>
      <c r="AH129" s="2"/>
      <c r="AI129" s="97">
        <f>SUM(AI130:AI137)-AI131</f>
        <v>25656.849359999997</v>
      </c>
      <c r="AJ129" s="97">
        <f>SUM(AJ130:AJ137)-AJ131</f>
        <v>24572.447</v>
      </c>
      <c r="AK129" s="324">
        <f t="shared" si="280"/>
        <v>413.14409999999998</v>
      </c>
      <c r="AL129" s="324">
        <f t="shared" si="281"/>
        <v>499.55735999999996</v>
      </c>
      <c r="AM129" s="324">
        <f t="shared" si="282"/>
        <v>171.70090000000002</v>
      </c>
      <c r="AN129" s="21">
        <f t="shared" ref="AN129:BC129" si="505">SUM(AN130:AN137)-AN131</f>
        <v>82938.608000000007</v>
      </c>
      <c r="AO129" s="21">
        <f t="shared" si="505"/>
        <v>70000</v>
      </c>
      <c r="AP129" s="21">
        <f t="shared" si="505"/>
        <v>4131.4409999999998</v>
      </c>
      <c r="AQ129" s="21">
        <f t="shared" si="505"/>
        <v>6244.4669999999996</v>
      </c>
      <c r="AR129" s="21">
        <f t="shared" si="505"/>
        <v>2562.7000000000003</v>
      </c>
      <c r="AS129" s="21">
        <f t="shared" si="505"/>
        <v>82938.608000000007</v>
      </c>
      <c r="AT129" s="21">
        <f t="shared" si="505"/>
        <v>70000</v>
      </c>
      <c r="AU129" s="21">
        <f t="shared" si="505"/>
        <v>4131.4409999999998</v>
      </c>
      <c r="AV129" s="21"/>
      <c r="AW129" s="21">
        <f t="shared" si="505"/>
        <v>6244.4669999999996</v>
      </c>
      <c r="AX129" s="21">
        <f t="shared" si="505"/>
        <v>2562.7000000000003</v>
      </c>
      <c r="AY129" s="21">
        <f t="shared" si="505"/>
        <v>88295.7</v>
      </c>
      <c r="AZ129" s="21">
        <f t="shared" si="505"/>
        <v>70000</v>
      </c>
      <c r="BA129" s="21">
        <f t="shared" si="505"/>
        <v>5733</v>
      </c>
      <c r="BB129" s="21">
        <f t="shared" si="505"/>
        <v>10000</v>
      </c>
      <c r="BC129" s="21">
        <f t="shared" si="505"/>
        <v>2562.7000000000003</v>
      </c>
      <c r="BD129" s="21">
        <f t="shared" ref="BD129:BR129" si="506">SUM(BD130:BD137)-BD131</f>
        <v>88295.7</v>
      </c>
      <c r="BE129" s="21">
        <f t="shared" si="506"/>
        <v>70000</v>
      </c>
      <c r="BF129" s="21">
        <f t="shared" si="506"/>
        <v>5733</v>
      </c>
      <c r="BG129" s="21">
        <f t="shared" si="506"/>
        <v>10000</v>
      </c>
      <c r="BH129" s="21">
        <f t="shared" si="506"/>
        <v>2562.7000000000003</v>
      </c>
      <c r="BI129" s="21">
        <f>SUM(BI130:BI137)-BI131</f>
        <v>79326.2</v>
      </c>
      <c r="BJ129" s="21">
        <f>SUM(BJ130:BJ137)-BJ131</f>
        <v>70000</v>
      </c>
      <c r="BK129" s="21">
        <f>SUM(BK130:BK137)-BK131</f>
        <v>6763.5</v>
      </c>
      <c r="BL129" s="21">
        <f>SUM(BL130:BL137)-BL131</f>
        <v>0</v>
      </c>
      <c r="BM129" s="21">
        <f>SUM(BM130:BM137)-BM131</f>
        <v>2562.7000000000003</v>
      </c>
      <c r="BN129" s="21">
        <f t="shared" si="506"/>
        <v>3631.5</v>
      </c>
      <c r="BO129" s="21">
        <f t="shared" si="506"/>
        <v>0</v>
      </c>
      <c r="BP129" s="21">
        <f t="shared" si="506"/>
        <v>3631.5</v>
      </c>
      <c r="BQ129" s="21">
        <f t="shared" si="506"/>
        <v>0</v>
      </c>
      <c r="BR129" s="21">
        <f t="shared" si="506"/>
        <v>0</v>
      </c>
      <c r="BS129" s="16"/>
      <c r="BT129" s="16"/>
      <c r="BU129" s="21">
        <f>SUM(BU130:BU137)-BU131</f>
        <v>82902.289420000001</v>
      </c>
      <c r="BV129" s="21">
        <f>SUM(BV130:BV137)-BV131</f>
        <v>70000</v>
      </c>
      <c r="BW129" s="21">
        <f>SUM(BW130:BW137)-BW131</f>
        <v>4095.1224199999997</v>
      </c>
      <c r="BX129" s="21">
        <f>SUM(BX130:BX137)-BX131</f>
        <v>6244.4670000000006</v>
      </c>
      <c r="BY129" s="21">
        <f>SUM(BY130:BY137)-BY131</f>
        <v>2562.7000000000003</v>
      </c>
      <c r="BZ129" s="21">
        <f t="shared" ref="BZ129:DD129" si="507">SUM(BZ130:BZ137)-BZ131</f>
        <v>36.318580000000225</v>
      </c>
      <c r="CA129" s="21">
        <f t="shared" si="507"/>
        <v>0</v>
      </c>
      <c r="CB129" s="21">
        <f t="shared" si="507"/>
        <v>36.318580000000225</v>
      </c>
      <c r="CC129" s="21">
        <f t="shared" si="507"/>
        <v>0</v>
      </c>
      <c r="CD129" s="21">
        <f t="shared" si="507"/>
        <v>0</v>
      </c>
      <c r="CE129" s="21">
        <f t="shared" si="507"/>
        <v>79447.947979999997</v>
      </c>
      <c r="CF129" s="21">
        <f>SUM(CF130:CF137)-CF131</f>
        <v>62628.413879999993</v>
      </c>
      <c r="CG129" s="21">
        <f>SUM(CG130:CG137)-CG131</f>
        <v>4265.6821</v>
      </c>
      <c r="CH129" s="21">
        <f>SUM(CH130:CH137)-CH131</f>
        <v>9991.152</v>
      </c>
      <c r="CI129" s="21">
        <f>SUM(CI130:CI137)-CI131</f>
        <v>2562.7000000000003</v>
      </c>
      <c r="CJ129" s="21">
        <f t="shared" si="507"/>
        <v>3917.2446799999998</v>
      </c>
      <c r="CK129" s="21">
        <f t="shared" si="507"/>
        <v>0</v>
      </c>
      <c r="CL129" s="21">
        <f t="shared" si="507"/>
        <v>170.55967999999999</v>
      </c>
      <c r="CM129" s="21">
        <f t="shared" si="507"/>
        <v>3746.6849999999999</v>
      </c>
      <c r="CN129" s="21">
        <f t="shared" si="507"/>
        <v>0</v>
      </c>
      <c r="CO129" s="21">
        <f>SUM(CO130:CO137)-CO131</f>
        <v>75530.703300000008</v>
      </c>
      <c r="CP129" s="21">
        <f>SUM(CP130:CP137)-CP131</f>
        <v>62628.413879999993</v>
      </c>
      <c r="CQ129" s="21">
        <f>SUM(CQ130:CQ137)-CQ131</f>
        <v>4095.1224199999997</v>
      </c>
      <c r="CR129" s="21">
        <f>SUM(CR130:CR137)-CR131</f>
        <v>6244.4670000000006</v>
      </c>
      <c r="CS129" s="21">
        <f>SUM(CS130:CS137)-CS131</f>
        <v>2562.7000000000003</v>
      </c>
      <c r="CT129" s="21">
        <f t="shared" si="507"/>
        <v>72848.916119999994</v>
      </c>
      <c r="CU129" s="21">
        <f t="shared" si="507"/>
        <v>62628.413879999993</v>
      </c>
      <c r="CV129" s="21">
        <f t="shared" si="507"/>
        <v>3976.0352399999997</v>
      </c>
      <c r="CW129" s="21">
        <f t="shared" si="507"/>
        <v>6244.4670000000006</v>
      </c>
      <c r="CX129" s="21">
        <f t="shared" si="507"/>
        <v>0</v>
      </c>
      <c r="CY129" s="97">
        <f>SUM(CY130:CY137)-CY131</f>
        <v>25857.227339999998</v>
      </c>
      <c r="CZ129" s="97">
        <f>SUM(CZ130:CZ137)-CZ131</f>
        <v>24572.447</v>
      </c>
      <c r="DA129" s="273">
        <f t="shared" ref="DA129" si="508">SUM(DA130:DA137)-DA131</f>
        <v>590.94974000000002</v>
      </c>
      <c r="DB129" s="97">
        <f>SUM(DB130:DB137)-DB131</f>
        <v>693.8306</v>
      </c>
      <c r="DC129" s="273">
        <f t="shared" ref="DC129" si="509">SUM(DC130:DC137)-DC131</f>
        <v>0</v>
      </c>
      <c r="DD129" s="21">
        <f t="shared" si="507"/>
        <v>98706.143460000007</v>
      </c>
      <c r="DE129" s="21">
        <f t="shared" ref="DE129:DN129" si="510">SUM(DE130:DE137)-DE131</f>
        <v>98706.143460000007</v>
      </c>
      <c r="DF129" s="21">
        <f t="shared" si="510"/>
        <v>87200.860879999993</v>
      </c>
      <c r="DG129" s="21">
        <f t="shared" si="510"/>
        <v>4566.9849799999993</v>
      </c>
      <c r="DH129" s="21">
        <f t="shared" si="510"/>
        <v>6938.2976000000008</v>
      </c>
      <c r="DI129" s="21">
        <f t="shared" si="510"/>
        <v>0</v>
      </c>
      <c r="DJ129" s="21">
        <f t="shared" si="510"/>
        <v>2681.7871800000003</v>
      </c>
      <c r="DK129" s="21">
        <f t="shared" si="510"/>
        <v>0</v>
      </c>
      <c r="DL129" s="21">
        <f t="shared" si="510"/>
        <v>119.08717999999999</v>
      </c>
      <c r="DM129" s="21">
        <f t="shared" si="510"/>
        <v>0</v>
      </c>
      <c r="DN129" s="21">
        <f t="shared" si="510"/>
        <v>2562.7000000000003</v>
      </c>
      <c r="DO129" s="31">
        <f>DP129+DR129-CJ129</f>
        <v>75530.703299999994</v>
      </c>
      <c r="DP129" s="206">
        <f t="shared" ref="DP129:EJ129" si="511">SUM(DP130:DP137)-DP131</f>
        <v>79447.947979999997</v>
      </c>
      <c r="DQ129" s="206">
        <f t="shared" ref="DQ129" si="512">SUM(DQ130:DQ137)-DQ131</f>
        <v>75530.703299999994</v>
      </c>
      <c r="DR129" s="207">
        <f t="shared" si="511"/>
        <v>0</v>
      </c>
      <c r="DS129" s="21">
        <f t="shared" si="511"/>
        <v>0</v>
      </c>
      <c r="DT129" s="21">
        <f t="shared" si="511"/>
        <v>0</v>
      </c>
      <c r="DU129" s="21">
        <f t="shared" si="511"/>
        <v>0</v>
      </c>
      <c r="DV129" s="42">
        <f t="shared" si="511"/>
        <v>0</v>
      </c>
      <c r="DW129" s="21">
        <f t="shared" si="511"/>
        <v>0</v>
      </c>
      <c r="DX129" s="207">
        <f t="shared" si="511"/>
        <v>0</v>
      </c>
      <c r="DY129" s="21">
        <f t="shared" si="511"/>
        <v>0</v>
      </c>
      <c r="DZ129" s="21">
        <f t="shared" si="511"/>
        <v>0</v>
      </c>
      <c r="EA129" s="21">
        <f t="shared" si="511"/>
        <v>0</v>
      </c>
      <c r="EB129" s="21">
        <f t="shared" si="511"/>
        <v>0</v>
      </c>
      <c r="EC129" s="21">
        <f t="shared" si="511"/>
        <v>0</v>
      </c>
      <c r="ED129" s="21">
        <f t="shared" si="511"/>
        <v>0</v>
      </c>
      <c r="EE129" s="21">
        <f t="shared" si="511"/>
        <v>0</v>
      </c>
      <c r="EF129" s="21">
        <f t="shared" si="511"/>
        <v>0</v>
      </c>
      <c r="EG129" s="21">
        <f t="shared" si="511"/>
        <v>0</v>
      </c>
      <c r="EH129" s="21">
        <f t="shared" si="511"/>
        <v>0</v>
      </c>
      <c r="EI129" s="21">
        <f t="shared" si="511"/>
        <v>0</v>
      </c>
      <c r="EJ129" s="3">
        <f t="shared" si="511"/>
        <v>2681.7871800000003</v>
      </c>
      <c r="EL129" s="3">
        <f>SUM(EL130:EL137)-EL131</f>
        <v>75530.703300000008</v>
      </c>
      <c r="EM129" s="3">
        <f>SUM(EM130:EM137)-EM131</f>
        <v>72848.916119999994</v>
      </c>
      <c r="EO129" s="3">
        <f>SUM(EO130:EO137)-EO131</f>
        <v>72848.916119999994</v>
      </c>
      <c r="EP129" s="3">
        <f>SUM(EP130:EP137)-EP131</f>
        <v>2681.7871800000003</v>
      </c>
      <c r="ER129" s="3">
        <f>SUM(ER130:ER137)-ER131</f>
        <v>2681.7871800000039</v>
      </c>
      <c r="ES129" s="24">
        <f>EJ129-ER129</f>
        <v>-3.637978807091713E-12</v>
      </c>
      <c r="ET129" s="146">
        <f t="shared" ref="ET129:EV129" si="513">SUM(ET130:ET137)-ET131</f>
        <v>7607.8</v>
      </c>
      <c r="EU129" s="146">
        <f t="shared" si="513"/>
        <v>0</v>
      </c>
      <c r="EV129" s="146">
        <f t="shared" si="513"/>
        <v>1.2054</v>
      </c>
      <c r="EW129" s="146">
        <f t="shared" ref="EW129:EX129" si="514">SUM(EW130:EW137)-EW131</f>
        <v>14238</v>
      </c>
      <c r="EX129" s="146">
        <f t="shared" si="514"/>
        <v>1</v>
      </c>
      <c r="EY129" s="171">
        <f t="shared" ref="EY129:EZ129" si="515">SUM(EY130:EY137)-EY131</f>
        <v>0</v>
      </c>
      <c r="EZ129" s="174">
        <f t="shared" si="515"/>
        <v>0</v>
      </c>
      <c r="FA129" s="24"/>
      <c r="FB129" s="24"/>
      <c r="FC129" s="94">
        <f>SUM(FC130:FC137)-FC131</f>
        <v>72848.916120000009</v>
      </c>
      <c r="FD129" s="94">
        <f>SUM(FD130:FD137)-FD131</f>
        <v>62628.41388</v>
      </c>
      <c r="FE129" s="141">
        <f t="shared" ref="FE129" si="516">SUM(FE130:FE137)-FE131</f>
        <v>3976.0352399999997</v>
      </c>
      <c r="FF129" s="94">
        <f>SUM(FF130:FF137)-FF131</f>
        <v>6244.4669999999996</v>
      </c>
      <c r="FG129" s="141">
        <f t="shared" ref="FG129" si="517">SUM(FG130:FG137)-FG131</f>
        <v>0</v>
      </c>
      <c r="FH129" s="94">
        <f>SUM(FH130:FH137)-FH131</f>
        <v>25857.227339999998</v>
      </c>
      <c r="FI129" s="94">
        <f>SUM(FI130:FI137)-FI131</f>
        <v>24572.447</v>
      </c>
      <c r="FJ129" s="141">
        <f t="shared" ref="FJ129" si="518">SUM(FJ130:FJ137)-FJ131</f>
        <v>590.94974000000002</v>
      </c>
      <c r="FK129" s="94">
        <f>SUM(FK130:FK137)-FK131</f>
        <v>693.8306</v>
      </c>
      <c r="FL129" s="141">
        <f t="shared" ref="FL129" si="519">SUM(FL130:FL137)-FL131</f>
        <v>0</v>
      </c>
      <c r="FM129" s="94">
        <f>SUM(FM130:FM137)-FM131</f>
        <v>72848.916120000009</v>
      </c>
      <c r="FN129" s="94">
        <f>SUM(FN130:FN137)-FN131</f>
        <v>62628.41388</v>
      </c>
      <c r="FO129" s="141">
        <f t="shared" ref="FO129" si="520">SUM(FO130:FO137)-FO131</f>
        <v>3976.0352399999997</v>
      </c>
      <c r="FP129" s="94">
        <f>SUM(FP130:FP137)-FP131</f>
        <v>6244.4669999999996</v>
      </c>
      <c r="FQ129" s="141">
        <f t="shared" ref="FQ129" si="521">SUM(FQ130:FQ137)-FQ131</f>
        <v>0</v>
      </c>
      <c r="FR129" s="94">
        <f>SUM(FR130:FR137)-FR131</f>
        <v>25857.227339999998</v>
      </c>
      <c r="FS129" s="94">
        <f>SUM(FS130:FS137)-FS131</f>
        <v>24572.447</v>
      </c>
      <c r="FT129" s="141">
        <f t="shared" ref="FT129" si="522">SUM(FT130:FT137)-FT131</f>
        <v>590.94974000000002</v>
      </c>
      <c r="FU129" s="94">
        <f>SUM(FU130:FU137)-FU131</f>
        <v>693.8306</v>
      </c>
      <c r="FV129" s="141">
        <f t="shared" ref="FV129" si="523">SUM(FV130:FV137)-FV131</f>
        <v>0</v>
      </c>
    </row>
    <row r="130" spans="2:178" ht="16.2" customHeight="1" x14ac:dyDescent="0.3">
      <c r="B130" s="49">
        <v>1</v>
      </c>
      <c r="C130" s="50"/>
      <c r="D130" s="50"/>
      <c r="E130" s="307">
        <v>108</v>
      </c>
      <c r="F130" s="49"/>
      <c r="G130" s="50"/>
      <c r="H130" s="50"/>
      <c r="I130" s="298">
        <v>8</v>
      </c>
      <c r="J130" s="298" t="s">
        <v>420</v>
      </c>
      <c r="K130" s="93" t="s">
        <v>427</v>
      </c>
      <c r="L130" s="82">
        <v>8075</v>
      </c>
      <c r="M130" s="307">
        <v>87</v>
      </c>
      <c r="N130" s="10" t="s">
        <v>373</v>
      </c>
      <c r="O130" s="312"/>
      <c r="P130" s="17">
        <f t="shared" ref="P130:P137" si="524">Q130+R130+S130+T130</f>
        <v>70000</v>
      </c>
      <c r="Q130" s="111">
        <v>70000</v>
      </c>
      <c r="R130" s="15"/>
      <c r="S130" s="17"/>
      <c r="T130" s="17"/>
      <c r="U130" s="17">
        <v>24572.447</v>
      </c>
      <c r="V130" s="312"/>
      <c r="W130" s="312"/>
      <c r="X130" s="17">
        <f t="shared" ref="X130:X137" si="525">Y130+Z130+AA130+AB130</f>
        <v>62628.413879999993</v>
      </c>
      <c r="Y130" s="17">
        <f>1437.84298+4916.16674+6622.72168+19412.87509+8949.84807+10660.20718+10628.75214</f>
        <v>62628.413879999993</v>
      </c>
      <c r="Z130" s="17"/>
      <c r="AA130" s="17"/>
      <c r="AB130" s="17"/>
      <c r="AC130" s="17">
        <f t="shared" ref="AC130:AC137" si="526">AD130+AE130+AF130+AG130</f>
        <v>24572.447</v>
      </c>
      <c r="AD130" s="17">
        <v>24572.447</v>
      </c>
      <c r="AE130" s="277"/>
      <c r="AF130" s="17"/>
      <c r="AG130" s="277"/>
      <c r="AH130" s="312"/>
      <c r="AI130" s="17">
        <f t="shared" ref="AI130:AI137" si="527">AJ130+AK130+AL130+AM130</f>
        <v>24572.447</v>
      </c>
      <c r="AJ130" s="17">
        <v>24572.447</v>
      </c>
      <c r="AK130" s="324">
        <f t="shared" si="280"/>
        <v>0</v>
      </c>
      <c r="AL130" s="324">
        <f t="shared" si="281"/>
        <v>0</v>
      </c>
      <c r="AM130" s="324">
        <f t="shared" si="282"/>
        <v>0</v>
      </c>
      <c r="AN130" s="17">
        <f t="shared" ref="AN130:AN137" si="528">AO130+AP130+AQ130+AR130</f>
        <v>70000</v>
      </c>
      <c r="AO130" s="111">
        <v>70000</v>
      </c>
      <c r="AP130" s="15"/>
      <c r="AQ130" s="17"/>
      <c r="AR130" s="17"/>
      <c r="AS130" s="17">
        <f t="shared" ref="AS130:AS137" si="529">AT130+AU130+AW130+AX130</f>
        <v>70000</v>
      </c>
      <c r="AT130" s="111">
        <v>70000</v>
      </c>
      <c r="AU130" s="15"/>
      <c r="AV130" s="17"/>
      <c r="AW130" s="17"/>
      <c r="AX130" s="17"/>
      <c r="AY130" s="17">
        <f t="shared" ref="AY130:AY137" si="530">AZ130+BA130+BB130+BC130</f>
        <v>70000</v>
      </c>
      <c r="AZ130" s="111">
        <v>70000</v>
      </c>
      <c r="BA130" s="15"/>
      <c r="BB130" s="17"/>
      <c r="BC130" s="17"/>
      <c r="BD130" s="17">
        <f t="shared" ref="BD130:BD137" si="531">BE130+BF130+BG130+BH130</f>
        <v>70000</v>
      </c>
      <c r="BE130" s="111">
        <v>70000</v>
      </c>
      <c r="BF130" s="15"/>
      <c r="BG130" s="17"/>
      <c r="BH130" s="17"/>
      <c r="BI130" s="17">
        <f t="shared" ref="BI130:BI137" si="532">BJ130+BK130+BL130+BM130</f>
        <v>70000</v>
      </c>
      <c r="BJ130" s="111">
        <v>70000</v>
      </c>
      <c r="BK130" s="15"/>
      <c r="BL130" s="17"/>
      <c r="BM130" s="17"/>
      <c r="BN130" s="17">
        <f t="shared" ref="BN130:BN137" si="533">BO130+BP130+BQ130+BR130</f>
        <v>0</v>
      </c>
      <c r="BO130" s="17"/>
      <c r="BP130" s="15"/>
      <c r="BQ130" s="17"/>
      <c r="BR130" s="17"/>
      <c r="BS130" s="17"/>
      <c r="BT130" s="17" t="s">
        <v>264</v>
      </c>
      <c r="BU130" s="17">
        <f t="shared" ref="BU130:BU137" si="534">BV130+BW130+BX130+BY130</f>
        <v>70000</v>
      </c>
      <c r="BV130" s="111">
        <v>70000</v>
      </c>
      <c r="BW130" s="17"/>
      <c r="BX130" s="17"/>
      <c r="BY130" s="17"/>
      <c r="BZ130" s="17">
        <f t="shared" ref="BZ130:BZ137" si="535">CA130+CB130+CC130+CD130</f>
        <v>0</v>
      </c>
      <c r="CA130" s="17">
        <f t="shared" ref="CA130:CA137" si="536">AO130-BV130</f>
        <v>0</v>
      </c>
      <c r="CB130" s="17">
        <f t="shared" ref="CB130:CB137" si="537">AP130-BW130</f>
        <v>0</v>
      </c>
      <c r="CC130" s="17">
        <f t="shared" ref="CC130:CC137" si="538">AQ130-BX130</f>
        <v>0</v>
      </c>
      <c r="CD130" s="17">
        <f t="shared" ref="CD130:CD137" si="539">AR130-BY130</f>
        <v>0</v>
      </c>
      <c r="CE130" s="17">
        <f t="shared" ref="CE130:CE137" si="540">CF130+CG130+CH130+CI130</f>
        <v>62628.413879999993</v>
      </c>
      <c r="CF130" s="17">
        <f>1437.84298+4916.16674+6622.72168+19412.87509+8949.84807+10660.20718+10628.75214</f>
        <v>62628.413879999993</v>
      </c>
      <c r="CG130" s="17"/>
      <c r="CH130" s="17"/>
      <c r="CI130" s="17"/>
      <c r="CJ130" s="17">
        <f t="shared" ref="CJ130:CJ137" si="541">CK130+CL130+CM130+CN130</f>
        <v>0</v>
      </c>
      <c r="CK130" s="17"/>
      <c r="CL130" s="17"/>
      <c r="CM130" s="17"/>
      <c r="CN130" s="17"/>
      <c r="CO130" s="17">
        <f t="shared" ref="CO130:CO137" si="542">CP130+CQ130+CR130+CS130</f>
        <v>62628.413879999993</v>
      </c>
      <c r="CP130" s="17">
        <f>1437.84298+4916.16674+6622.72168+19412.87509+8949.84807+10660.20718+10628.75214</f>
        <v>62628.413879999993</v>
      </c>
      <c r="CQ130" s="17"/>
      <c r="CR130" s="17"/>
      <c r="CS130" s="17"/>
      <c r="CT130" s="17">
        <f t="shared" ref="CT130" si="543">CU130+CV130+CW130+CX130</f>
        <v>62628.413879999993</v>
      </c>
      <c r="CU130" s="17">
        <f>1437.84298+4916.16674+6622.72168+19412.87509+8949.84807+10660.20718+10628.75214</f>
        <v>62628.413879999993</v>
      </c>
      <c r="CV130" s="15"/>
      <c r="CW130" s="15"/>
      <c r="CX130" s="15"/>
      <c r="CY130" s="17">
        <f t="shared" ref="CY130:CY137" si="544">CZ130+DA130+DB130+DC130</f>
        <v>24572.447</v>
      </c>
      <c r="CZ130" s="17">
        <v>24572.447</v>
      </c>
      <c r="DA130" s="277"/>
      <c r="DB130" s="17"/>
      <c r="DC130" s="277"/>
      <c r="DD130" s="15">
        <f t="shared" ref="DD130:DD137" si="545">DE130</f>
        <v>87200.860879999993</v>
      </c>
      <c r="DE130" s="17">
        <f t="shared" ref="DE130:DE137" si="546">DF130+DG130+DH130+DI130</f>
        <v>87200.860879999993</v>
      </c>
      <c r="DF130" s="17">
        <f t="shared" ref="DF130:DF137" si="547">CU130+CZ130</f>
        <v>87200.860879999993</v>
      </c>
      <c r="DG130" s="17">
        <f t="shared" ref="DG130:DG137" si="548">CV130+DA130</f>
        <v>0</v>
      </c>
      <c r="DH130" s="17">
        <f t="shared" ref="DH130:DH137" si="549">CW130+DB130</f>
        <v>0</v>
      </c>
      <c r="DI130" s="17">
        <f t="shared" ref="DI130:DI137" si="550">CX130+DC130</f>
        <v>0</v>
      </c>
      <c r="DJ130" s="17">
        <f t="shared" ref="DJ130:DJ137" si="551">DK130+DL130+DM130+DN130</f>
        <v>0</v>
      </c>
      <c r="DK130" s="17">
        <f t="shared" ref="DK130:DK137" si="552">CP130-CU130</f>
        <v>0</v>
      </c>
      <c r="DL130" s="17">
        <f t="shared" ref="DL130:DL137" si="553">CQ130-CV130</f>
        <v>0</v>
      </c>
      <c r="DM130" s="17">
        <f t="shared" ref="DM130:DM137" si="554">CR130-CW130</f>
        <v>0</v>
      </c>
      <c r="DN130" s="17">
        <f t="shared" ref="DN130:DN137" si="555">CS130-CX130</f>
        <v>0</v>
      </c>
      <c r="DP130" s="209">
        <f>CE130</f>
        <v>62628.413879999993</v>
      </c>
      <c r="DQ130" s="209">
        <f>DP130</f>
        <v>62628.413879999993</v>
      </c>
      <c r="DR130" s="17">
        <f t="shared" ref="DR130:DR137" si="556">DS130+DT130+DU130+DV130</f>
        <v>0</v>
      </c>
      <c r="DS130" s="17"/>
      <c r="DT130" s="17"/>
      <c r="DU130" s="17"/>
      <c r="DV130" s="40"/>
      <c r="DW130" s="15">
        <f t="shared" ref="DW130:DW137" si="557">DX130+DY130+DZ130+EA130</f>
        <v>0</v>
      </c>
      <c r="DX130" s="17"/>
      <c r="DY130" s="17"/>
      <c r="DZ130" s="17"/>
      <c r="EA130" s="17"/>
      <c r="EB130" s="17">
        <f t="shared" ref="EB130:EB137" si="558">EC130+ED130+EE130+EF130</f>
        <v>0</v>
      </c>
      <c r="EC130" s="17"/>
      <c r="ED130" s="17"/>
      <c r="EE130" s="17"/>
      <c r="EF130" s="17"/>
      <c r="EG130" s="17"/>
      <c r="EH130" s="17"/>
      <c r="EI130" s="17"/>
      <c r="EJ130" s="8">
        <f t="shared" ref="EJ130:EJ137" si="559">DJ130+EB130+EI130</f>
        <v>0</v>
      </c>
      <c r="EK130" s="59"/>
      <c r="EL130" s="8">
        <f t="shared" ref="EL130:EL137" si="560">CO130+DR130+EG130</f>
        <v>62628.413879999993</v>
      </c>
      <c r="EM130" s="8">
        <f t="shared" ref="EM130:EM137" si="561">CT130+DW130+EH130</f>
        <v>62628.413879999993</v>
      </c>
      <c r="EO130" s="8">
        <f>EM130</f>
        <v>62628.413879999993</v>
      </c>
      <c r="EP130" s="8">
        <f>EJ130</f>
        <v>0</v>
      </c>
      <c r="ER130" s="8">
        <f>DQ130-EO130</f>
        <v>0</v>
      </c>
      <c r="ET130" s="153"/>
      <c r="EU130" s="153"/>
      <c r="EV130" s="153"/>
      <c r="EW130" s="153"/>
      <c r="EX130" s="153"/>
      <c r="EY130" s="179"/>
      <c r="EZ130" s="152"/>
      <c r="FC130" s="8">
        <f t="shared" ref="FC130:FC137" si="562">FD130+FE130+FF130+FG130</f>
        <v>62628.41388</v>
      </c>
      <c r="FD130" s="8">
        <v>62628.41388</v>
      </c>
      <c r="FE130" s="131"/>
      <c r="FF130" s="8"/>
      <c r="FG130" s="139"/>
      <c r="FH130" s="8">
        <f t="shared" ref="FH130:FH137" si="563">FI130+FJ130+FK130+FL130</f>
        <v>24572.447</v>
      </c>
      <c r="FI130" s="8">
        <v>24572.447</v>
      </c>
      <c r="FJ130" s="131"/>
      <c r="FK130" s="8"/>
      <c r="FL130" s="139"/>
      <c r="FM130" s="8">
        <f t="shared" ref="FM130:FM137" si="564">FN130+FO130+FP130+FQ130</f>
        <v>62628.41388</v>
      </c>
      <c r="FN130" s="8">
        <v>62628.41388</v>
      </c>
      <c r="FO130" s="139"/>
      <c r="FP130" s="8"/>
      <c r="FQ130" s="139"/>
      <c r="FR130" s="8">
        <f t="shared" ref="FR130:FR137" si="565">FS130+FT130+FU130+FV130</f>
        <v>24572.447</v>
      </c>
      <c r="FS130" s="8">
        <v>24572.447</v>
      </c>
      <c r="FT130" s="139"/>
      <c r="FU130" s="8"/>
      <c r="FV130" s="139"/>
    </row>
    <row r="131" spans="2:178" ht="16.2" hidden="1" customHeight="1" x14ac:dyDescent="0.3">
      <c r="B131" s="49"/>
      <c r="C131" s="50"/>
      <c r="D131" s="50"/>
      <c r="E131" s="307"/>
      <c r="F131" s="49"/>
      <c r="G131" s="50"/>
      <c r="H131" s="50"/>
      <c r="I131" s="383" t="s">
        <v>421</v>
      </c>
      <c r="J131" s="384"/>
      <c r="K131" s="384"/>
      <c r="L131" s="89">
        <f>L130</f>
        <v>8075</v>
      </c>
      <c r="M131" s="307"/>
      <c r="N131" s="28" t="s">
        <v>396</v>
      </c>
      <c r="O131" s="313"/>
      <c r="P131" s="17">
        <f t="shared" si="524"/>
        <v>0</v>
      </c>
      <c r="Q131" s="17"/>
      <c r="R131" s="15"/>
      <c r="S131" s="17"/>
      <c r="T131" s="17"/>
      <c r="U131" s="20">
        <v>0</v>
      </c>
      <c r="V131" s="313"/>
      <c r="W131" s="313"/>
      <c r="X131" s="17">
        <f t="shared" si="525"/>
        <v>0</v>
      </c>
      <c r="Y131" s="17"/>
      <c r="Z131" s="17"/>
      <c r="AA131" s="17"/>
      <c r="AB131" s="17"/>
      <c r="AC131" s="17">
        <f t="shared" si="526"/>
        <v>0</v>
      </c>
      <c r="AD131" s="17"/>
      <c r="AE131" s="274"/>
      <c r="AF131" s="17"/>
      <c r="AG131" s="274"/>
      <c r="AH131" s="313"/>
      <c r="AI131" s="17">
        <f t="shared" si="527"/>
        <v>0</v>
      </c>
      <c r="AJ131" s="17"/>
      <c r="AK131" s="324">
        <f t="shared" si="280"/>
        <v>0</v>
      </c>
      <c r="AL131" s="324">
        <f t="shared" si="281"/>
        <v>0</v>
      </c>
      <c r="AM131" s="324">
        <f t="shared" si="282"/>
        <v>0</v>
      </c>
      <c r="AN131" s="17">
        <f t="shared" si="528"/>
        <v>0</v>
      </c>
      <c r="AO131" s="17"/>
      <c r="AP131" s="15"/>
      <c r="AQ131" s="17"/>
      <c r="AR131" s="17"/>
      <c r="AS131" s="17">
        <f t="shared" si="529"/>
        <v>0</v>
      </c>
      <c r="AT131" s="17"/>
      <c r="AU131" s="15"/>
      <c r="AV131" s="17"/>
      <c r="AW131" s="17"/>
      <c r="AX131" s="17"/>
      <c r="AY131" s="17">
        <f t="shared" si="530"/>
        <v>0</v>
      </c>
      <c r="AZ131" s="17"/>
      <c r="BA131" s="15"/>
      <c r="BB131" s="17"/>
      <c r="BC131" s="17"/>
      <c r="BD131" s="17">
        <f t="shared" si="531"/>
        <v>0</v>
      </c>
      <c r="BE131" s="17"/>
      <c r="BF131" s="15"/>
      <c r="BG131" s="17"/>
      <c r="BH131" s="17"/>
      <c r="BI131" s="17">
        <f t="shared" si="532"/>
        <v>0</v>
      </c>
      <c r="BJ131" s="17"/>
      <c r="BK131" s="15"/>
      <c r="BL131" s="17"/>
      <c r="BM131" s="17"/>
      <c r="BN131" s="17">
        <f t="shared" si="533"/>
        <v>0</v>
      </c>
      <c r="BO131" s="17"/>
      <c r="BP131" s="15"/>
      <c r="BQ131" s="17"/>
      <c r="BR131" s="17"/>
      <c r="BS131" s="17"/>
      <c r="BT131" s="17"/>
      <c r="BU131" s="17">
        <f t="shared" si="534"/>
        <v>0</v>
      </c>
      <c r="BV131" s="17"/>
      <c r="BW131" s="17"/>
      <c r="BX131" s="17"/>
      <c r="BY131" s="17"/>
      <c r="BZ131" s="17">
        <f t="shared" si="535"/>
        <v>0</v>
      </c>
      <c r="CA131" s="17">
        <f t="shared" si="536"/>
        <v>0</v>
      </c>
      <c r="CB131" s="17">
        <f t="shared" si="537"/>
        <v>0</v>
      </c>
      <c r="CC131" s="17">
        <f t="shared" si="538"/>
        <v>0</v>
      </c>
      <c r="CD131" s="17">
        <f t="shared" si="539"/>
        <v>0</v>
      </c>
      <c r="CE131" s="17">
        <f t="shared" si="540"/>
        <v>0</v>
      </c>
      <c r="CF131" s="17"/>
      <c r="CG131" s="17"/>
      <c r="CH131" s="17"/>
      <c r="CI131" s="17"/>
      <c r="CJ131" s="17">
        <f t="shared" si="541"/>
        <v>0</v>
      </c>
      <c r="CK131" s="17"/>
      <c r="CL131" s="17"/>
      <c r="CM131" s="17"/>
      <c r="CN131" s="17"/>
      <c r="CO131" s="17">
        <f t="shared" si="542"/>
        <v>0</v>
      </c>
      <c r="CP131" s="17"/>
      <c r="CQ131" s="17"/>
      <c r="CR131" s="17"/>
      <c r="CS131" s="17"/>
      <c r="CT131" s="15">
        <f t="shared" ref="CT131:CT137" si="566">CU131+CV131+CW131+CX131</f>
        <v>0</v>
      </c>
      <c r="CU131" s="15"/>
      <c r="CV131" s="15"/>
      <c r="CW131" s="15"/>
      <c r="CX131" s="15"/>
      <c r="CY131" s="17">
        <f t="shared" si="544"/>
        <v>0</v>
      </c>
      <c r="CZ131" s="17"/>
      <c r="DA131" s="274"/>
      <c r="DB131" s="17"/>
      <c r="DC131" s="274"/>
      <c r="DD131" s="15">
        <f t="shared" si="545"/>
        <v>0</v>
      </c>
      <c r="DE131" s="17">
        <f t="shared" si="546"/>
        <v>0</v>
      </c>
      <c r="DF131" s="17">
        <f t="shared" si="547"/>
        <v>0</v>
      </c>
      <c r="DG131" s="17">
        <f t="shared" si="548"/>
        <v>0</v>
      </c>
      <c r="DH131" s="17">
        <f t="shared" si="549"/>
        <v>0</v>
      </c>
      <c r="DI131" s="17">
        <f t="shared" si="550"/>
        <v>0</v>
      </c>
      <c r="DJ131" s="17">
        <f t="shared" si="551"/>
        <v>0</v>
      </c>
      <c r="DK131" s="17">
        <f t="shared" si="552"/>
        <v>0</v>
      </c>
      <c r="DL131" s="17">
        <f t="shared" si="553"/>
        <v>0</v>
      </c>
      <c r="DM131" s="17">
        <f t="shared" si="554"/>
        <v>0</v>
      </c>
      <c r="DN131" s="17">
        <f t="shared" si="555"/>
        <v>0</v>
      </c>
      <c r="DP131" s="209"/>
      <c r="DQ131" s="209"/>
      <c r="DR131" s="17">
        <f t="shared" si="556"/>
        <v>0</v>
      </c>
      <c r="DS131" s="17"/>
      <c r="DT131" s="17"/>
      <c r="DU131" s="17"/>
      <c r="DV131" s="40"/>
      <c r="DW131" s="15">
        <f t="shared" si="557"/>
        <v>0</v>
      </c>
      <c r="DX131" s="17"/>
      <c r="DY131" s="17"/>
      <c r="DZ131" s="17"/>
      <c r="EA131" s="17"/>
      <c r="EB131" s="17">
        <f t="shared" si="558"/>
        <v>0</v>
      </c>
      <c r="EC131" s="17"/>
      <c r="ED131" s="17"/>
      <c r="EE131" s="17"/>
      <c r="EF131" s="17"/>
      <c r="EG131" s="17"/>
      <c r="EH131" s="17"/>
      <c r="EI131" s="17"/>
      <c r="EJ131" s="8">
        <f t="shared" si="559"/>
        <v>0</v>
      </c>
      <c r="EK131" s="59"/>
      <c r="EL131" s="8">
        <f t="shared" si="560"/>
        <v>0</v>
      </c>
      <c r="EM131" s="8">
        <f t="shared" si="561"/>
        <v>0</v>
      </c>
      <c r="EO131" s="8">
        <f>EM131</f>
        <v>0</v>
      </c>
      <c r="EP131" s="8">
        <f>EJ131</f>
        <v>0</v>
      </c>
      <c r="ER131" s="8"/>
      <c r="ET131" s="148"/>
      <c r="EU131" s="148"/>
      <c r="EV131" s="148"/>
      <c r="EW131" s="148"/>
      <c r="EX131" s="148"/>
      <c r="EY131" s="175"/>
      <c r="EZ131" s="148"/>
      <c r="FC131" s="8">
        <f t="shared" si="562"/>
        <v>0</v>
      </c>
      <c r="FD131" s="8"/>
      <c r="FE131" s="131"/>
      <c r="FF131" s="8"/>
      <c r="FG131" s="131"/>
      <c r="FH131" s="8">
        <f t="shared" si="563"/>
        <v>0</v>
      </c>
      <c r="FI131" s="8"/>
      <c r="FJ131" s="131"/>
      <c r="FK131" s="8"/>
      <c r="FL131" s="131"/>
      <c r="FM131" s="8">
        <f t="shared" si="564"/>
        <v>0</v>
      </c>
      <c r="FN131" s="8"/>
      <c r="FO131" s="131"/>
      <c r="FP131" s="8"/>
      <c r="FQ131" s="131"/>
      <c r="FR131" s="8">
        <f t="shared" si="565"/>
        <v>0</v>
      </c>
      <c r="FS131" s="8"/>
      <c r="FT131" s="131"/>
      <c r="FU131" s="8"/>
      <c r="FV131" s="131"/>
    </row>
    <row r="132" spans="2:178" ht="16.2" customHeight="1" x14ac:dyDescent="0.3">
      <c r="B132" s="49"/>
      <c r="C132" s="50">
        <v>1</v>
      </c>
      <c r="D132" s="50"/>
      <c r="E132" s="307">
        <v>109</v>
      </c>
      <c r="F132" s="49"/>
      <c r="G132" s="50">
        <v>1</v>
      </c>
      <c r="H132" s="50">
        <v>1</v>
      </c>
      <c r="I132" s="387" t="s">
        <v>25</v>
      </c>
      <c r="J132" s="388"/>
      <c r="K132" s="388"/>
      <c r="L132" s="89">
        <f>L42+L45+L48+L118+L121+L124+L128+L131</f>
        <v>8075</v>
      </c>
      <c r="M132" s="307">
        <v>88</v>
      </c>
      <c r="N132" s="10" t="s">
        <v>50</v>
      </c>
      <c r="O132" s="312"/>
      <c r="P132" s="17">
        <f t="shared" si="524"/>
        <v>2520</v>
      </c>
      <c r="Q132" s="17"/>
      <c r="R132" s="33">
        <v>2520</v>
      </c>
      <c r="S132" s="17"/>
      <c r="T132" s="109"/>
      <c r="U132" s="17">
        <v>252</v>
      </c>
      <c r="V132" s="312"/>
      <c r="W132" s="312"/>
      <c r="X132" s="17">
        <f t="shared" si="525"/>
        <v>2494.7979999999998</v>
      </c>
      <c r="Y132" s="17"/>
      <c r="Z132" s="17">
        <v>2494.7979999999998</v>
      </c>
      <c r="AA132" s="17"/>
      <c r="AB132" s="17"/>
      <c r="AC132" s="17">
        <f t="shared" si="526"/>
        <v>264.08690999999999</v>
      </c>
      <c r="AD132" s="17"/>
      <c r="AE132" s="274">
        <v>264.08690999999999</v>
      </c>
      <c r="AF132" s="17"/>
      <c r="AG132" s="274"/>
      <c r="AH132" s="312"/>
      <c r="AI132" s="17">
        <f t="shared" si="527"/>
        <v>252</v>
      </c>
      <c r="AJ132" s="17"/>
      <c r="AK132" s="324">
        <f t="shared" si="280"/>
        <v>252</v>
      </c>
      <c r="AL132" s="324">
        <f t="shared" si="281"/>
        <v>0</v>
      </c>
      <c r="AM132" s="324">
        <f t="shared" si="282"/>
        <v>0</v>
      </c>
      <c r="AN132" s="17">
        <f t="shared" si="528"/>
        <v>2520</v>
      </c>
      <c r="AO132" s="17"/>
      <c r="AP132" s="33">
        <v>2520</v>
      </c>
      <c r="AQ132" s="17"/>
      <c r="AR132" s="109"/>
      <c r="AS132" s="17">
        <f t="shared" si="529"/>
        <v>2520</v>
      </c>
      <c r="AT132" s="17"/>
      <c r="AU132" s="33">
        <v>2520</v>
      </c>
      <c r="AV132" s="18"/>
      <c r="AW132" s="17"/>
      <c r="AX132" s="109"/>
      <c r="AY132" s="17">
        <f t="shared" si="530"/>
        <v>2520</v>
      </c>
      <c r="AZ132" s="17"/>
      <c r="BA132" s="33">
        <v>2520</v>
      </c>
      <c r="BB132" s="17"/>
      <c r="BC132" s="109"/>
      <c r="BD132" s="17">
        <f t="shared" si="531"/>
        <v>2520</v>
      </c>
      <c r="BE132" s="17"/>
      <c r="BF132" s="33">
        <v>2520</v>
      </c>
      <c r="BG132" s="17"/>
      <c r="BH132" s="109"/>
      <c r="BI132" s="17">
        <f t="shared" si="532"/>
        <v>2520</v>
      </c>
      <c r="BJ132" s="17"/>
      <c r="BK132" s="33">
        <v>2520</v>
      </c>
      <c r="BL132" s="17"/>
      <c r="BM132" s="109"/>
      <c r="BN132" s="17">
        <f t="shared" si="533"/>
        <v>2520</v>
      </c>
      <c r="BO132" s="17"/>
      <c r="BP132" s="33">
        <v>2520</v>
      </c>
      <c r="BQ132" s="17"/>
      <c r="BR132" s="17"/>
      <c r="BS132" s="17"/>
      <c r="BT132" s="17"/>
      <c r="BU132" s="17">
        <f t="shared" si="534"/>
        <v>2494.7979999999998</v>
      </c>
      <c r="BV132" s="17"/>
      <c r="BW132" s="17">
        <v>2494.7979999999998</v>
      </c>
      <c r="BX132" s="17"/>
      <c r="BY132" s="17"/>
      <c r="BZ132" s="17">
        <f t="shared" si="535"/>
        <v>25.202000000000226</v>
      </c>
      <c r="CA132" s="17">
        <f t="shared" si="536"/>
        <v>0</v>
      </c>
      <c r="CB132" s="17">
        <f t="shared" si="537"/>
        <v>25.202000000000226</v>
      </c>
      <c r="CC132" s="17">
        <f t="shared" si="538"/>
        <v>0</v>
      </c>
      <c r="CD132" s="17">
        <f t="shared" si="539"/>
        <v>0</v>
      </c>
      <c r="CE132" s="17">
        <f t="shared" si="540"/>
        <v>2494.7979999999998</v>
      </c>
      <c r="CF132" s="17"/>
      <c r="CG132" s="17">
        <v>2494.7979999999998</v>
      </c>
      <c r="CH132" s="17"/>
      <c r="CI132" s="17"/>
      <c r="CJ132" s="17">
        <f t="shared" si="541"/>
        <v>0</v>
      </c>
      <c r="CK132" s="17"/>
      <c r="CL132" s="17"/>
      <c r="CM132" s="17"/>
      <c r="CN132" s="17"/>
      <c r="CO132" s="17">
        <f t="shared" si="542"/>
        <v>2494.7979999999998</v>
      </c>
      <c r="CP132" s="17"/>
      <c r="CQ132" s="17">
        <v>2494.7979999999998</v>
      </c>
      <c r="CR132" s="17"/>
      <c r="CS132" s="17"/>
      <c r="CT132" s="17">
        <f t="shared" si="566"/>
        <v>2375.7108199999998</v>
      </c>
      <c r="CU132" s="17"/>
      <c r="CV132" s="17">
        <v>2375.7108199999998</v>
      </c>
      <c r="CW132" s="15"/>
      <c r="CX132" s="15"/>
      <c r="CY132" s="17">
        <f t="shared" si="544"/>
        <v>264.08690999999999</v>
      </c>
      <c r="CZ132" s="17"/>
      <c r="DA132" s="274">
        <v>264.08690999999999</v>
      </c>
      <c r="DB132" s="17"/>
      <c r="DC132" s="274"/>
      <c r="DD132" s="15">
        <f t="shared" si="545"/>
        <v>2639.7977299999998</v>
      </c>
      <c r="DE132" s="17">
        <f t="shared" si="546"/>
        <v>2639.7977299999998</v>
      </c>
      <c r="DF132" s="17">
        <f t="shared" si="547"/>
        <v>0</v>
      </c>
      <c r="DG132" s="17">
        <f t="shared" si="548"/>
        <v>2639.7977299999998</v>
      </c>
      <c r="DH132" s="17">
        <f t="shared" si="549"/>
        <v>0</v>
      </c>
      <c r="DI132" s="17">
        <f t="shared" si="550"/>
        <v>0</v>
      </c>
      <c r="DJ132" s="17">
        <f t="shared" si="551"/>
        <v>119.08717999999999</v>
      </c>
      <c r="DK132" s="17">
        <f t="shared" si="552"/>
        <v>0</v>
      </c>
      <c r="DL132" s="17">
        <f t="shared" si="553"/>
        <v>119.08717999999999</v>
      </c>
      <c r="DM132" s="17">
        <f t="shared" si="554"/>
        <v>0</v>
      </c>
      <c r="DN132" s="17">
        <f t="shared" si="555"/>
        <v>0</v>
      </c>
      <c r="DP132" s="339">
        <f>CE132+CE134</f>
        <v>12485.95</v>
      </c>
      <c r="DQ132" s="339">
        <f>DP132-CJ134</f>
        <v>8739.2650000000012</v>
      </c>
      <c r="DR132" s="17">
        <f t="shared" si="556"/>
        <v>0</v>
      </c>
      <c r="DS132" s="17"/>
      <c r="DT132" s="17"/>
      <c r="DU132" s="17"/>
      <c r="DV132" s="40"/>
      <c r="DW132" s="15">
        <f t="shared" si="557"/>
        <v>0</v>
      </c>
      <c r="DX132" s="17"/>
      <c r="DY132" s="17"/>
      <c r="DZ132" s="17"/>
      <c r="EA132" s="17"/>
      <c r="EB132" s="17">
        <f t="shared" si="558"/>
        <v>0</v>
      </c>
      <c r="EC132" s="17"/>
      <c r="ED132" s="17"/>
      <c r="EE132" s="17"/>
      <c r="EF132" s="17"/>
      <c r="EG132" s="17"/>
      <c r="EH132" s="17"/>
      <c r="EI132" s="17"/>
      <c r="EJ132" s="8">
        <f t="shared" si="559"/>
        <v>119.08717999999999</v>
      </c>
      <c r="EK132" s="59"/>
      <c r="EL132" s="8">
        <f t="shared" si="560"/>
        <v>2494.7979999999998</v>
      </c>
      <c r="EM132" s="8">
        <f t="shared" si="561"/>
        <v>2375.7108199999998</v>
      </c>
      <c r="EO132" s="45">
        <f>EM132+EM134</f>
        <v>8620.1778200000008</v>
      </c>
      <c r="EP132" s="45">
        <f>EJ132+EJ134</f>
        <v>119.08717999999999</v>
      </c>
      <c r="ER132" s="8">
        <f>DQ132-EO132</f>
        <v>119.08718000000044</v>
      </c>
      <c r="ET132" s="148">
        <v>4992.6000000000004</v>
      </c>
      <c r="EU132" s="148"/>
      <c r="EV132" s="148">
        <v>0.91739999999999999</v>
      </c>
      <c r="EW132" s="148"/>
      <c r="EX132" s="148"/>
      <c r="EY132" s="175"/>
      <c r="EZ132" s="148"/>
      <c r="FC132" s="8">
        <f t="shared" si="562"/>
        <v>2375.7108199999998</v>
      </c>
      <c r="FD132" s="8"/>
      <c r="FE132" s="131">
        <v>2375.7108199999998</v>
      </c>
      <c r="FF132" s="8"/>
      <c r="FG132" s="131"/>
      <c r="FH132" s="8">
        <f t="shared" si="563"/>
        <v>264.08690999999999</v>
      </c>
      <c r="FI132" s="8"/>
      <c r="FJ132" s="131">
        <v>264.08690999999999</v>
      </c>
      <c r="FK132" s="8"/>
      <c r="FL132" s="131"/>
      <c r="FM132" s="8">
        <f t="shared" si="564"/>
        <v>2375.7108199999998</v>
      </c>
      <c r="FN132" s="8"/>
      <c r="FO132" s="131">
        <v>2375.7108199999998</v>
      </c>
      <c r="FP132" s="8"/>
      <c r="FQ132" s="131"/>
      <c r="FR132" s="8">
        <f t="shared" si="565"/>
        <v>264.08690999999999</v>
      </c>
      <c r="FS132" s="8"/>
      <c r="FT132" s="131">
        <v>264.08690999999999</v>
      </c>
      <c r="FU132" s="8"/>
      <c r="FV132" s="131"/>
    </row>
    <row r="133" spans="2:178" ht="16.2" customHeight="1" x14ac:dyDescent="0.3">
      <c r="B133" s="49"/>
      <c r="C133" s="50"/>
      <c r="D133" s="50">
        <v>1</v>
      </c>
      <c r="E133" s="307">
        <v>110</v>
      </c>
      <c r="F133" s="49"/>
      <c r="G133" s="50"/>
      <c r="H133" s="50"/>
      <c r="I133" s="387" t="s">
        <v>428</v>
      </c>
      <c r="J133" s="388"/>
      <c r="K133" s="388"/>
      <c r="L133" s="388"/>
      <c r="M133" s="307">
        <v>89</v>
      </c>
      <c r="N133" s="10" t="s">
        <v>372</v>
      </c>
      <c r="O133" s="312"/>
      <c r="P133" s="17">
        <f t="shared" si="524"/>
        <v>2562.7000000000003</v>
      </c>
      <c r="Q133" s="17"/>
      <c r="R133" s="17"/>
      <c r="S133" s="17"/>
      <c r="T133" s="111">
        <v>2562.7000000000003</v>
      </c>
      <c r="U133" s="17">
        <v>171.70090000000002</v>
      </c>
      <c r="V133" s="312"/>
      <c r="W133" s="312"/>
      <c r="X133" s="17">
        <f t="shared" si="525"/>
        <v>2562.7000000000003</v>
      </c>
      <c r="Y133" s="17"/>
      <c r="Z133" s="17"/>
      <c r="AA133" s="17"/>
      <c r="AB133" s="17">
        <v>2562.7000000000003</v>
      </c>
      <c r="AC133" s="17">
        <f t="shared" si="526"/>
        <v>0</v>
      </c>
      <c r="AD133" s="17"/>
      <c r="AE133" s="274">
        <v>0</v>
      </c>
      <c r="AF133" s="17"/>
      <c r="AG133" s="274">
        <v>0</v>
      </c>
      <c r="AH133" s="312"/>
      <c r="AI133" s="17">
        <f t="shared" si="527"/>
        <v>171.70090000000002</v>
      </c>
      <c r="AJ133" s="17"/>
      <c r="AK133" s="324">
        <f t="shared" si="280"/>
        <v>0</v>
      </c>
      <c r="AL133" s="324">
        <f t="shared" si="281"/>
        <v>0</v>
      </c>
      <c r="AM133" s="324">
        <f t="shared" si="282"/>
        <v>171.70090000000002</v>
      </c>
      <c r="AN133" s="17">
        <f t="shared" si="528"/>
        <v>2562.7000000000003</v>
      </c>
      <c r="AO133" s="17"/>
      <c r="AP133" s="17"/>
      <c r="AQ133" s="17"/>
      <c r="AR133" s="111">
        <v>2562.7000000000003</v>
      </c>
      <c r="AS133" s="17">
        <f t="shared" si="529"/>
        <v>2562.7000000000003</v>
      </c>
      <c r="AT133" s="17"/>
      <c r="AU133" s="220"/>
      <c r="AV133" s="320"/>
      <c r="AW133" s="17"/>
      <c r="AX133" s="111">
        <v>2562.7000000000003</v>
      </c>
      <c r="AY133" s="17">
        <f t="shared" si="530"/>
        <v>3993.7000000000003</v>
      </c>
      <c r="AZ133" s="17"/>
      <c r="BA133" s="111">
        <v>1431</v>
      </c>
      <c r="BB133" s="17"/>
      <c r="BC133" s="111">
        <v>2562.7000000000003</v>
      </c>
      <c r="BD133" s="17">
        <f t="shared" si="531"/>
        <v>3993.7000000000003</v>
      </c>
      <c r="BE133" s="17"/>
      <c r="BF133" s="111">
        <v>1431</v>
      </c>
      <c r="BG133" s="17"/>
      <c r="BH133" s="111">
        <v>2562.7000000000003</v>
      </c>
      <c r="BI133" s="17">
        <f t="shared" si="532"/>
        <v>3993.7000000000003</v>
      </c>
      <c r="BJ133" s="17"/>
      <c r="BK133" s="111">
        <v>1431</v>
      </c>
      <c r="BL133" s="17"/>
      <c r="BM133" s="111">
        <v>2562.7000000000003</v>
      </c>
      <c r="BN133" s="17">
        <f t="shared" si="533"/>
        <v>0</v>
      </c>
      <c r="BO133" s="17"/>
      <c r="BP133" s="33"/>
      <c r="BQ133" s="17"/>
      <c r="BR133" s="17"/>
      <c r="BS133" s="17"/>
      <c r="BT133" s="17"/>
      <c r="BU133" s="17">
        <f t="shared" si="534"/>
        <v>2562.7000000000003</v>
      </c>
      <c r="BV133" s="17"/>
      <c r="BW133" s="17"/>
      <c r="BX133" s="17"/>
      <c r="BY133" s="17">
        <v>2562.7000000000003</v>
      </c>
      <c r="BZ133" s="17">
        <f t="shared" si="535"/>
        <v>0</v>
      </c>
      <c r="CA133" s="17">
        <f t="shared" si="536"/>
        <v>0</v>
      </c>
      <c r="CB133" s="17">
        <f t="shared" si="537"/>
        <v>0</v>
      </c>
      <c r="CC133" s="17">
        <f t="shared" si="538"/>
        <v>0</v>
      </c>
      <c r="CD133" s="17">
        <f t="shared" si="539"/>
        <v>0</v>
      </c>
      <c r="CE133" s="17">
        <f t="shared" si="540"/>
        <v>2562.7000000000003</v>
      </c>
      <c r="CF133" s="17"/>
      <c r="CG133" s="17"/>
      <c r="CH133" s="17"/>
      <c r="CI133" s="17">
        <v>2562.7000000000003</v>
      </c>
      <c r="CJ133" s="17">
        <f t="shared" si="541"/>
        <v>0</v>
      </c>
      <c r="CK133" s="17"/>
      <c r="CL133" s="17"/>
      <c r="CM133" s="17"/>
      <c r="CN133" s="17"/>
      <c r="CO133" s="17">
        <f t="shared" si="542"/>
        <v>2562.7000000000003</v>
      </c>
      <c r="CP133" s="17"/>
      <c r="CQ133" s="17"/>
      <c r="CR133" s="17"/>
      <c r="CS133" s="17">
        <v>2562.7000000000003</v>
      </c>
      <c r="CT133" s="15">
        <f t="shared" si="566"/>
        <v>0</v>
      </c>
      <c r="CU133" s="15"/>
      <c r="CV133" s="15"/>
      <c r="CW133" s="15"/>
      <c r="CX133" s="15">
        <v>0</v>
      </c>
      <c r="CY133" s="17">
        <f t="shared" si="544"/>
        <v>0</v>
      </c>
      <c r="CZ133" s="17"/>
      <c r="DA133" s="274">
        <v>0</v>
      </c>
      <c r="DB133" s="17"/>
      <c r="DC133" s="274">
        <v>0</v>
      </c>
      <c r="DD133" s="15">
        <f t="shared" si="545"/>
        <v>0</v>
      </c>
      <c r="DE133" s="17">
        <f t="shared" si="546"/>
        <v>0</v>
      </c>
      <c r="DF133" s="17">
        <f t="shared" si="547"/>
        <v>0</v>
      </c>
      <c r="DG133" s="17">
        <f t="shared" si="548"/>
        <v>0</v>
      </c>
      <c r="DH133" s="17">
        <f t="shared" si="549"/>
        <v>0</v>
      </c>
      <c r="DI133" s="17">
        <f t="shared" si="550"/>
        <v>0</v>
      </c>
      <c r="DJ133" s="17">
        <f t="shared" si="551"/>
        <v>2562.7000000000003</v>
      </c>
      <c r="DK133" s="17">
        <f t="shared" si="552"/>
        <v>0</v>
      </c>
      <c r="DL133" s="17">
        <f t="shared" si="553"/>
        <v>0</v>
      </c>
      <c r="DM133" s="17">
        <f t="shared" si="554"/>
        <v>0</v>
      </c>
      <c r="DN133" s="17">
        <f t="shared" si="555"/>
        <v>2562.7000000000003</v>
      </c>
      <c r="DP133" s="209">
        <f>CE129-DP130-DP132</f>
        <v>4333.5841000000037</v>
      </c>
      <c r="DQ133" s="209">
        <f>DP133-CJ136</f>
        <v>4163.0244200000034</v>
      </c>
      <c r="DR133" s="17">
        <f t="shared" si="556"/>
        <v>0</v>
      </c>
      <c r="DS133" s="17"/>
      <c r="DT133" s="17"/>
      <c r="DU133" s="17"/>
      <c r="DV133" s="40"/>
      <c r="DW133" s="15">
        <f t="shared" si="557"/>
        <v>0</v>
      </c>
      <c r="DX133" s="17"/>
      <c r="DY133" s="17"/>
      <c r="DZ133" s="17"/>
      <c r="EA133" s="17"/>
      <c r="EB133" s="17">
        <f t="shared" si="558"/>
        <v>0</v>
      </c>
      <c r="EC133" s="17"/>
      <c r="ED133" s="17"/>
      <c r="EE133" s="17"/>
      <c r="EF133" s="17"/>
      <c r="EG133" s="17"/>
      <c r="EH133" s="17"/>
      <c r="EI133" s="17"/>
      <c r="EJ133" s="8">
        <f t="shared" si="559"/>
        <v>2562.7000000000003</v>
      </c>
      <c r="EK133" s="59"/>
      <c r="EL133" s="8">
        <f t="shared" si="560"/>
        <v>2562.7000000000003</v>
      </c>
      <c r="EM133" s="8">
        <f t="shared" si="561"/>
        <v>0</v>
      </c>
      <c r="EO133" s="8">
        <f>EM133+EM135+EM136+EM137</f>
        <v>1600.3244199999999</v>
      </c>
      <c r="EP133" s="8">
        <f>EJ133+EJ135+EJ136+EJ137</f>
        <v>2562.7000000000003</v>
      </c>
      <c r="ER133" s="8">
        <f>DQ133-EO133</f>
        <v>2562.7000000000035</v>
      </c>
      <c r="ET133" s="148">
        <v>0</v>
      </c>
      <c r="EU133" s="148"/>
      <c r="EV133" s="148">
        <v>0</v>
      </c>
      <c r="EW133" s="148"/>
      <c r="EX133" s="148"/>
      <c r="EY133" s="184">
        <v>0</v>
      </c>
      <c r="EZ133" s="154">
        <v>0</v>
      </c>
      <c r="FC133" s="8">
        <f t="shared" si="562"/>
        <v>0</v>
      </c>
      <c r="FD133" s="8"/>
      <c r="FE133" s="131">
        <v>0</v>
      </c>
      <c r="FF133" s="8"/>
      <c r="FG133" s="131">
        <v>0</v>
      </c>
      <c r="FH133" s="8">
        <f t="shared" si="563"/>
        <v>0</v>
      </c>
      <c r="FI133" s="8"/>
      <c r="FJ133" s="131">
        <v>0</v>
      </c>
      <c r="FK133" s="8"/>
      <c r="FL133" s="131">
        <v>0</v>
      </c>
      <c r="FM133" s="8">
        <f t="shared" si="564"/>
        <v>0</v>
      </c>
      <c r="FN133" s="8"/>
      <c r="FO133" s="131">
        <v>0</v>
      </c>
      <c r="FP133" s="8"/>
      <c r="FQ133" s="131">
        <v>0</v>
      </c>
      <c r="FR133" s="8">
        <f t="shared" si="565"/>
        <v>0</v>
      </c>
      <c r="FS133" s="8"/>
      <c r="FT133" s="131">
        <v>0</v>
      </c>
      <c r="FU133" s="8"/>
      <c r="FV133" s="131">
        <v>0</v>
      </c>
    </row>
    <row r="134" spans="2:178" ht="16.2" customHeight="1" x14ac:dyDescent="0.3">
      <c r="B134" s="49"/>
      <c r="C134" s="50">
        <v>1</v>
      </c>
      <c r="D134" s="50"/>
      <c r="E134" s="307">
        <v>111</v>
      </c>
      <c r="F134" s="49"/>
      <c r="G134" s="50"/>
      <c r="H134" s="50">
        <v>1</v>
      </c>
      <c r="I134" s="386" t="s">
        <v>429</v>
      </c>
      <c r="J134" s="386"/>
      <c r="K134" s="386"/>
      <c r="L134" s="89">
        <f>L128</f>
        <v>0</v>
      </c>
      <c r="M134" s="307">
        <v>90</v>
      </c>
      <c r="N134" s="10" t="s">
        <v>371</v>
      </c>
      <c r="O134" s="312"/>
      <c r="P134" s="17">
        <f t="shared" si="524"/>
        <v>6244.4669999999996</v>
      </c>
      <c r="Q134" s="17"/>
      <c r="R134" s="33"/>
      <c r="S134" s="17">
        <v>6244.4669999999996</v>
      </c>
      <c r="T134" s="17"/>
      <c r="U134" s="17">
        <v>499.55735999999996</v>
      </c>
      <c r="V134" s="312"/>
      <c r="W134" s="312"/>
      <c r="X134" s="17">
        <f t="shared" si="525"/>
        <v>6244.4670000000006</v>
      </c>
      <c r="Y134" s="17"/>
      <c r="Z134" s="17"/>
      <c r="AA134" s="17">
        <f>9991.152-3746.685</f>
        <v>6244.4670000000006</v>
      </c>
      <c r="AB134" s="17"/>
      <c r="AC134" s="17">
        <f t="shared" si="526"/>
        <v>693.8306</v>
      </c>
      <c r="AD134" s="17"/>
      <c r="AE134" s="274"/>
      <c r="AF134" s="17">
        <v>693.8306</v>
      </c>
      <c r="AG134" s="277"/>
      <c r="AH134" s="312"/>
      <c r="AI134" s="17">
        <f t="shared" si="527"/>
        <v>499.55735999999996</v>
      </c>
      <c r="AJ134" s="17"/>
      <c r="AK134" s="324">
        <f t="shared" si="280"/>
        <v>0</v>
      </c>
      <c r="AL134" s="324">
        <f t="shared" si="281"/>
        <v>499.55735999999996</v>
      </c>
      <c r="AM134" s="324">
        <f t="shared" si="282"/>
        <v>0</v>
      </c>
      <c r="AN134" s="17">
        <f t="shared" si="528"/>
        <v>6244.4669999999996</v>
      </c>
      <c r="AO134" s="17"/>
      <c r="AP134" s="33"/>
      <c r="AQ134" s="17">
        <v>6244.4669999999996</v>
      </c>
      <c r="AR134" s="17"/>
      <c r="AS134" s="17">
        <f t="shared" si="529"/>
        <v>6244.4669999999996</v>
      </c>
      <c r="AT134" s="17"/>
      <c r="AU134" s="33"/>
      <c r="AV134" s="18"/>
      <c r="AW134" s="17">
        <v>6244.4669999999996</v>
      </c>
      <c r="AX134" s="17"/>
      <c r="AY134" s="17">
        <f t="shared" si="530"/>
        <v>10000</v>
      </c>
      <c r="AZ134" s="17"/>
      <c r="BA134" s="33"/>
      <c r="BB134" s="17">
        <v>10000</v>
      </c>
      <c r="BC134" s="17"/>
      <c r="BD134" s="17">
        <f t="shared" si="531"/>
        <v>10000</v>
      </c>
      <c r="BE134" s="17"/>
      <c r="BF134" s="33"/>
      <c r="BG134" s="17">
        <v>10000</v>
      </c>
      <c r="BH134" s="17"/>
      <c r="BI134" s="17">
        <f t="shared" si="532"/>
        <v>0</v>
      </c>
      <c r="BJ134" s="17"/>
      <c r="BK134" s="33"/>
      <c r="BL134" s="17"/>
      <c r="BM134" s="17"/>
      <c r="BN134" s="17">
        <f t="shared" si="533"/>
        <v>0</v>
      </c>
      <c r="BO134" s="17"/>
      <c r="BP134" s="33"/>
      <c r="BQ134" s="17"/>
      <c r="BR134" s="17"/>
      <c r="BS134" s="17"/>
      <c r="BT134" s="17"/>
      <c r="BU134" s="17">
        <f t="shared" si="534"/>
        <v>6244.4670000000006</v>
      </c>
      <c r="BV134" s="17"/>
      <c r="BW134" s="17"/>
      <c r="BX134" s="17">
        <f>9991.152-3746.685</f>
        <v>6244.4670000000006</v>
      </c>
      <c r="BY134" s="17"/>
      <c r="BZ134" s="17">
        <f t="shared" si="535"/>
        <v>0</v>
      </c>
      <c r="CA134" s="17">
        <f t="shared" si="536"/>
        <v>0</v>
      </c>
      <c r="CB134" s="17">
        <f t="shared" si="537"/>
        <v>0</v>
      </c>
      <c r="CC134" s="17">
        <f t="shared" si="538"/>
        <v>0</v>
      </c>
      <c r="CD134" s="17">
        <f t="shared" si="539"/>
        <v>0</v>
      </c>
      <c r="CE134" s="17">
        <f t="shared" si="540"/>
        <v>9991.152</v>
      </c>
      <c r="CF134" s="17"/>
      <c r="CG134" s="17"/>
      <c r="CH134" s="17">
        <v>9991.152</v>
      </c>
      <c r="CI134" s="17"/>
      <c r="CJ134" s="17">
        <f t="shared" si="541"/>
        <v>3746.6849999999999</v>
      </c>
      <c r="CK134" s="17"/>
      <c r="CL134" s="17"/>
      <c r="CM134" s="17">
        <v>3746.6849999999999</v>
      </c>
      <c r="CN134" s="17"/>
      <c r="CO134" s="17">
        <f t="shared" si="542"/>
        <v>6244.4670000000006</v>
      </c>
      <c r="CP134" s="17"/>
      <c r="CQ134" s="17"/>
      <c r="CR134" s="17">
        <f>9991.152-3746.685</f>
        <v>6244.4670000000006</v>
      </c>
      <c r="CS134" s="17"/>
      <c r="CT134" s="17">
        <f t="shared" si="566"/>
        <v>6244.4670000000006</v>
      </c>
      <c r="CU134" s="17"/>
      <c r="CV134" s="17"/>
      <c r="CW134" s="17">
        <f>9991.152-3746.685</f>
        <v>6244.4670000000006</v>
      </c>
      <c r="CX134" s="15"/>
      <c r="CY134" s="17">
        <f t="shared" si="544"/>
        <v>693.8306</v>
      </c>
      <c r="CZ134" s="17"/>
      <c r="DA134" s="274"/>
      <c r="DB134" s="17">
        <v>693.8306</v>
      </c>
      <c r="DC134" s="277"/>
      <c r="DD134" s="15">
        <f t="shared" si="545"/>
        <v>6938.2976000000008</v>
      </c>
      <c r="DE134" s="17">
        <f t="shared" si="546"/>
        <v>6938.2976000000008</v>
      </c>
      <c r="DF134" s="17">
        <f t="shared" si="547"/>
        <v>0</v>
      </c>
      <c r="DG134" s="17">
        <f t="shared" si="548"/>
        <v>0</v>
      </c>
      <c r="DH134" s="17">
        <f t="shared" si="549"/>
        <v>6938.2976000000008</v>
      </c>
      <c r="DI134" s="17">
        <f t="shared" si="550"/>
        <v>0</v>
      </c>
      <c r="DJ134" s="17">
        <f t="shared" si="551"/>
        <v>0</v>
      </c>
      <c r="DK134" s="17">
        <f t="shared" si="552"/>
        <v>0</v>
      </c>
      <c r="DL134" s="17">
        <f t="shared" si="553"/>
        <v>0</v>
      </c>
      <c r="DM134" s="17">
        <f t="shared" si="554"/>
        <v>0</v>
      </c>
      <c r="DN134" s="17">
        <f t="shared" si="555"/>
        <v>0</v>
      </c>
      <c r="DP134" s="209"/>
      <c r="DQ134" s="209"/>
      <c r="DR134" s="17">
        <f t="shared" si="556"/>
        <v>0</v>
      </c>
      <c r="DS134" s="17"/>
      <c r="DT134" s="17"/>
      <c r="DU134" s="17"/>
      <c r="DV134" s="40"/>
      <c r="DW134" s="15">
        <f t="shared" si="557"/>
        <v>0</v>
      </c>
      <c r="DX134" s="17"/>
      <c r="DY134" s="17"/>
      <c r="DZ134" s="17"/>
      <c r="EA134" s="17"/>
      <c r="EB134" s="17">
        <f t="shared" si="558"/>
        <v>0</v>
      </c>
      <c r="EC134" s="17"/>
      <c r="ED134" s="17"/>
      <c r="EE134" s="17"/>
      <c r="EF134" s="17"/>
      <c r="EG134" s="17"/>
      <c r="EH134" s="17"/>
      <c r="EI134" s="17"/>
      <c r="EJ134" s="8">
        <f t="shared" si="559"/>
        <v>0</v>
      </c>
      <c r="EK134" s="59"/>
      <c r="EL134" s="8">
        <f t="shared" si="560"/>
        <v>6244.4670000000006</v>
      </c>
      <c r="EM134" s="8">
        <f t="shared" si="561"/>
        <v>6244.4670000000006</v>
      </c>
      <c r="EO134" s="8"/>
      <c r="EP134" s="8"/>
      <c r="ER134" s="8"/>
      <c r="ET134" s="148"/>
      <c r="EU134" s="148"/>
      <c r="EV134" s="148"/>
      <c r="EW134" s="148">
        <v>14238</v>
      </c>
      <c r="EX134" s="148">
        <v>1</v>
      </c>
      <c r="EY134" s="180"/>
      <c r="EZ134" s="153"/>
      <c r="FC134" s="8">
        <f t="shared" si="562"/>
        <v>6244.4669999999996</v>
      </c>
      <c r="FD134" s="8"/>
      <c r="FE134" s="131"/>
      <c r="FF134" s="8">
        <v>6244.4669999999996</v>
      </c>
      <c r="FG134" s="131"/>
      <c r="FH134" s="8">
        <f t="shared" si="563"/>
        <v>693.8306</v>
      </c>
      <c r="FI134" s="8"/>
      <c r="FJ134" s="131"/>
      <c r="FK134" s="8">
        <v>693.8306</v>
      </c>
      <c r="FL134" s="131"/>
      <c r="FM134" s="8">
        <f t="shared" si="564"/>
        <v>6244.4669999999996</v>
      </c>
      <c r="FN134" s="8"/>
      <c r="FO134" s="131"/>
      <c r="FP134" s="8">
        <v>6244.4669999999996</v>
      </c>
      <c r="FQ134" s="139"/>
      <c r="FR134" s="8">
        <f t="shared" si="565"/>
        <v>693.8306</v>
      </c>
      <c r="FS134" s="8"/>
      <c r="FT134" s="131"/>
      <c r="FU134" s="8">
        <v>693.8306</v>
      </c>
      <c r="FV134" s="139"/>
    </row>
    <row r="135" spans="2:178" ht="16.2" customHeight="1" x14ac:dyDescent="0.3">
      <c r="B135" s="49"/>
      <c r="C135" s="50"/>
      <c r="D135" s="50">
        <v>1</v>
      </c>
      <c r="E135" s="307">
        <v>112</v>
      </c>
      <c r="F135" s="49"/>
      <c r="G135" s="50"/>
      <c r="H135" s="50">
        <v>1</v>
      </c>
      <c r="I135" s="386" t="s">
        <v>430</v>
      </c>
      <c r="J135" s="386"/>
      <c r="K135" s="386"/>
      <c r="L135" s="89">
        <f>L42+L45+L48+L118+L121+L124+L131</f>
        <v>8075</v>
      </c>
      <c r="M135" s="307">
        <v>91</v>
      </c>
      <c r="N135" s="10" t="s">
        <v>176</v>
      </c>
      <c r="O135" s="312"/>
      <c r="P135" s="17">
        <f t="shared" si="524"/>
        <v>670.5</v>
      </c>
      <c r="Q135" s="17"/>
      <c r="R135" s="111">
        <v>670.5</v>
      </c>
      <c r="S135" s="17"/>
      <c r="T135" s="17"/>
      <c r="U135" s="17">
        <v>67.05</v>
      </c>
      <c r="V135" s="312"/>
      <c r="W135" s="312"/>
      <c r="X135" s="17">
        <f t="shared" si="525"/>
        <v>670.5</v>
      </c>
      <c r="Y135" s="17"/>
      <c r="Z135" s="111">
        <v>670.5</v>
      </c>
      <c r="AA135" s="17"/>
      <c r="AB135" s="17"/>
      <c r="AC135" s="17">
        <f t="shared" si="526"/>
        <v>223.54900000000001</v>
      </c>
      <c r="AD135" s="17"/>
      <c r="AE135" s="274">
        <v>223.54900000000001</v>
      </c>
      <c r="AF135" s="17"/>
      <c r="AG135" s="274"/>
      <c r="AH135" s="312"/>
      <c r="AI135" s="17">
        <f t="shared" si="527"/>
        <v>67.05</v>
      </c>
      <c r="AJ135" s="17"/>
      <c r="AK135" s="324">
        <f t="shared" si="280"/>
        <v>67.05</v>
      </c>
      <c r="AL135" s="324">
        <f t="shared" si="281"/>
        <v>0</v>
      </c>
      <c r="AM135" s="324">
        <f t="shared" si="282"/>
        <v>0</v>
      </c>
      <c r="AN135" s="17">
        <f t="shared" si="528"/>
        <v>670.5</v>
      </c>
      <c r="AO135" s="17"/>
      <c r="AP135" s="111">
        <v>670.5</v>
      </c>
      <c r="AQ135" s="17"/>
      <c r="AR135" s="17"/>
      <c r="AS135" s="17">
        <f t="shared" si="529"/>
        <v>670.5</v>
      </c>
      <c r="AT135" s="17"/>
      <c r="AU135" s="111">
        <v>670.5</v>
      </c>
      <c r="AV135" s="318"/>
      <c r="AW135" s="17"/>
      <c r="AX135" s="17"/>
      <c r="AY135" s="17">
        <f t="shared" si="530"/>
        <v>670.5</v>
      </c>
      <c r="AZ135" s="17"/>
      <c r="BA135" s="111">
        <v>670.5</v>
      </c>
      <c r="BB135" s="17"/>
      <c r="BC135" s="17"/>
      <c r="BD135" s="17">
        <f t="shared" si="531"/>
        <v>670.5</v>
      </c>
      <c r="BE135" s="17"/>
      <c r="BF135" s="111">
        <v>670.5</v>
      </c>
      <c r="BG135" s="17"/>
      <c r="BH135" s="17"/>
      <c r="BI135" s="17">
        <f t="shared" si="532"/>
        <v>670.5</v>
      </c>
      <c r="BJ135" s="17"/>
      <c r="BK135" s="111">
        <v>670.5</v>
      </c>
      <c r="BL135" s="17"/>
      <c r="BM135" s="17"/>
      <c r="BN135" s="17">
        <f t="shared" si="533"/>
        <v>0</v>
      </c>
      <c r="BO135" s="17"/>
      <c r="BP135" s="33"/>
      <c r="BQ135" s="17"/>
      <c r="BR135" s="17"/>
      <c r="BS135" s="17"/>
      <c r="BT135" s="17"/>
      <c r="BU135" s="17">
        <f t="shared" si="534"/>
        <v>670.5</v>
      </c>
      <c r="BV135" s="17"/>
      <c r="BW135" s="111">
        <v>670.5</v>
      </c>
      <c r="BX135" s="17"/>
      <c r="BY135" s="17"/>
      <c r="BZ135" s="17">
        <f t="shared" si="535"/>
        <v>0</v>
      </c>
      <c r="CA135" s="17">
        <f t="shared" si="536"/>
        <v>0</v>
      </c>
      <c r="CB135" s="17">
        <f t="shared" si="537"/>
        <v>0</v>
      </c>
      <c r="CC135" s="17">
        <f t="shared" si="538"/>
        <v>0</v>
      </c>
      <c r="CD135" s="17">
        <f t="shared" si="539"/>
        <v>0</v>
      </c>
      <c r="CE135" s="17">
        <f t="shared" si="540"/>
        <v>670.5</v>
      </c>
      <c r="CF135" s="17"/>
      <c r="CG135" s="111">
        <v>670.5</v>
      </c>
      <c r="CH135" s="17"/>
      <c r="CI135" s="17"/>
      <c r="CJ135" s="17">
        <f t="shared" si="541"/>
        <v>0</v>
      </c>
      <c r="CK135" s="17"/>
      <c r="CL135" s="17"/>
      <c r="CM135" s="17"/>
      <c r="CN135" s="17"/>
      <c r="CO135" s="17">
        <f t="shared" si="542"/>
        <v>670.5</v>
      </c>
      <c r="CP135" s="17"/>
      <c r="CQ135" s="111">
        <v>670.5</v>
      </c>
      <c r="CR135" s="17"/>
      <c r="CS135" s="17"/>
      <c r="CT135" s="17">
        <f t="shared" si="566"/>
        <v>670.5</v>
      </c>
      <c r="CU135" s="17"/>
      <c r="CV135" s="111">
        <v>670.5</v>
      </c>
      <c r="CW135" s="15"/>
      <c r="CX135" s="15"/>
      <c r="CY135" s="17">
        <f t="shared" si="544"/>
        <v>223.54900000000001</v>
      </c>
      <c r="CZ135" s="17"/>
      <c r="DA135" s="274">
        <v>223.54900000000001</v>
      </c>
      <c r="DB135" s="17"/>
      <c r="DC135" s="274"/>
      <c r="DD135" s="15">
        <f t="shared" si="545"/>
        <v>894.04899999999998</v>
      </c>
      <c r="DE135" s="17">
        <f t="shared" si="546"/>
        <v>894.04899999999998</v>
      </c>
      <c r="DF135" s="17">
        <f t="shared" si="547"/>
        <v>0</v>
      </c>
      <c r="DG135" s="17">
        <f t="shared" si="548"/>
        <v>894.04899999999998</v>
      </c>
      <c r="DH135" s="17">
        <f t="shared" si="549"/>
        <v>0</v>
      </c>
      <c r="DI135" s="17">
        <f t="shared" si="550"/>
        <v>0</v>
      </c>
      <c r="DJ135" s="17">
        <f t="shared" si="551"/>
        <v>0</v>
      </c>
      <c r="DK135" s="17">
        <f t="shared" si="552"/>
        <v>0</v>
      </c>
      <c r="DL135" s="17">
        <f t="shared" si="553"/>
        <v>0</v>
      </c>
      <c r="DM135" s="17">
        <f t="shared" si="554"/>
        <v>0</v>
      </c>
      <c r="DN135" s="17">
        <f t="shared" si="555"/>
        <v>0</v>
      </c>
      <c r="DP135" s="209"/>
      <c r="DQ135" s="209"/>
      <c r="DR135" s="17">
        <f t="shared" si="556"/>
        <v>0</v>
      </c>
      <c r="DS135" s="17"/>
      <c r="DT135" s="17"/>
      <c r="DU135" s="17"/>
      <c r="DV135" s="40"/>
      <c r="DW135" s="15">
        <f t="shared" si="557"/>
        <v>0</v>
      </c>
      <c r="DX135" s="17"/>
      <c r="DY135" s="17"/>
      <c r="DZ135" s="17"/>
      <c r="EA135" s="17"/>
      <c r="EB135" s="17">
        <f t="shared" si="558"/>
        <v>0</v>
      </c>
      <c r="EC135" s="17"/>
      <c r="ED135" s="17"/>
      <c r="EE135" s="17"/>
      <c r="EF135" s="17"/>
      <c r="EG135" s="17"/>
      <c r="EH135" s="17"/>
      <c r="EI135" s="17"/>
      <c r="EJ135" s="8">
        <f t="shared" si="559"/>
        <v>0</v>
      </c>
      <c r="EK135" s="59"/>
      <c r="EL135" s="8">
        <f t="shared" si="560"/>
        <v>670.5</v>
      </c>
      <c r="EM135" s="8">
        <f t="shared" si="561"/>
        <v>670.5</v>
      </c>
      <c r="EO135" s="8"/>
      <c r="EP135" s="8"/>
      <c r="ER135" s="8"/>
      <c r="ET135" s="148">
        <v>1031</v>
      </c>
      <c r="EU135" s="148"/>
      <c r="EV135" s="148">
        <v>5.5E-2</v>
      </c>
      <c r="EW135" s="148"/>
      <c r="EX135" s="148"/>
      <c r="EY135" s="175"/>
      <c r="EZ135" s="148"/>
      <c r="FC135" s="8">
        <f t="shared" si="562"/>
        <v>670.5</v>
      </c>
      <c r="FD135" s="8"/>
      <c r="FE135" s="131">
        <v>670.5</v>
      </c>
      <c r="FF135" s="8"/>
      <c r="FG135" s="131"/>
      <c r="FH135" s="8">
        <f t="shared" si="563"/>
        <v>223.54900000000001</v>
      </c>
      <c r="FI135" s="8"/>
      <c r="FJ135" s="131">
        <v>223.54900000000001</v>
      </c>
      <c r="FK135" s="8"/>
      <c r="FL135" s="131"/>
      <c r="FM135" s="8">
        <f t="shared" si="564"/>
        <v>670.5</v>
      </c>
      <c r="FN135" s="8"/>
      <c r="FO135" s="131">
        <v>670.5</v>
      </c>
      <c r="FP135" s="8"/>
      <c r="FQ135" s="131"/>
      <c r="FR135" s="8">
        <f t="shared" si="565"/>
        <v>223.54900000000001</v>
      </c>
      <c r="FS135" s="8"/>
      <c r="FT135" s="131">
        <v>223.54900000000001</v>
      </c>
      <c r="FU135" s="8"/>
      <c r="FV135" s="131"/>
    </row>
    <row r="136" spans="2:178" ht="16.2" customHeight="1" x14ac:dyDescent="0.3">
      <c r="B136" s="49"/>
      <c r="C136" s="50"/>
      <c r="D136" s="50">
        <v>1</v>
      </c>
      <c r="E136" s="307">
        <v>113</v>
      </c>
      <c r="F136" s="49"/>
      <c r="G136" s="50"/>
      <c r="H136" s="50">
        <v>1</v>
      </c>
      <c r="M136" s="307">
        <v>92</v>
      </c>
      <c r="N136" s="10" t="s">
        <v>112</v>
      </c>
      <c r="O136" s="312"/>
      <c r="P136" s="17">
        <f t="shared" si="524"/>
        <v>940.94100000000003</v>
      </c>
      <c r="Q136" s="17"/>
      <c r="R136" s="33">
        <v>940.94100000000003</v>
      </c>
      <c r="S136" s="17"/>
      <c r="T136" s="17"/>
      <c r="U136" s="17">
        <v>94.094100000000012</v>
      </c>
      <c r="V136" s="312"/>
      <c r="W136" s="312"/>
      <c r="X136" s="17">
        <f t="shared" si="525"/>
        <v>929.82442000000003</v>
      </c>
      <c r="Y136" s="17"/>
      <c r="Z136" s="17">
        <f>1100.3841-170.55968</f>
        <v>929.82442000000003</v>
      </c>
      <c r="AA136" s="17"/>
      <c r="AB136" s="17"/>
      <c r="AC136" s="17">
        <f t="shared" si="526"/>
        <v>103.31383</v>
      </c>
      <c r="AD136" s="17"/>
      <c r="AE136" s="274">
        <v>103.31383</v>
      </c>
      <c r="AF136" s="17"/>
      <c r="AG136" s="274"/>
      <c r="AH136" s="312"/>
      <c r="AI136" s="17">
        <f t="shared" si="527"/>
        <v>94.094100000000012</v>
      </c>
      <c r="AJ136" s="17"/>
      <c r="AK136" s="324">
        <f t="shared" ref="AK136:AK199" si="567">AU136*10%</f>
        <v>94.094100000000012</v>
      </c>
      <c r="AL136" s="324">
        <f t="shared" ref="AL136:AL199" si="568">AW136*8%</f>
        <v>0</v>
      </c>
      <c r="AM136" s="324">
        <f t="shared" ref="AM136:AM199" si="569">AX136*6.7%</f>
        <v>0</v>
      </c>
      <c r="AN136" s="17">
        <f t="shared" si="528"/>
        <v>940.94100000000003</v>
      </c>
      <c r="AO136" s="17"/>
      <c r="AP136" s="33">
        <v>940.94100000000003</v>
      </c>
      <c r="AQ136" s="17"/>
      <c r="AR136" s="17"/>
      <c r="AS136" s="17">
        <f t="shared" si="529"/>
        <v>940.94100000000003</v>
      </c>
      <c r="AT136" s="17"/>
      <c r="AU136" s="33">
        <v>940.94100000000003</v>
      </c>
      <c r="AV136" s="18"/>
      <c r="AW136" s="17"/>
      <c r="AX136" s="17"/>
      <c r="AY136" s="17">
        <f t="shared" si="530"/>
        <v>1111.5</v>
      </c>
      <c r="AZ136" s="17"/>
      <c r="BA136" s="33">
        <v>1111.5</v>
      </c>
      <c r="BB136" s="17"/>
      <c r="BC136" s="17"/>
      <c r="BD136" s="17">
        <f t="shared" si="531"/>
        <v>1111.5</v>
      </c>
      <c r="BE136" s="17"/>
      <c r="BF136" s="33">
        <v>1111.5</v>
      </c>
      <c r="BG136" s="17"/>
      <c r="BH136" s="17"/>
      <c r="BI136" s="17">
        <f t="shared" si="532"/>
        <v>1111.5</v>
      </c>
      <c r="BJ136" s="17"/>
      <c r="BK136" s="33">
        <v>1111.5</v>
      </c>
      <c r="BL136" s="17"/>
      <c r="BM136" s="17"/>
      <c r="BN136" s="17">
        <f t="shared" si="533"/>
        <v>1111.5</v>
      </c>
      <c r="BO136" s="17"/>
      <c r="BP136" s="33">
        <v>1111.5</v>
      </c>
      <c r="BQ136" s="17"/>
      <c r="BR136" s="17"/>
      <c r="BS136" s="17"/>
      <c r="BT136" s="17"/>
      <c r="BU136" s="17">
        <f t="shared" si="534"/>
        <v>929.82442000000003</v>
      </c>
      <c r="BV136" s="17"/>
      <c r="BW136" s="17">
        <f>1100.3841-170.55968</f>
        <v>929.82442000000003</v>
      </c>
      <c r="BX136" s="17"/>
      <c r="BY136" s="17"/>
      <c r="BZ136" s="17">
        <f t="shared" si="535"/>
        <v>11.116579999999999</v>
      </c>
      <c r="CA136" s="17">
        <f t="shared" si="536"/>
        <v>0</v>
      </c>
      <c r="CB136" s="17">
        <f t="shared" si="537"/>
        <v>11.116579999999999</v>
      </c>
      <c r="CC136" s="17">
        <f t="shared" si="538"/>
        <v>0</v>
      </c>
      <c r="CD136" s="17">
        <f t="shared" si="539"/>
        <v>0</v>
      </c>
      <c r="CE136" s="17">
        <f t="shared" si="540"/>
        <v>1100.3841</v>
      </c>
      <c r="CF136" s="17"/>
      <c r="CG136" s="17">
        <v>1100.3841</v>
      </c>
      <c r="CH136" s="17"/>
      <c r="CI136" s="17"/>
      <c r="CJ136" s="17">
        <f t="shared" si="541"/>
        <v>170.55967999999999</v>
      </c>
      <c r="CK136" s="17"/>
      <c r="CL136" s="17">
        <f>170.55968</f>
        <v>170.55967999999999</v>
      </c>
      <c r="CM136" s="17"/>
      <c r="CN136" s="17"/>
      <c r="CO136" s="17">
        <f t="shared" si="542"/>
        <v>929.82442000000003</v>
      </c>
      <c r="CP136" s="17"/>
      <c r="CQ136" s="17">
        <f>1100.3841-170.55968</f>
        <v>929.82442000000003</v>
      </c>
      <c r="CR136" s="17"/>
      <c r="CS136" s="17"/>
      <c r="CT136" s="17">
        <f t="shared" si="566"/>
        <v>929.82442000000003</v>
      </c>
      <c r="CU136" s="17"/>
      <c r="CV136" s="17">
        <f>1100.3841-170.55968</f>
        <v>929.82442000000003</v>
      </c>
      <c r="CW136" s="15"/>
      <c r="CX136" s="15"/>
      <c r="CY136" s="17">
        <f t="shared" si="544"/>
        <v>103.31383</v>
      </c>
      <c r="CZ136" s="17"/>
      <c r="DA136" s="274">
        <v>103.31383</v>
      </c>
      <c r="DB136" s="17"/>
      <c r="DC136" s="274"/>
      <c r="DD136" s="15">
        <f t="shared" si="545"/>
        <v>1033.13825</v>
      </c>
      <c r="DE136" s="17">
        <f t="shared" si="546"/>
        <v>1033.13825</v>
      </c>
      <c r="DF136" s="17">
        <f t="shared" si="547"/>
        <v>0</v>
      </c>
      <c r="DG136" s="17">
        <f t="shared" si="548"/>
        <v>1033.13825</v>
      </c>
      <c r="DH136" s="17">
        <f t="shared" si="549"/>
        <v>0</v>
      </c>
      <c r="DI136" s="17">
        <f t="shared" si="550"/>
        <v>0</v>
      </c>
      <c r="DJ136" s="17">
        <f t="shared" si="551"/>
        <v>0</v>
      </c>
      <c r="DK136" s="17">
        <f t="shared" si="552"/>
        <v>0</v>
      </c>
      <c r="DL136" s="17">
        <f t="shared" si="553"/>
        <v>0</v>
      </c>
      <c r="DM136" s="17">
        <f t="shared" si="554"/>
        <v>0</v>
      </c>
      <c r="DN136" s="17">
        <f t="shared" si="555"/>
        <v>0</v>
      </c>
      <c r="DP136" s="209"/>
      <c r="DQ136" s="209"/>
      <c r="DR136" s="17">
        <f t="shared" si="556"/>
        <v>0</v>
      </c>
      <c r="DS136" s="17"/>
      <c r="DT136" s="17"/>
      <c r="DU136" s="17"/>
      <c r="DV136" s="40"/>
      <c r="DW136" s="15">
        <f t="shared" si="557"/>
        <v>0</v>
      </c>
      <c r="DX136" s="17"/>
      <c r="DY136" s="17"/>
      <c r="DZ136" s="17"/>
      <c r="EA136" s="17"/>
      <c r="EB136" s="17">
        <f t="shared" si="558"/>
        <v>0</v>
      </c>
      <c r="EC136" s="17"/>
      <c r="ED136" s="17"/>
      <c r="EE136" s="17"/>
      <c r="EF136" s="17"/>
      <c r="EG136" s="17"/>
      <c r="EH136" s="17"/>
      <c r="EI136" s="17"/>
      <c r="EJ136" s="8">
        <f t="shared" si="559"/>
        <v>0</v>
      </c>
      <c r="EK136" s="59"/>
      <c r="EL136" s="8">
        <f t="shared" si="560"/>
        <v>929.82442000000003</v>
      </c>
      <c r="EM136" s="8">
        <f t="shared" si="561"/>
        <v>929.82442000000003</v>
      </c>
      <c r="EO136" s="8"/>
      <c r="EP136" s="8"/>
      <c r="ER136" s="8"/>
      <c r="ET136" s="148">
        <v>1584.2</v>
      </c>
      <c r="EU136" s="148"/>
      <c r="EV136" s="148">
        <v>0.23300000000000001</v>
      </c>
      <c r="EW136" s="148"/>
      <c r="EX136" s="148"/>
      <c r="EY136" s="175"/>
      <c r="EZ136" s="148"/>
      <c r="FC136" s="8">
        <f t="shared" si="562"/>
        <v>929.82442000000003</v>
      </c>
      <c r="FD136" s="8"/>
      <c r="FE136" s="131">
        <v>929.82442000000003</v>
      </c>
      <c r="FF136" s="8"/>
      <c r="FG136" s="131"/>
      <c r="FH136" s="8">
        <f t="shared" si="563"/>
        <v>103.31383</v>
      </c>
      <c r="FI136" s="8"/>
      <c r="FJ136" s="131">
        <v>103.31383</v>
      </c>
      <c r="FK136" s="8"/>
      <c r="FL136" s="131"/>
      <c r="FM136" s="8">
        <f t="shared" si="564"/>
        <v>929.82442000000003</v>
      </c>
      <c r="FN136" s="8"/>
      <c r="FO136" s="131">
        <v>929.82442000000003</v>
      </c>
      <c r="FP136" s="8"/>
      <c r="FQ136" s="131"/>
      <c r="FR136" s="8">
        <f t="shared" si="565"/>
        <v>103.31383</v>
      </c>
      <c r="FS136" s="8"/>
      <c r="FT136" s="131">
        <v>103.31383</v>
      </c>
      <c r="FU136" s="8"/>
      <c r="FV136" s="131"/>
    </row>
    <row r="137" spans="2:178" ht="16.2" hidden="1" customHeight="1" x14ac:dyDescent="0.3">
      <c r="B137" s="49"/>
      <c r="C137" s="50"/>
      <c r="D137" s="50">
        <v>1</v>
      </c>
      <c r="E137" s="307">
        <v>114</v>
      </c>
      <c r="F137" s="49"/>
      <c r="G137" s="50"/>
      <c r="H137" s="50"/>
      <c r="M137" s="307">
        <v>102</v>
      </c>
      <c r="N137" s="10" t="s">
        <v>370</v>
      </c>
      <c r="O137" s="312"/>
      <c r="P137" s="17">
        <f t="shared" si="524"/>
        <v>0</v>
      </c>
      <c r="Q137" s="17"/>
      <c r="R137" s="111"/>
      <c r="S137" s="17"/>
      <c r="T137" s="17"/>
      <c r="U137" s="17">
        <v>0</v>
      </c>
      <c r="V137" s="312"/>
      <c r="W137" s="312"/>
      <c r="X137" s="17">
        <f t="shared" si="525"/>
        <v>0</v>
      </c>
      <c r="Y137" s="17"/>
      <c r="Z137" s="17"/>
      <c r="AA137" s="17"/>
      <c r="AB137" s="17"/>
      <c r="AC137" s="17">
        <f t="shared" si="526"/>
        <v>0</v>
      </c>
      <c r="AD137" s="17"/>
      <c r="AE137" s="274"/>
      <c r="AF137" s="17"/>
      <c r="AG137" s="277"/>
      <c r="AH137" s="312"/>
      <c r="AI137" s="17">
        <f t="shared" si="527"/>
        <v>0</v>
      </c>
      <c r="AJ137" s="17"/>
      <c r="AK137" s="324">
        <f t="shared" si="567"/>
        <v>0</v>
      </c>
      <c r="AL137" s="324">
        <f t="shared" si="568"/>
        <v>0</v>
      </c>
      <c r="AM137" s="324">
        <f t="shared" si="569"/>
        <v>0</v>
      </c>
      <c r="AN137" s="17">
        <f t="shared" si="528"/>
        <v>0</v>
      </c>
      <c r="AO137" s="17"/>
      <c r="AP137" s="111"/>
      <c r="AQ137" s="17"/>
      <c r="AR137" s="17"/>
      <c r="AS137" s="17">
        <f t="shared" si="529"/>
        <v>0</v>
      </c>
      <c r="AT137" s="17"/>
      <c r="AU137" s="111"/>
      <c r="AV137" s="318"/>
      <c r="AW137" s="17"/>
      <c r="AX137" s="17"/>
      <c r="AY137" s="17">
        <f t="shared" si="530"/>
        <v>0</v>
      </c>
      <c r="AZ137" s="17"/>
      <c r="BA137" s="111"/>
      <c r="BB137" s="17"/>
      <c r="BC137" s="17"/>
      <c r="BD137" s="17">
        <f t="shared" si="531"/>
        <v>0</v>
      </c>
      <c r="BE137" s="17"/>
      <c r="BF137" s="111"/>
      <c r="BG137" s="17"/>
      <c r="BH137" s="17"/>
      <c r="BI137" s="17">
        <f t="shared" si="532"/>
        <v>1030.5</v>
      </c>
      <c r="BJ137" s="17"/>
      <c r="BK137" s="111">
        <v>1030.5</v>
      </c>
      <c r="BL137" s="17"/>
      <c r="BM137" s="17"/>
      <c r="BN137" s="17">
        <f t="shared" si="533"/>
        <v>0</v>
      </c>
      <c r="BO137" s="17"/>
      <c r="BP137" s="15"/>
      <c r="BQ137" s="17"/>
      <c r="BR137" s="17"/>
      <c r="BS137" s="17"/>
      <c r="BT137" s="17"/>
      <c r="BU137" s="17">
        <f t="shared" si="534"/>
        <v>0</v>
      </c>
      <c r="BV137" s="17"/>
      <c r="BW137" s="17"/>
      <c r="BX137" s="17"/>
      <c r="BY137" s="17"/>
      <c r="BZ137" s="17">
        <f t="shared" si="535"/>
        <v>0</v>
      </c>
      <c r="CA137" s="17">
        <f t="shared" si="536"/>
        <v>0</v>
      </c>
      <c r="CB137" s="17">
        <f t="shared" si="537"/>
        <v>0</v>
      </c>
      <c r="CC137" s="17">
        <f t="shared" si="538"/>
        <v>0</v>
      </c>
      <c r="CD137" s="17">
        <f t="shared" si="539"/>
        <v>0</v>
      </c>
      <c r="CE137" s="17">
        <f t="shared" si="540"/>
        <v>0</v>
      </c>
      <c r="CF137" s="17"/>
      <c r="CG137" s="17"/>
      <c r="CH137" s="17"/>
      <c r="CI137" s="17"/>
      <c r="CJ137" s="17">
        <f t="shared" si="541"/>
        <v>0</v>
      </c>
      <c r="CK137" s="17"/>
      <c r="CL137" s="17"/>
      <c r="CM137" s="17"/>
      <c r="CN137" s="17"/>
      <c r="CO137" s="17">
        <f t="shared" si="542"/>
        <v>0</v>
      </c>
      <c r="CP137" s="17"/>
      <c r="CQ137" s="17"/>
      <c r="CR137" s="17"/>
      <c r="CS137" s="17"/>
      <c r="CT137" s="15">
        <f t="shared" si="566"/>
        <v>0</v>
      </c>
      <c r="CU137" s="15"/>
      <c r="CV137" s="15"/>
      <c r="CW137" s="15"/>
      <c r="CX137" s="15"/>
      <c r="CY137" s="17">
        <f t="shared" si="544"/>
        <v>0</v>
      </c>
      <c r="CZ137" s="17"/>
      <c r="DA137" s="274"/>
      <c r="DB137" s="17"/>
      <c r="DC137" s="277"/>
      <c r="DD137" s="15">
        <f t="shared" si="545"/>
        <v>0</v>
      </c>
      <c r="DE137" s="17">
        <f t="shared" si="546"/>
        <v>0</v>
      </c>
      <c r="DF137" s="17">
        <f t="shared" si="547"/>
        <v>0</v>
      </c>
      <c r="DG137" s="17">
        <f t="shared" si="548"/>
        <v>0</v>
      </c>
      <c r="DH137" s="17">
        <f t="shared" si="549"/>
        <v>0</v>
      </c>
      <c r="DI137" s="17">
        <f t="shared" si="550"/>
        <v>0</v>
      </c>
      <c r="DJ137" s="17">
        <f t="shared" si="551"/>
        <v>0</v>
      </c>
      <c r="DK137" s="17">
        <f t="shared" si="552"/>
        <v>0</v>
      </c>
      <c r="DL137" s="17">
        <f t="shared" si="553"/>
        <v>0</v>
      </c>
      <c r="DM137" s="17">
        <f t="shared" si="554"/>
        <v>0</v>
      </c>
      <c r="DN137" s="17">
        <f t="shared" si="555"/>
        <v>0</v>
      </c>
      <c r="DP137" s="209"/>
      <c r="DQ137" s="209"/>
      <c r="DR137" s="17">
        <f t="shared" si="556"/>
        <v>0</v>
      </c>
      <c r="DS137" s="17"/>
      <c r="DT137" s="17"/>
      <c r="DU137" s="17"/>
      <c r="DV137" s="40"/>
      <c r="DW137" s="15">
        <f t="shared" si="557"/>
        <v>0</v>
      </c>
      <c r="DX137" s="17"/>
      <c r="DY137" s="17"/>
      <c r="DZ137" s="17"/>
      <c r="EA137" s="17"/>
      <c r="EB137" s="17">
        <f t="shared" si="558"/>
        <v>0</v>
      </c>
      <c r="EC137" s="17"/>
      <c r="ED137" s="17"/>
      <c r="EE137" s="17"/>
      <c r="EF137" s="17"/>
      <c r="EG137" s="17"/>
      <c r="EH137" s="17"/>
      <c r="EI137" s="17"/>
      <c r="EJ137" s="8">
        <f t="shared" si="559"/>
        <v>0</v>
      </c>
      <c r="EK137" s="59"/>
      <c r="EL137" s="8">
        <f t="shared" si="560"/>
        <v>0</v>
      </c>
      <c r="EM137" s="8">
        <f t="shared" si="561"/>
        <v>0</v>
      </c>
      <c r="EO137" s="8"/>
      <c r="EP137" s="8"/>
      <c r="ER137" s="8"/>
      <c r="ET137" s="148"/>
      <c r="EU137" s="148"/>
      <c r="EV137" s="148"/>
      <c r="EW137" s="148"/>
      <c r="EX137" s="148"/>
      <c r="EY137" s="179"/>
      <c r="EZ137" s="152"/>
      <c r="FC137" s="8">
        <f t="shared" si="562"/>
        <v>0</v>
      </c>
      <c r="FD137" s="8"/>
      <c r="FE137" s="131"/>
      <c r="FF137" s="8"/>
      <c r="FG137" s="139"/>
      <c r="FH137" s="8">
        <f t="shared" si="563"/>
        <v>0</v>
      </c>
      <c r="FI137" s="8"/>
      <c r="FJ137" s="131"/>
      <c r="FK137" s="8"/>
      <c r="FL137" s="139"/>
      <c r="FM137" s="8">
        <f t="shared" si="564"/>
        <v>0</v>
      </c>
      <c r="FN137" s="8"/>
      <c r="FO137" s="131"/>
      <c r="FP137" s="8"/>
      <c r="FQ137" s="139"/>
      <c r="FR137" s="8">
        <f t="shared" si="565"/>
        <v>0</v>
      </c>
      <c r="FS137" s="8"/>
      <c r="FT137" s="131"/>
      <c r="FU137" s="8"/>
      <c r="FV137" s="139"/>
    </row>
    <row r="138" spans="2:178" ht="15.75" customHeight="1" x14ac:dyDescent="0.3">
      <c r="B138" s="49"/>
      <c r="C138" s="50"/>
      <c r="D138" s="50"/>
      <c r="E138" s="4"/>
      <c r="F138" s="49"/>
      <c r="G138" s="50"/>
      <c r="H138" s="50"/>
      <c r="M138" s="4"/>
      <c r="N138" s="2" t="s">
        <v>5</v>
      </c>
      <c r="O138" s="2"/>
      <c r="P138" s="21">
        <f t="shared" ref="P138:T138" si="570">SUM(P139:P151)-P140</f>
        <v>53450.904000000002</v>
      </c>
      <c r="Q138" s="21">
        <f t="shared" si="570"/>
        <v>0</v>
      </c>
      <c r="R138" s="21">
        <f t="shared" si="570"/>
        <v>21821.691999999999</v>
      </c>
      <c r="S138" s="21">
        <f t="shared" si="570"/>
        <v>27862.375</v>
      </c>
      <c r="T138" s="21">
        <f t="shared" si="570"/>
        <v>3766.837</v>
      </c>
      <c r="U138" s="21">
        <v>5078.4372790000016</v>
      </c>
      <c r="V138" s="2"/>
      <c r="W138" s="2"/>
      <c r="X138" s="21">
        <f t="shared" ref="X138:AD138" si="571">SUM(X139:X151)-X140</f>
        <v>53450.904000000002</v>
      </c>
      <c r="Y138" s="21">
        <f t="shared" si="571"/>
        <v>0</v>
      </c>
      <c r="Z138" s="21">
        <f t="shared" si="571"/>
        <v>21821.691999999999</v>
      </c>
      <c r="AA138" s="21">
        <f t="shared" si="571"/>
        <v>27862.375</v>
      </c>
      <c r="AB138" s="21">
        <f t="shared" si="571"/>
        <v>3766.837</v>
      </c>
      <c r="AC138" s="97">
        <f t="shared" si="571"/>
        <v>13628.799889999998</v>
      </c>
      <c r="AD138" s="97">
        <f t="shared" si="571"/>
        <v>0</v>
      </c>
      <c r="AE138" s="273">
        <f t="shared" ref="AE138" si="572">SUM(AE139:AE151)-AE140</f>
        <v>8645.6279999999988</v>
      </c>
      <c r="AF138" s="97">
        <f>SUM(AF139:AF151)-AF140</f>
        <v>3157.8951499999998</v>
      </c>
      <c r="AG138" s="273">
        <f t="shared" ref="AG138" si="573">SUM(AG139:AG151)-AG140</f>
        <v>1825.27674</v>
      </c>
      <c r="AH138" s="2"/>
      <c r="AI138" s="97">
        <f>SUM(AI139:AI151)-AI140</f>
        <v>5078.4372790000016</v>
      </c>
      <c r="AJ138" s="97">
        <f>SUM(AJ139:AJ151)-AJ140</f>
        <v>0</v>
      </c>
      <c r="AK138" s="324">
        <f t="shared" si="567"/>
        <v>2597.0691999999999</v>
      </c>
      <c r="AL138" s="324">
        <f t="shared" si="568"/>
        <v>2228.9900000000002</v>
      </c>
      <c r="AM138" s="324">
        <f t="shared" si="569"/>
        <v>252.37807900000001</v>
      </c>
      <c r="AN138" s="21">
        <f t="shared" ref="AN138:BC138" si="574">SUM(AN139:AN151)-AN140</f>
        <v>53450.904000000002</v>
      </c>
      <c r="AO138" s="21">
        <f t="shared" si="574"/>
        <v>0</v>
      </c>
      <c r="AP138" s="21">
        <f t="shared" si="574"/>
        <v>21821.691999999999</v>
      </c>
      <c r="AQ138" s="21">
        <f t="shared" si="574"/>
        <v>27862.375</v>
      </c>
      <c r="AR138" s="21">
        <f t="shared" si="574"/>
        <v>3766.837</v>
      </c>
      <c r="AS138" s="21">
        <f t="shared" si="574"/>
        <v>57599.904000000002</v>
      </c>
      <c r="AT138" s="21">
        <f t="shared" si="574"/>
        <v>0</v>
      </c>
      <c r="AU138" s="21">
        <f t="shared" si="574"/>
        <v>25970.691999999999</v>
      </c>
      <c r="AV138" s="21"/>
      <c r="AW138" s="21">
        <f t="shared" si="574"/>
        <v>27862.375</v>
      </c>
      <c r="AX138" s="21">
        <f t="shared" si="574"/>
        <v>3766.837</v>
      </c>
      <c r="AY138" s="21">
        <f t="shared" si="574"/>
        <v>58812.837</v>
      </c>
      <c r="AZ138" s="21">
        <f t="shared" si="574"/>
        <v>0</v>
      </c>
      <c r="BA138" s="21">
        <f t="shared" si="574"/>
        <v>26046</v>
      </c>
      <c r="BB138" s="21">
        <f t="shared" si="574"/>
        <v>29000</v>
      </c>
      <c r="BC138" s="21">
        <f t="shared" si="574"/>
        <v>3766.837</v>
      </c>
      <c r="BD138" s="21">
        <f t="shared" ref="BD138:BR138" si="575">SUM(BD139:BD151)-BD140</f>
        <v>58947.799999999996</v>
      </c>
      <c r="BE138" s="21">
        <f t="shared" si="575"/>
        <v>0</v>
      </c>
      <c r="BF138" s="21">
        <f t="shared" si="575"/>
        <v>26046</v>
      </c>
      <c r="BG138" s="21">
        <f t="shared" si="575"/>
        <v>29000</v>
      </c>
      <c r="BH138" s="21">
        <f t="shared" si="575"/>
        <v>3901.7999999999997</v>
      </c>
      <c r="BI138" s="21">
        <f>SUM(BI139:BI151)-BI140</f>
        <v>49185.1</v>
      </c>
      <c r="BJ138" s="21">
        <f>SUM(BJ139:BJ151)-BJ140</f>
        <v>0</v>
      </c>
      <c r="BK138" s="21">
        <f>SUM(BK139:BK151)-BK140</f>
        <v>26046</v>
      </c>
      <c r="BL138" s="21">
        <f>SUM(BL139:BL151)-BL140</f>
        <v>19000</v>
      </c>
      <c r="BM138" s="21">
        <f>SUM(BM139:BM151)-BM140</f>
        <v>4139.1000000000004</v>
      </c>
      <c r="BN138" s="21">
        <f t="shared" si="575"/>
        <v>23975.5</v>
      </c>
      <c r="BO138" s="21">
        <f t="shared" si="575"/>
        <v>0</v>
      </c>
      <c r="BP138" s="21">
        <f t="shared" si="575"/>
        <v>23975.5</v>
      </c>
      <c r="BQ138" s="21">
        <f t="shared" si="575"/>
        <v>0</v>
      </c>
      <c r="BR138" s="21">
        <f t="shared" si="575"/>
        <v>0</v>
      </c>
      <c r="BS138" s="16"/>
      <c r="BT138" s="16"/>
      <c r="BU138" s="21">
        <f>SUM(BU139:BU151)-BU140</f>
        <v>53450.904000000002</v>
      </c>
      <c r="BV138" s="21">
        <f>SUM(BV139:BV151)-BV140</f>
        <v>0</v>
      </c>
      <c r="BW138" s="21">
        <f>SUM(BW139:BW151)-BW140</f>
        <v>21821.691999999999</v>
      </c>
      <c r="BX138" s="21">
        <f>SUM(BX139:BX151)-BX140</f>
        <v>27862.375</v>
      </c>
      <c r="BY138" s="21">
        <f>SUM(BY139:BY151)-BY140</f>
        <v>3766.837</v>
      </c>
      <c r="BZ138" s="21">
        <f t="shared" ref="BZ138:DD138" si="576">SUM(BZ139:BZ151)-BZ140</f>
        <v>0</v>
      </c>
      <c r="CA138" s="21">
        <f t="shared" si="576"/>
        <v>0</v>
      </c>
      <c r="CB138" s="21">
        <f t="shared" si="576"/>
        <v>0</v>
      </c>
      <c r="CC138" s="21">
        <f t="shared" si="576"/>
        <v>0</v>
      </c>
      <c r="CD138" s="21">
        <f t="shared" si="576"/>
        <v>0</v>
      </c>
      <c r="CE138" s="21">
        <f t="shared" si="576"/>
        <v>53851.174999999996</v>
      </c>
      <c r="CF138" s="21">
        <f>SUM(CF139:CF151)-CF140</f>
        <v>0</v>
      </c>
      <c r="CG138" s="21">
        <f>SUM(CG139:CG151)-CG140</f>
        <v>21897</v>
      </c>
      <c r="CH138" s="21">
        <f>SUM(CH139:CH151)-CH140</f>
        <v>28052.375</v>
      </c>
      <c r="CI138" s="21">
        <f>SUM(CI139:CI151)-CI140</f>
        <v>3901.7999999999997</v>
      </c>
      <c r="CJ138" s="21">
        <f t="shared" si="576"/>
        <v>400.27099999999996</v>
      </c>
      <c r="CK138" s="21">
        <f t="shared" si="576"/>
        <v>0</v>
      </c>
      <c r="CL138" s="21">
        <f t="shared" si="576"/>
        <v>75.308000000000007</v>
      </c>
      <c r="CM138" s="21">
        <f t="shared" si="576"/>
        <v>190</v>
      </c>
      <c r="CN138" s="21">
        <f t="shared" si="576"/>
        <v>134.96299999999999</v>
      </c>
      <c r="CO138" s="21">
        <f>SUM(CO139:CO151)-CO140</f>
        <v>53450.904000000002</v>
      </c>
      <c r="CP138" s="21">
        <f>SUM(CP139:CP151)-CP140</f>
        <v>0</v>
      </c>
      <c r="CQ138" s="21">
        <f>SUM(CQ139:CQ151)-CQ140</f>
        <v>21821.691999999999</v>
      </c>
      <c r="CR138" s="21">
        <f>SUM(CR139:CR151)-CR140</f>
        <v>27862.375</v>
      </c>
      <c r="CS138" s="21">
        <f>SUM(CS139:CS151)-CS140</f>
        <v>3766.837</v>
      </c>
      <c r="CT138" s="21">
        <f t="shared" si="576"/>
        <v>52980.653910000001</v>
      </c>
      <c r="CU138" s="21">
        <f t="shared" si="576"/>
        <v>0</v>
      </c>
      <c r="CV138" s="21">
        <f t="shared" si="576"/>
        <v>21351.441909999998</v>
      </c>
      <c r="CW138" s="21">
        <f t="shared" si="576"/>
        <v>27862.375</v>
      </c>
      <c r="CX138" s="21">
        <f t="shared" si="576"/>
        <v>3766.837</v>
      </c>
      <c r="CY138" s="97">
        <f>SUM(CY139:CY151)-CY140</f>
        <v>13628.799889999998</v>
      </c>
      <c r="CZ138" s="97">
        <f>SUM(CZ139:CZ151)-CZ140</f>
        <v>0</v>
      </c>
      <c r="DA138" s="273">
        <f t="shared" ref="DA138" si="577">SUM(DA139:DA151)-DA140</f>
        <v>8645.6279999999988</v>
      </c>
      <c r="DB138" s="97">
        <f>SUM(DB139:DB151)-DB140</f>
        <v>3157.8951499999998</v>
      </c>
      <c r="DC138" s="273">
        <f t="shared" ref="DC138" si="578">SUM(DC139:DC151)-DC140</f>
        <v>1825.27674</v>
      </c>
      <c r="DD138" s="21">
        <f t="shared" si="576"/>
        <v>66609.453800000018</v>
      </c>
      <c r="DE138" s="21">
        <f t="shared" ref="DE138:DN138" si="579">SUM(DE139:DE151)-DE140</f>
        <v>66609.453800000018</v>
      </c>
      <c r="DF138" s="21">
        <f t="shared" si="579"/>
        <v>0</v>
      </c>
      <c r="DG138" s="21">
        <f t="shared" si="579"/>
        <v>29997.069909999998</v>
      </c>
      <c r="DH138" s="21">
        <f t="shared" si="579"/>
        <v>31020.27015</v>
      </c>
      <c r="DI138" s="21">
        <f t="shared" si="579"/>
        <v>5592.1137399999998</v>
      </c>
      <c r="DJ138" s="21">
        <f t="shared" si="579"/>
        <v>470.25008999999989</v>
      </c>
      <c r="DK138" s="21">
        <f t="shared" si="579"/>
        <v>0</v>
      </c>
      <c r="DL138" s="21">
        <f t="shared" si="579"/>
        <v>470.25008999999989</v>
      </c>
      <c r="DM138" s="21">
        <f t="shared" si="579"/>
        <v>0</v>
      </c>
      <c r="DN138" s="21">
        <f t="shared" si="579"/>
        <v>0</v>
      </c>
      <c r="DO138" s="31">
        <f>DP138+DR138-CJ138</f>
        <v>53450.903999999995</v>
      </c>
      <c r="DP138" s="206">
        <f t="shared" ref="DP138:EJ138" si="580">SUM(DP139:DP151)-DP140</f>
        <v>53851.174999999996</v>
      </c>
      <c r="DQ138" s="206">
        <f t="shared" ref="DQ138" si="581">SUM(DQ139:DQ151)-DQ140</f>
        <v>53450.903999999995</v>
      </c>
      <c r="DR138" s="207">
        <f t="shared" si="580"/>
        <v>0</v>
      </c>
      <c r="DS138" s="21">
        <f t="shared" si="580"/>
        <v>0</v>
      </c>
      <c r="DT138" s="21">
        <f t="shared" si="580"/>
        <v>0</v>
      </c>
      <c r="DU138" s="21">
        <f t="shared" si="580"/>
        <v>0</v>
      </c>
      <c r="DV138" s="42">
        <f t="shared" si="580"/>
        <v>0</v>
      </c>
      <c r="DW138" s="21">
        <f t="shared" si="580"/>
        <v>0</v>
      </c>
      <c r="DX138" s="207">
        <f t="shared" si="580"/>
        <v>0</v>
      </c>
      <c r="DY138" s="21">
        <f t="shared" si="580"/>
        <v>0</v>
      </c>
      <c r="DZ138" s="21">
        <f t="shared" si="580"/>
        <v>0</v>
      </c>
      <c r="EA138" s="21">
        <f t="shared" si="580"/>
        <v>0</v>
      </c>
      <c r="EB138" s="21">
        <f t="shared" si="580"/>
        <v>0</v>
      </c>
      <c r="EC138" s="21">
        <f t="shared" si="580"/>
        <v>0</v>
      </c>
      <c r="ED138" s="21">
        <f t="shared" si="580"/>
        <v>0</v>
      </c>
      <c r="EE138" s="21">
        <f t="shared" si="580"/>
        <v>0</v>
      </c>
      <c r="EF138" s="21">
        <f t="shared" si="580"/>
        <v>0</v>
      </c>
      <c r="EG138" s="21">
        <f t="shared" si="580"/>
        <v>0</v>
      </c>
      <c r="EH138" s="21">
        <f t="shared" si="580"/>
        <v>0</v>
      </c>
      <c r="EI138" s="21">
        <f t="shared" si="580"/>
        <v>0</v>
      </c>
      <c r="EJ138" s="3">
        <f t="shared" si="580"/>
        <v>470.25008999999989</v>
      </c>
      <c r="EL138" s="3">
        <f>SUM(EL139:EL151)-EL140</f>
        <v>53450.904000000002</v>
      </c>
      <c r="EM138" s="3">
        <f>SUM(EM139:EM151)-EM140</f>
        <v>52980.653910000001</v>
      </c>
      <c r="EO138" s="3">
        <f>SUM(EO139:EO151)-EO140</f>
        <v>52980.653910000001</v>
      </c>
      <c r="EP138" s="3">
        <f>SUM(EP139:EP151)-EP140</f>
        <v>470.25008999999989</v>
      </c>
      <c r="ER138" s="3">
        <f>SUM(ER139:ER151)-ER140</f>
        <v>470.25008999999409</v>
      </c>
      <c r="ES138" s="24">
        <f>EJ138-ER138</f>
        <v>5.7980287238024175E-12</v>
      </c>
      <c r="ET138" s="146">
        <f t="shared" ref="ET138:EV138" si="582">SUM(ET139:ET151)-ET140</f>
        <v>35453.5</v>
      </c>
      <c r="EU138" s="146">
        <f t="shared" si="582"/>
        <v>12491</v>
      </c>
      <c r="EV138" s="146">
        <f t="shared" si="582"/>
        <v>7.3442999999999987</v>
      </c>
      <c r="EW138" s="146">
        <f t="shared" ref="EW138:EX138" si="583">SUM(EW139:EW151)-EW140</f>
        <v>20972.510000000002</v>
      </c>
      <c r="EX138" s="146">
        <f t="shared" si="583"/>
        <v>3.08</v>
      </c>
      <c r="EY138" s="171">
        <f t="shared" ref="EY138:EZ138" si="584">SUM(EY139:EY151)-EY140</f>
        <v>12</v>
      </c>
      <c r="EZ138" s="174">
        <f t="shared" si="584"/>
        <v>6851.3</v>
      </c>
      <c r="FA138" s="24"/>
      <c r="FB138" s="24"/>
      <c r="FC138" s="94">
        <f>SUM(FC139:FC151)-FC140</f>
        <v>52980.653910000001</v>
      </c>
      <c r="FD138" s="94">
        <f>SUM(FD139:FD151)-FD140</f>
        <v>0</v>
      </c>
      <c r="FE138" s="141">
        <f t="shared" ref="FE138" si="585">SUM(FE139:FE151)-FE140</f>
        <v>21351.441909999998</v>
      </c>
      <c r="FF138" s="94">
        <f>SUM(FF139:FF151)-FF140</f>
        <v>27862.375</v>
      </c>
      <c r="FG138" s="141">
        <f t="shared" ref="FG138" si="586">SUM(FG139:FG151)-FG140</f>
        <v>3766.837</v>
      </c>
      <c r="FH138" s="94">
        <f>SUM(FH139:FH151)-FH140</f>
        <v>13628.799889999998</v>
      </c>
      <c r="FI138" s="94">
        <f>SUM(FI139:FI151)-FI140</f>
        <v>0</v>
      </c>
      <c r="FJ138" s="141">
        <f t="shared" ref="FJ138" si="587">SUM(FJ139:FJ151)-FJ140</f>
        <v>8645.6279999999988</v>
      </c>
      <c r="FK138" s="94">
        <f>SUM(FK139:FK151)-FK140</f>
        <v>3157.8951499999998</v>
      </c>
      <c r="FL138" s="141">
        <f t="shared" ref="FL138" si="588">SUM(FL139:FL151)-FL140</f>
        <v>1825.27674</v>
      </c>
      <c r="FM138" s="94">
        <f>SUM(FM139:FM151)-FM140</f>
        <v>52980.653910000001</v>
      </c>
      <c r="FN138" s="94">
        <f>SUM(FN139:FN151)-FN140</f>
        <v>0</v>
      </c>
      <c r="FO138" s="141">
        <f t="shared" ref="FO138" si="589">SUM(FO139:FO151)-FO140</f>
        <v>21351.441909999998</v>
      </c>
      <c r="FP138" s="94">
        <f>SUM(FP139:FP151)-FP140</f>
        <v>27862.375</v>
      </c>
      <c r="FQ138" s="141">
        <f t="shared" ref="FQ138" si="590">SUM(FQ139:FQ151)-FQ140</f>
        <v>3766.837</v>
      </c>
      <c r="FR138" s="94">
        <f>SUM(FR139:FR151)-FR140</f>
        <v>13628.799889999998</v>
      </c>
      <c r="FS138" s="94">
        <f>SUM(FS139:FS151)-FS140</f>
        <v>0</v>
      </c>
      <c r="FT138" s="141">
        <f t="shared" ref="FT138" si="591">SUM(FT139:FT151)-FT140</f>
        <v>8645.6279999999988</v>
      </c>
      <c r="FU138" s="94">
        <f>SUM(FU139:FU151)-FU140</f>
        <v>3157.8951499999998</v>
      </c>
      <c r="FV138" s="141">
        <f t="shared" ref="FV138" si="592">SUM(FV139:FV151)-FV140</f>
        <v>1825.27674</v>
      </c>
    </row>
    <row r="139" spans="2:178" s="60" customFormat="1" ht="17.399999999999999" hidden="1" customHeight="1" x14ac:dyDescent="0.3">
      <c r="B139" s="51">
        <v>1</v>
      </c>
      <c r="C139" s="50"/>
      <c r="D139" s="50"/>
      <c r="E139" s="307">
        <v>115</v>
      </c>
      <c r="F139" s="51">
        <v>1</v>
      </c>
      <c r="G139" s="50"/>
      <c r="H139" s="50"/>
      <c r="M139" s="307"/>
      <c r="N139" s="11" t="s">
        <v>374</v>
      </c>
      <c r="O139" s="315"/>
      <c r="P139" s="17">
        <f t="shared" ref="P139:P151" si="593">Q139+R139+S139+T139</f>
        <v>0</v>
      </c>
      <c r="Q139" s="20"/>
      <c r="R139" s="33"/>
      <c r="S139" s="20"/>
      <c r="T139" s="20"/>
      <c r="U139" s="20">
        <v>414.90000000000003</v>
      </c>
      <c r="V139" s="315"/>
      <c r="W139" s="315"/>
      <c r="X139" s="17">
        <f t="shared" ref="X139:X151" si="594">Y139+Z139+AA139+AB139</f>
        <v>0</v>
      </c>
      <c r="Y139" s="20"/>
      <c r="Z139" s="20"/>
      <c r="AA139" s="20"/>
      <c r="AB139" s="20"/>
      <c r="AC139" s="17">
        <f t="shared" ref="AC139:AC151" si="595">AD139+AE139+AF139+AG139</f>
        <v>0</v>
      </c>
      <c r="AD139" s="20"/>
      <c r="AE139" s="274"/>
      <c r="AF139" s="20"/>
      <c r="AG139" s="274"/>
      <c r="AH139" s="315"/>
      <c r="AI139" s="17">
        <f t="shared" ref="AI139:AI151" si="596">AJ139+AK139+AL139+AM139</f>
        <v>414.90000000000003</v>
      </c>
      <c r="AJ139" s="20"/>
      <c r="AK139" s="324">
        <f t="shared" si="567"/>
        <v>414.90000000000003</v>
      </c>
      <c r="AL139" s="324">
        <f t="shared" si="568"/>
        <v>0</v>
      </c>
      <c r="AM139" s="324">
        <f t="shared" si="569"/>
        <v>0</v>
      </c>
      <c r="AN139" s="17">
        <f t="shared" ref="AN139:AN151" si="597">AO139+AP139+AQ139+AR139</f>
        <v>0</v>
      </c>
      <c r="AO139" s="20"/>
      <c r="AP139" s="33"/>
      <c r="AQ139" s="20"/>
      <c r="AR139" s="20"/>
      <c r="AS139" s="17">
        <f t="shared" ref="AS139:AS151" si="598">AT139+AU139+AW139+AX139</f>
        <v>4149</v>
      </c>
      <c r="AT139" s="20"/>
      <c r="AU139" s="33">
        <v>4149</v>
      </c>
      <c r="AV139" s="18"/>
      <c r="AW139" s="20"/>
      <c r="AX139" s="20"/>
      <c r="AY139" s="17">
        <f t="shared" ref="AY139:AY151" si="599">AZ139+BA139+BB139+BC139</f>
        <v>4149</v>
      </c>
      <c r="AZ139" s="20"/>
      <c r="BA139" s="33">
        <v>4149</v>
      </c>
      <c r="BB139" s="20"/>
      <c r="BC139" s="20"/>
      <c r="BD139" s="17">
        <f t="shared" ref="BD139:BD151" si="600">BE139+BF139+BG139+BH139</f>
        <v>4149</v>
      </c>
      <c r="BE139" s="20"/>
      <c r="BF139" s="33">
        <v>4149</v>
      </c>
      <c r="BG139" s="20"/>
      <c r="BH139" s="20"/>
      <c r="BI139" s="17">
        <f t="shared" ref="BI139:BI151" si="601">BJ139+BK139+BL139+BM139</f>
        <v>4149</v>
      </c>
      <c r="BJ139" s="20"/>
      <c r="BK139" s="33">
        <v>4149</v>
      </c>
      <c r="BL139" s="20"/>
      <c r="BM139" s="20"/>
      <c r="BN139" s="17">
        <f t="shared" ref="BN139:BN151" si="602">BO139+BP139+BQ139+BR139</f>
        <v>4149</v>
      </c>
      <c r="BO139" s="20"/>
      <c r="BP139" s="33">
        <v>4149</v>
      </c>
      <c r="BQ139" s="20"/>
      <c r="BR139" s="20"/>
      <c r="BS139" s="20"/>
      <c r="BT139" s="20" t="s">
        <v>294</v>
      </c>
      <c r="BU139" s="17">
        <f t="shared" ref="BU139:BU151" si="603">BV139+BW139+BX139+BY139</f>
        <v>0</v>
      </c>
      <c r="BV139" s="20"/>
      <c r="BW139" s="20"/>
      <c r="BX139" s="20"/>
      <c r="BY139" s="20"/>
      <c r="BZ139" s="17">
        <f t="shared" ref="BZ139:BZ151" si="604">CA139+CB139+CC139+CD139</f>
        <v>0</v>
      </c>
      <c r="CA139" s="17">
        <f t="shared" ref="CA139:CA151" si="605">AO139-BV139</f>
        <v>0</v>
      </c>
      <c r="CB139" s="17">
        <f t="shared" ref="CB139:CB151" si="606">AP139-BW139</f>
        <v>0</v>
      </c>
      <c r="CC139" s="17">
        <f t="shared" ref="CC139:CC151" si="607">AQ139-BX139</f>
        <v>0</v>
      </c>
      <c r="CD139" s="17">
        <f t="shared" ref="CD139:CD151" si="608">AR139-BY139</f>
        <v>0</v>
      </c>
      <c r="CE139" s="17">
        <f t="shared" ref="CE139:CE151" si="609">CF139+CG139+CH139+CI139</f>
        <v>0</v>
      </c>
      <c r="CF139" s="20"/>
      <c r="CG139" s="20"/>
      <c r="CH139" s="20"/>
      <c r="CI139" s="20"/>
      <c r="CJ139" s="17">
        <f t="shared" ref="CJ139:CJ151" si="610">CK139+CL139+CM139+CN139</f>
        <v>0</v>
      </c>
      <c r="CK139" s="20"/>
      <c r="CL139" s="20"/>
      <c r="CM139" s="20"/>
      <c r="CN139" s="20"/>
      <c r="CO139" s="17">
        <f t="shared" ref="CO139:CO151" si="611">CP139+CQ139+CR139+CS139</f>
        <v>0</v>
      </c>
      <c r="CP139" s="20"/>
      <c r="CQ139" s="20"/>
      <c r="CR139" s="20"/>
      <c r="CS139" s="20"/>
      <c r="CT139" s="15">
        <f t="shared" ref="CT139:CT151" si="612">CU139+CV139+CW139+CX139</f>
        <v>0</v>
      </c>
      <c r="CU139" s="217"/>
      <c r="CV139" s="217"/>
      <c r="CW139" s="217"/>
      <c r="CX139" s="217"/>
      <c r="CY139" s="17">
        <f t="shared" ref="CY139:CY151" si="613">CZ139+DA139+DB139+DC139</f>
        <v>0</v>
      </c>
      <c r="CZ139" s="20"/>
      <c r="DA139" s="274"/>
      <c r="DB139" s="20"/>
      <c r="DC139" s="274"/>
      <c r="DD139" s="15">
        <f t="shared" ref="DD139:DD151" si="614">DE139</f>
        <v>0</v>
      </c>
      <c r="DE139" s="17">
        <f t="shared" ref="DE139:DE151" si="615">DF139+DG139+DH139+DI139</f>
        <v>0</v>
      </c>
      <c r="DF139" s="17">
        <f t="shared" ref="DF139:DF151" si="616">CU139+CZ139</f>
        <v>0</v>
      </c>
      <c r="DG139" s="17">
        <f t="shared" ref="DG139:DG151" si="617">CV139+DA139</f>
        <v>0</v>
      </c>
      <c r="DH139" s="17">
        <f t="shared" ref="DH139:DH151" si="618">CW139+DB139</f>
        <v>0</v>
      </c>
      <c r="DI139" s="17">
        <f t="shared" ref="DI139:DI151" si="619">CX139+DC139</f>
        <v>0</v>
      </c>
      <c r="DJ139" s="17">
        <f t="shared" ref="DJ139:DJ151" si="620">DK139+DL139+DM139+DN139</f>
        <v>0</v>
      </c>
      <c r="DK139" s="17">
        <f t="shared" ref="DK139:DK151" si="621">CP139-CU139</f>
        <v>0</v>
      </c>
      <c r="DL139" s="17">
        <f t="shared" ref="DL139:DL151" si="622">CQ139-CV139</f>
        <v>0</v>
      </c>
      <c r="DM139" s="17">
        <f t="shared" ref="DM139:DM151" si="623">CR139-CW139</f>
        <v>0</v>
      </c>
      <c r="DN139" s="17">
        <f t="shared" ref="DN139:DN151" si="624">CS139-CX139</f>
        <v>0</v>
      </c>
      <c r="DO139" s="214"/>
      <c r="DP139" s="218">
        <f>CE139</f>
        <v>0</v>
      </c>
      <c r="DQ139" s="218">
        <f>DP139</f>
        <v>0</v>
      </c>
      <c r="DR139" s="17">
        <f t="shared" ref="DR139:DR151" si="625">DS139+DT139+DU139+DV139</f>
        <v>0</v>
      </c>
      <c r="DS139" s="20"/>
      <c r="DT139" s="20"/>
      <c r="DU139" s="20"/>
      <c r="DV139" s="219"/>
      <c r="DW139" s="15">
        <f t="shared" ref="DW139:DW151" si="626">DX139+DY139+DZ139+EA139</f>
        <v>0</v>
      </c>
      <c r="DX139" s="20"/>
      <c r="DY139" s="20"/>
      <c r="DZ139" s="20"/>
      <c r="EA139" s="20"/>
      <c r="EB139" s="17">
        <f t="shared" ref="EB139:EB151" si="627">EC139+ED139+EE139+EF139</f>
        <v>0</v>
      </c>
      <c r="EC139" s="20"/>
      <c r="ED139" s="20"/>
      <c r="EE139" s="20"/>
      <c r="EF139" s="20"/>
      <c r="EG139" s="20"/>
      <c r="EH139" s="20"/>
      <c r="EI139" s="20"/>
      <c r="EJ139" s="8">
        <f t="shared" ref="EJ139:EJ151" si="628">DJ139+EB139+EI139</f>
        <v>0</v>
      </c>
      <c r="EK139" s="59"/>
      <c r="EL139" s="8">
        <f t="shared" ref="EL139:EL151" si="629">CO139+DR139+EG139</f>
        <v>0</v>
      </c>
      <c r="EM139" s="8">
        <f t="shared" ref="EM139:EM151" si="630">CT139+DW139+EH139</f>
        <v>0</v>
      </c>
      <c r="EO139" s="8">
        <f t="shared" ref="EO139:EO140" si="631">EM139</f>
        <v>0</v>
      </c>
      <c r="EP139" s="8">
        <f t="shared" ref="EP139:EP140" si="632">EJ139</f>
        <v>0</v>
      </c>
      <c r="ER139" s="8">
        <f>DQ139-EO139</f>
        <v>0</v>
      </c>
      <c r="ET139" s="148"/>
      <c r="EU139" s="148"/>
      <c r="EV139" s="148"/>
      <c r="EW139" s="148"/>
      <c r="EX139" s="148"/>
      <c r="EY139" s="175"/>
      <c r="EZ139" s="148"/>
      <c r="FC139" s="8">
        <f t="shared" ref="FC139:FC151" si="633">FD139+FE139+FF139+FG139</f>
        <v>0</v>
      </c>
      <c r="FD139" s="74"/>
      <c r="FE139" s="131"/>
      <c r="FF139" s="74"/>
      <c r="FG139" s="131"/>
      <c r="FH139" s="8">
        <f t="shared" ref="FH139:FH151" si="634">FI139+FJ139+FK139+FL139</f>
        <v>0</v>
      </c>
      <c r="FI139" s="74"/>
      <c r="FJ139" s="131"/>
      <c r="FK139" s="74"/>
      <c r="FL139" s="131"/>
      <c r="FM139" s="8">
        <f t="shared" ref="FM139:FM151" si="635">FN139+FO139+FP139+FQ139</f>
        <v>0</v>
      </c>
      <c r="FN139" s="74"/>
      <c r="FO139" s="131"/>
      <c r="FP139" s="74"/>
      <c r="FQ139" s="131"/>
      <c r="FR139" s="8">
        <f t="shared" ref="FR139:FR151" si="636">FS139+FT139+FU139+FV139</f>
        <v>0</v>
      </c>
      <c r="FS139" s="74"/>
      <c r="FT139" s="131"/>
      <c r="FU139" s="74"/>
      <c r="FV139" s="131"/>
    </row>
    <row r="140" spans="2:178" s="59" customFormat="1" ht="15.75" hidden="1" customHeight="1" x14ac:dyDescent="0.3">
      <c r="B140" s="49"/>
      <c r="C140" s="50"/>
      <c r="D140" s="50"/>
      <c r="E140" s="307"/>
      <c r="F140" s="49"/>
      <c r="G140" s="50"/>
      <c r="H140" s="50"/>
      <c r="M140" s="307"/>
      <c r="N140" s="28" t="s">
        <v>396</v>
      </c>
      <c r="O140" s="313"/>
      <c r="P140" s="17">
        <f t="shared" si="593"/>
        <v>0</v>
      </c>
      <c r="Q140" s="17"/>
      <c r="R140" s="55"/>
      <c r="S140" s="17"/>
      <c r="T140" s="17"/>
      <c r="U140" s="20">
        <v>414.90000000000003</v>
      </c>
      <c r="V140" s="313"/>
      <c r="W140" s="313"/>
      <c r="X140" s="17">
        <f t="shared" si="594"/>
        <v>0</v>
      </c>
      <c r="Y140" s="17"/>
      <c r="Z140" s="17"/>
      <c r="AA140" s="17"/>
      <c r="AB140" s="17"/>
      <c r="AC140" s="17">
        <f t="shared" si="595"/>
        <v>0</v>
      </c>
      <c r="AD140" s="17"/>
      <c r="AE140" s="274"/>
      <c r="AF140" s="17"/>
      <c r="AG140" s="274"/>
      <c r="AH140" s="313"/>
      <c r="AI140" s="17">
        <f t="shared" si="596"/>
        <v>414.90000000000003</v>
      </c>
      <c r="AJ140" s="17"/>
      <c r="AK140" s="324">
        <f t="shared" si="567"/>
        <v>414.90000000000003</v>
      </c>
      <c r="AL140" s="324">
        <f t="shared" si="568"/>
        <v>0</v>
      </c>
      <c r="AM140" s="324">
        <f t="shared" si="569"/>
        <v>0</v>
      </c>
      <c r="AN140" s="17">
        <f t="shared" si="597"/>
        <v>0</v>
      </c>
      <c r="AO140" s="17"/>
      <c r="AP140" s="55"/>
      <c r="AQ140" s="17"/>
      <c r="AR140" s="17"/>
      <c r="AS140" s="17">
        <f t="shared" si="598"/>
        <v>4149</v>
      </c>
      <c r="AT140" s="17"/>
      <c r="AU140" s="55">
        <v>4149</v>
      </c>
      <c r="AV140" s="27"/>
      <c r="AW140" s="17"/>
      <c r="AX140" s="17"/>
      <c r="AY140" s="17">
        <f t="shared" si="599"/>
        <v>4149</v>
      </c>
      <c r="AZ140" s="17"/>
      <c r="BA140" s="55">
        <v>4149</v>
      </c>
      <c r="BB140" s="17"/>
      <c r="BC140" s="17"/>
      <c r="BD140" s="17">
        <f t="shared" si="600"/>
        <v>4149</v>
      </c>
      <c r="BE140" s="17"/>
      <c r="BF140" s="55">
        <v>4149</v>
      </c>
      <c r="BG140" s="17"/>
      <c r="BH140" s="17"/>
      <c r="BI140" s="17">
        <f t="shared" si="601"/>
        <v>4149</v>
      </c>
      <c r="BJ140" s="17"/>
      <c r="BK140" s="55">
        <v>4149</v>
      </c>
      <c r="BL140" s="17"/>
      <c r="BM140" s="17"/>
      <c r="BN140" s="17">
        <f t="shared" si="602"/>
        <v>4149</v>
      </c>
      <c r="BO140" s="17"/>
      <c r="BP140" s="55">
        <v>4149</v>
      </c>
      <c r="BQ140" s="17"/>
      <c r="BR140" s="17"/>
      <c r="BS140" s="17"/>
      <c r="BT140" s="17" t="s">
        <v>218</v>
      </c>
      <c r="BU140" s="17">
        <f t="shared" si="603"/>
        <v>0</v>
      </c>
      <c r="BV140" s="17"/>
      <c r="BW140" s="17"/>
      <c r="BX140" s="17"/>
      <c r="BY140" s="17"/>
      <c r="BZ140" s="17">
        <f t="shared" si="604"/>
        <v>0</v>
      </c>
      <c r="CA140" s="17">
        <f t="shared" si="605"/>
        <v>0</v>
      </c>
      <c r="CB140" s="17">
        <f t="shared" si="606"/>
        <v>0</v>
      </c>
      <c r="CC140" s="17">
        <f t="shared" si="607"/>
        <v>0</v>
      </c>
      <c r="CD140" s="17">
        <f t="shared" si="608"/>
        <v>0</v>
      </c>
      <c r="CE140" s="17">
        <f t="shared" si="609"/>
        <v>0</v>
      </c>
      <c r="CF140" s="17"/>
      <c r="CG140" s="17"/>
      <c r="CH140" s="17"/>
      <c r="CI140" s="17"/>
      <c r="CJ140" s="17">
        <f t="shared" si="610"/>
        <v>0</v>
      </c>
      <c r="CK140" s="17"/>
      <c r="CL140" s="17"/>
      <c r="CM140" s="17"/>
      <c r="CN140" s="17"/>
      <c r="CO140" s="17">
        <f t="shared" si="611"/>
        <v>0</v>
      </c>
      <c r="CP140" s="17"/>
      <c r="CQ140" s="17"/>
      <c r="CR140" s="17"/>
      <c r="CS140" s="17"/>
      <c r="CT140" s="15">
        <f t="shared" si="612"/>
        <v>0</v>
      </c>
      <c r="CU140" s="15"/>
      <c r="CV140" s="15"/>
      <c r="CW140" s="15"/>
      <c r="CX140" s="15"/>
      <c r="CY140" s="17">
        <f t="shared" si="613"/>
        <v>0</v>
      </c>
      <c r="CZ140" s="17"/>
      <c r="DA140" s="274"/>
      <c r="DB140" s="17"/>
      <c r="DC140" s="274"/>
      <c r="DD140" s="15">
        <f t="shared" si="614"/>
        <v>0</v>
      </c>
      <c r="DE140" s="17">
        <f t="shared" si="615"/>
        <v>0</v>
      </c>
      <c r="DF140" s="17">
        <f t="shared" si="616"/>
        <v>0</v>
      </c>
      <c r="DG140" s="17">
        <f t="shared" si="617"/>
        <v>0</v>
      </c>
      <c r="DH140" s="17">
        <f t="shared" si="618"/>
        <v>0</v>
      </c>
      <c r="DI140" s="17">
        <f t="shared" si="619"/>
        <v>0</v>
      </c>
      <c r="DJ140" s="17">
        <f t="shared" si="620"/>
        <v>0</v>
      </c>
      <c r="DK140" s="17">
        <f t="shared" si="621"/>
        <v>0</v>
      </c>
      <c r="DL140" s="17">
        <f t="shared" si="622"/>
        <v>0</v>
      </c>
      <c r="DM140" s="17">
        <f t="shared" si="623"/>
        <v>0</v>
      </c>
      <c r="DN140" s="17">
        <f t="shared" si="624"/>
        <v>0</v>
      </c>
      <c r="DO140" s="208"/>
      <c r="DP140" s="209"/>
      <c r="DQ140" s="209"/>
      <c r="DR140" s="17">
        <f t="shared" si="625"/>
        <v>0</v>
      </c>
      <c r="DS140" s="17"/>
      <c r="DT140" s="17"/>
      <c r="DU140" s="17"/>
      <c r="DV140" s="40"/>
      <c r="DW140" s="15">
        <f t="shared" si="626"/>
        <v>0</v>
      </c>
      <c r="DX140" s="17"/>
      <c r="DY140" s="17"/>
      <c r="DZ140" s="17"/>
      <c r="EA140" s="17"/>
      <c r="EB140" s="17">
        <f t="shared" si="627"/>
        <v>0</v>
      </c>
      <c r="EC140" s="17"/>
      <c r="ED140" s="17"/>
      <c r="EE140" s="17"/>
      <c r="EF140" s="17"/>
      <c r="EG140" s="17"/>
      <c r="EH140" s="17"/>
      <c r="EI140" s="17"/>
      <c r="EJ140" s="8">
        <f t="shared" si="628"/>
        <v>0</v>
      </c>
      <c r="EL140" s="8">
        <f t="shared" si="629"/>
        <v>0</v>
      </c>
      <c r="EM140" s="8">
        <f t="shared" si="630"/>
        <v>0</v>
      </c>
      <c r="EO140" s="8">
        <f t="shared" si="631"/>
        <v>0</v>
      </c>
      <c r="EP140" s="8">
        <f t="shared" si="632"/>
        <v>0</v>
      </c>
      <c r="ER140" s="8"/>
      <c r="ET140" s="148"/>
      <c r="EU140" s="148"/>
      <c r="EV140" s="148"/>
      <c r="EW140" s="148"/>
      <c r="EX140" s="148"/>
      <c r="EY140" s="175"/>
      <c r="EZ140" s="148"/>
      <c r="FC140" s="8">
        <f t="shared" si="633"/>
        <v>0</v>
      </c>
      <c r="FD140" s="8"/>
      <c r="FE140" s="131"/>
      <c r="FF140" s="8"/>
      <c r="FG140" s="131"/>
      <c r="FH140" s="8">
        <f t="shared" si="634"/>
        <v>0</v>
      </c>
      <c r="FI140" s="8"/>
      <c r="FJ140" s="131"/>
      <c r="FK140" s="8"/>
      <c r="FL140" s="131"/>
      <c r="FM140" s="8">
        <f t="shared" si="635"/>
        <v>0</v>
      </c>
      <c r="FN140" s="8"/>
      <c r="FO140" s="131"/>
      <c r="FP140" s="8"/>
      <c r="FQ140" s="131"/>
      <c r="FR140" s="8">
        <f t="shared" si="636"/>
        <v>0</v>
      </c>
      <c r="FS140" s="8"/>
      <c r="FT140" s="131"/>
      <c r="FU140" s="8"/>
      <c r="FV140" s="131"/>
    </row>
    <row r="141" spans="2:178" s="59" customFormat="1" ht="15.75" customHeight="1" x14ac:dyDescent="0.3">
      <c r="B141" s="49"/>
      <c r="C141" s="50">
        <v>1</v>
      </c>
      <c r="D141" s="50"/>
      <c r="E141" s="307">
        <v>116</v>
      </c>
      <c r="F141" s="49"/>
      <c r="G141" s="50">
        <v>1</v>
      </c>
      <c r="H141" s="50">
        <v>1</v>
      </c>
      <c r="M141" s="307">
        <v>93</v>
      </c>
      <c r="N141" s="302" t="s">
        <v>375</v>
      </c>
      <c r="O141" s="311"/>
      <c r="P141" s="17">
        <f t="shared" si="593"/>
        <v>13053.012000000001</v>
      </c>
      <c r="Q141" s="17"/>
      <c r="R141" s="33">
        <v>3087</v>
      </c>
      <c r="S141" s="17">
        <v>9052.375</v>
      </c>
      <c r="T141" s="109">
        <f>1048.6-134.963</f>
        <v>913.63699999999994</v>
      </c>
      <c r="U141" s="17">
        <v>1094.1036790000001</v>
      </c>
      <c r="V141" s="311"/>
      <c r="W141" s="311"/>
      <c r="X141" s="17">
        <f t="shared" si="594"/>
        <v>13053.012000000001</v>
      </c>
      <c r="Y141" s="17"/>
      <c r="Z141" s="33">
        <v>3087</v>
      </c>
      <c r="AA141" s="17">
        <f>7628.28+1424.095</f>
        <v>9052.375</v>
      </c>
      <c r="AB141" s="109">
        <f>1048.6-134.963</f>
        <v>913.63699999999994</v>
      </c>
      <c r="AC141" s="17">
        <f t="shared" si="595"/>
        <v>1459.4930300000001</v>
      </c>
      <c r="AD141" s="17"/>
      <c r="AE141" s="274">
        <v>350.60264999999998</v>
      </c>
      <c r="AF141" s="17">
        <v>1005.88958</v>
      </c>
      <c r="AG141" s="274">
        <v>103.0008</v>
      </c>
      <c r="AH141" s="311"/>
      <c r="AI141" s="17">
        <f t="shared" si="596"/>
        <v>1094.1036790000001</v>
      </c>
      <c r="AJ141" s="17"/>
      <c r="AK141" s="324">
        <f t="shared" si="567"/>
        <v>308.70000000000005</v>
      </c>
      <c r="AL141" s="324">
        <f t="shared" si="568"/>
        <v>724.19</v>
      </c>
      <c r="AM141" s="324">
        <f t="shared" si="569"/>
        <v>61.213678999999999</v>
      </c>
      <c r="AN141" s="17">
        <f t="shared" si="597"/>
        <v>13053.012000000001</v>
      </c>
      <c r="AO141" s="17"/>
      <c r="AP141" s="33">
        <v>3087</v>
      </c>
      <c r="AQ141" s="17">
        <v>9052.375</v>
      </c>
      <c r="AR141" s="109">
        <f>1048.6-134.963</f>
        <v>913.63699999999994</v>
      </c>
      <c r="AS141" s="17">
        <f t="shared" si="598"/>
        <v>13053.012000000001</v>
      </c>
      <c r="AT141" s="17"/>
      <c r="AU141" s="33">
        <v>3087</v>
      </c>
      <c r="AV141" s="18"/>
      <c r="AW141" s="17">
        <v>9052.375</v>
      </c>
      <c r="AX141" s="109">
        <f>1048.6-134.963</f>
        <v>913.63699999999994</v>
      </c>
      <c r="AY141" s="17">
        <f t="shared" si="599"/>
        <v>14000.637000000001</v>
      </c>
      <c r="AZ141" s="17"/>
      <c r="BA141" s="33">
        <v>3087</v>
      </c>
      <c r="BB141" s="17">
        <v>10000</v>
      </c>
      <c r="BC141" s="109">
        <f>1048.6-134.963</f>
        <v>913.63699999999994</v>
      </c>
      <c r="BD141" s="17">
        <f t="shared" si="600"/>
        <v>14135.6</v>
      </c>
      <c r="BE141" s="17"/>
      <c r="BF141" s="33">
        <v>3087</v>
      </c>
      <c r="BG141" s="17">
        <v>10000</v>
      </c>
      <c r="BH141" s="109">
        <v>1048.5999999999999</v>
      </c>
      <c r="BI141" s="17">
        <f t="shared" si="601"/>
        <v>4135.6000000000004</v>
      </c>
      <c r="BJ141" s="17"/>
      <c r="BK141" s="33">
        <v>3087</v>
      </c>
      <c r="BL141" s="17"/>
      <c r="BM141" s="109">
        <v>1048.5999999999999</v>
      </c>
      <c r="BN141" s="17">
        <f t="shared" si="602"/>
        <v>3087</v>
      </c>
      <c r="BO141" s="17"/>
      <c r="BP141" s="33">
        <v>3087</v>
      </c>
      <c r="BQ141" s="17"/>
      <c r="BR141" s="17"/>
      <c r="BS141" s="17"/>
      <c r="BT141" s="17" t="s">
        <v>224</v>
      </c>
      <c r="BU141" s="17">
        <f t="shared" si="603"/>
        <v>13053.012000000001</v>
      </c>
      <c r="BV141" s="17"/>
      <c r="BW141" s="33">
        <v>3087</v>
      </c>
      <c r="BX141" s="17">
        <f>7628.28+1424.095</f>
        <v>9052.375</v>
      </c>
      <c r="BY141" s="109">
        <f>1048.6-134.963</f>
        <v>913.63699999999994</v>
      </c>
      <c r="BZ141" s="17">
        <f t="shared" si="604"/>
        <v>0</v>
      </c>
      <c r="CA141" s="17">
        <f t="shared" si="605"/>
        <v>0</v>
      </c>
      <c r="CB141" s="17">
        <f t="shared" si="606"/>
        <v>0</v>
      </c>
      <c r="CC141" s="17">
        <f t="shared" si="607"/>
        <v>0</v>
      </c>
      <c r="CD141" s="17">
        <f t="shared" si="608"/>
        <v>0</v>
      </c>
      <c r="CE141" s="17">
        <f t="shared" si="609"/>
        <v>13187.975</v>
      </c>
      <c r="CF141" s="17"/>
      <c r="CG141" s="33">
        <v>3087</v>
      </c>
      <c r="CH141" s="17">
        <f>7628.28+1424.095</f>
        <v>9052.375</v>
      </c>
      <c r="CI141" s="109">
        <v>1048.5999999999999</v>
      </c>
      <c r="CJ141" s="17">
        <f t="shared" si="610"/>
        <v>134.96299999999999</v>
      </c>
      <c r="CK141" s="17"/>
      <c r="CL141" s="17"/>
      <c r="CM141" s="17"/>
      <c r="CN141" s="109">
        <f>134.963</f>
        <v>134.96299999999999</v>
      </c>
      <c r="CO141" s="17">
        <f t="shared" si="611"/>
        <v>13053.012000000001</v>
      </c>
      <c r="CP141" s="17"/>
      <c r="CQ141" s="33">
        <v>3087</v>
      </c>
      <c r="CR141" s="17">
        <f>7628.28+1424.095</f>
        <v>9052.375</v>
      </c>
      <c r="CS141" s="109">
        <f>1048.6-134.963</f>
        <v>913.63699999999994</v>
      </c>
      <c r="CT141" s="17">
        <f t="shared" si="612"/>
        <v>13053.012000000001</v>
      </c>
      <c r="CU141" s="17"/>
      <c r="CV141" s="33">
        <v>3087</v>
      </c>
      <c r="CW141" s="17">
        <f>7628.28+1424.095</f>
        <v>9052.375</v>
      </c>
      <c r="CX141" s="109">
        <f>1048.6-134.963</f>
        <v>913.63699999999994</v>
      </c>
      <c r="CY141" s="17">
        <f t="shared" si="613"/>
        <v>1459.4930300000001</v>
      </c>
      <c r="CZ141" s="17"/>
      <c r="DA141" s="274">
        <v>350.60264999999998</v>
      </c>
      <c r="DB141" s="17">
        <v>1005.88958</v>
      </c>
      <c r="DC141" s="274">
        <v>103.0008</v>
      </c>
      <c r="DD141" s="15">
        <f t="shared" si="614"/>
        <v>14512.50503</v>
      </c>
      <c r="DE141" s="17">
        <f t="shared" si="615"/>
        <v>14512.50503</v>
      </c>
      <c r="DF141" s="17">
        <f t="shared" si="616"/>
        <v>0</v>
      </c>
      <c r="DG141" s="17">
        <f t="shared" si="617"/>
        <v>3437.6026499999998</v>
      </c>
      <c r="DH141" s="17">
        <f t="shared" si="618"/>
        <v>10058.264579999999</v>
      </c>
      <c r="DI141" s="17">
        <f t="shared" si="619"/>
        <v>1016.6378</v>
      </c>
      <c r="DJ141" s="17">
        <f t="shared" si="620"/>
        <v>0</v>
      </c>
      <c r="DK141" s="17">
        <f t="shared" si="621"/>
        <v>0</v>
      </c>
      <c r="DL141" s="17">
        <f t="shared" si="622"/>
        <v>0</v>
      </c>
      <c r="DM141" s="17">
        <f t="shared" si="623"/>
        <v>0</v>
      </c>
      <c r="DN141" s="17">
        <f t="shared" si="624"/>
        <v>0</v>
      </c>
      <c r="DO141" s="208"/>
      <c r="DP141" s="339">
        <f>CE141+CE142+CE143+CE144+CE145+CE146+CE148+CE150</f>
        <v>48583.074999999997</v>
      </c>
      <c r="DQ141" s="339">
        <f>DP141-CJ138</f>
        <v>48182.803999999996</v>
      </c>
      <c r="DR141" s="17">
        <f t="shared" si="625"/>
        <v>0</v>
      </c>
      <c r="DS141" s="17"/>
      <c r="DT141" s="17"/>
      <c r="DU141" s="17"/>
      <c r="DV141" s="40"/>
      <c r="DW141" s="15">
        <f t="shared" si="626"/>
        <v>0</v>
      </c>
      <c r="DX141" s="17"/>
      <c r="DY141" s="17"/>
      <c r="DZ141" s="17"/>
      <c r="EA141" s="17"/>
      <c r="EB141" s="17">
        <f t="shared" si="627"/>
        <v>0</v>
      </c>
      <c r="EC141" s="17"/>
      <c r="ED141" s="17"/>
      <c r="EE141" s="17"/>
      <c r="EF141" s="17"/>
      <c r="EG141" s="17"/>
      <c r="EH141" s="17"/>
      <c r="EI141" s="17"/>
      <c r="EJ141" s="8">
        <f t="shared" si="628"/>
        <v>0</v>
      </c>
      <c r="EL141" s="8">
        <f t="shared" si="629"/>
        <v>13053.012000000001</v>
      </c>
      <c r="EM141" s="8">
        <f t="shared" si="630"/>
        <v>13053.012000000001</v>
      </c>
      <c r="EO141" s="45">
        <f>EM141+EM142+EM143+EM144+EM145+EM146+EM148+EM150</f>
        <v>47712.553910000002</v>
      </c>
      <c r="EP141" s="45">
        <f>EJ141+EJ142+EJ143+EJ144+EJ145+EJ146+EJ148+EJ150</f>
        <v>470.25008999999989</v>
      </c>
      <c r="ER141" s="8">
        <f>DQ141-EO141</f>
        <v>470.25008999999409</v>
      </c>
      <c r="ET141" s="148">
        <v>4310</v>
      </c>
      <c r="EU141" s="148"/>
      <c r="EV141" s="148">
        <v>0.752</v>
      </c>
      <c r="EW141" s="148">
        <v>10993</v>
      </c>
      <c r="EX141" s="148">
        <v>1.4</v>
      </c>
      <c r="EY141" s="175">
        <v>2</v>
      </c>
      <c r="EZ141" s="148">
        <v>1435</v>
      </c>
      <c r="FC141" s="8">
        <f t="shared" si="633"/>
        <v>13053.012000000001</v>
      </c>
      <c r="FD141" s="8"/>
      <c r="FE141" s="131">
        <v>3087</v>
      </c>
      <c r="FF141" s="8">
        <v>9052.375</v>
      </c>
      <c r="FG141" s="131">
        <v>913.63699999999994</v>
      </c>
      <c r="FH141" s="8">
        <f t="shared" si="634"/>
        <v>1459.4930300000001</v>
      </c>
      <c r="FI141" s="8"/>
      <c r="FJ141" s="131">
        <v>350.60264999999998</v>
      </c>
      <c r="FK141" s="8">
        <v>1005.88958</v>
      </c>
      <c r="FL141" s="131">
        <v>103.0008</v>
      </c>
      <c r="FM141" s="8">
        <f t="shared" si="635"/>
        <v>13053.012000000001</v>
      </c>
      <c r="FN141" s="8"/>
      <c r="FO141" s="131">
        <v>3087</v>
      </c>
      <c r="FP141" s="8">
        <v>9052.375</v>
      </c>
      <c r="FQ141" s="131">
        <v>913.63699999999994</v>
      </c>
      <c r="FR141" s="8">
        <f t="shared" si="636"/>
        <v>1459.4930300000001</v>
      </c>
      <c r="FS141" s="8"/>
      <c r="FT141" s="131">
        <v>350.60264999999998</v>
      </c>
      <c r="FU141" s="8">
        <v>1005.88958</v>
      </c>
      <c r="FV141" s="131">
        <v>103.0008</v>
      </c>
    </row>
    <row r="142" spans="2:178" s="59" customFormat="1" ht="15.75" customHeight="1" x14ac:dyDescent="0.3">
      <c r="B142" s="49"/>
      <c r="C142" s="50">
        <v>1</v>
      </c>
      <c r="D142" s="50"/>
      <c r="E142" s="307">
        <v>117</v>
      </c>
      <c r="F142" s="49"/>
      <c r="G142" s="50">
        <v>1</v>
      </c>
      <c r="H142" s="50">
        <v>1</v>
      </c>
      <c r="M142" s="307">
        <v>94</v>
      </c>
      <c r="N142" s="10" t="s">
        <v>51</v>
      </c>
      <c r="O142" s="312"/>
      <c r="P142" s="17">
        <f t="shared" si="593"/>
        <v>3524.8</v>
      </c>
      <c r="Q142" s="17"/>
      <c r="R142" s="33">
        <v>3028.5</v>
      </c>
      <c r="S142" s="17"/>
      <c r="T142" s="109">
        <v>496.3</v>
      </c>
      <c r="U142" s="17">
        <v>336.10210000000001</v>
      </c>
      <c r="V142" s="312"/>
      <c r="W142" s="312"/>
      <c r="X142" s="17">
        <f t="shared" si="594"/>
        <v>3524.8</v>
      </c>
      <c r="Y142" s="17"/>
      <c r="Z142" s="33">
        <v>3028.5</v>
      </c>
      <c r="AA142" s="17"/>
      <c r="AB142" s="109">
        <v>496.3</v>
      </c>
      <c r="AC142" s="17">
        <f t="shared" si="595"/>
        <v>480.33634999999998</v>
      </c>
      <c r="AD142" s="17"/>
      <c r="AE142" s="274">
        <v>388.35917999999998</v>
      </c>
      <c r="AF142" s="17"/>
      <c r="AG142" s="274">
        <v>91.977170000000001</v>
      </c>
      <c r="AH142" s="312"/>
      <c r="AI142" s="17">
        <f t="shared" si="596"/>
        <v>336.10210000000001</v>
      </c>
      <c r="AJ142" s="17"/>
      <c r="AK142" s="324">
        <f t="shared" si="567"/>
        <v>302.85000000000002</v>
      </c>
      <c r="AL142" s="324">
        <f t="shared" si="568"/>
        <v>0</v>
      </c>
      <c r="AM142" s="324">
        <f t="shared" si="569"/>
        <v>33.252100000000006</v>
      </c>
      <c r="AN142" s="17">
        <f t="shared" si="597"/>
        <v>3524.8</v>
      </c>
      <c r="AO142" s="17"/>
      <c r="AP142" s="33">
        <v>3028.5</v>
      </c>
      <c r="AQ142" s="17"/>
      <c r="AR142" s="109">
        <v>496.3</v>
      </c>
      <c r="AS142" s="17">
        <f t="shared" si="598"/>
        <v>3524.8</v>
      </c>
      <c r="AT142" s="17"/>
      <c r="AU142" s="33">
        <v>3028.5</v>
      </c>
      <c r="AV142" s="18"/>
      <c r="AW142" s="17"/>
      <c r="AX142" s="109">
        <v>496.3</v>
      </c>
      <c r="AY142" s="17">
        <f t="shared" si="599"/>
        <v>3524.8</v>
      </c>
      <c r="AZ142" s="17"/>
      <c r="BA142" s="33">
        <v>3028.5</v>
      </c>
      <c r="BB142" s="17"/>
      <c r="BC142" s="109">
        <v>496.3</v>
      </c>
      <c r="BD142" s="17">
        <f t="shared" si="600"/>
        <v>3524.8</v>
      </c>
      <c r="BE142" s="17"/>
      <c r="BF142" s="33">
        <v>3028.5</v>
      </c>
      <c r="BG142" s="17"/>
      <c r="BH142" s="109">
        <v>496.3</v>
      </c>
      <c r="BI142" s="17">
        <f t="shared" si="601"/>
        <v>3524.8</v>
      </c>
      <c r="BJ142" s="17"/>
      <c r="BK142" s="33">
        <v>3028.5</v>
      </c>
      <c r="BL142" s="17"/>
      <c r="BM142" s="109">
        <v>496.3</v>
      </c>
      <c r="BN142" s="17">
        <f t="shared" si="602"/>
        <v>3028.5</v>
      </c>
      <c r="BO142" s="17"/>
      <c r="BP142" s="33">
        <v>3028.5</v>
      </c>
      <c r="BQ142" s="17"/>
      <c r="BR142" s="17"/>
      <c r="BS142" s="17"/>
      <c r="BT142" s="17" t="s">
        <v>265</v>
      </c>
      <c r="BU142" s="17">
        <f t="shared" si="603"/>
        <v>3524.8</v>
      </c>
      <c r="BV142" s="17"/>
      <c r="BW142" s="33">
        <v>3028.5</v>
      </c>
      <c r="BX142" s="17"/>
      <c r="BY142" s="109">
        <v>496.3</v>
      </c>
      <c r="BZ142" s="17">
        <f t="shared" si="604"/>
        <v>0</v>
      </c>
      <c r="CA142" s="17">
        <f t="shared" si="605"/>
        <v>0</v>
      </c>
      <c r="CB142" s="17">
        <f t="shared" si="606"/>
        <v>0</v>
      </c>
      <c r="CC142" s="17">
        <f t="shared" si="607"/>
        <v>0</v>
      </c>
      <c r="CD142" s="17">
        <f t="shared" si="608"/>
        <v>0</v>
      </c>
      <c r="CE142" s="17">
        <f t="shared" si="609"/>
        <v>3524.8</v>
      </c>
      <c r="CF142" s="17"/>
      <c r="CG142" s="33">
        <v>3028.5</v>
      </c>
      <c r="CH142" s="17"/>
      <c r="CI142" s="109">
        <v>496.3</v>
      </c>
      <c r="CJ142" s="17">
        <f t="shared" si="610"/>
        <v>0</v>
      </c>
      <c r="CK142" s="17"/>
      <c r="CL142" s="17"/>
      <c r="CM142" s="17"/>
      <c r="CN142" s="17"/>
      <c r="CO142" s="17">
        <f t="shared" si="611"/>
        <v>3524.8</v>
      </c>
      <c r="CP142" s="17"/>
      <c r="CQ142" s="33">
        <v>3028.5</v>
      </c>
      <c r="CR142" s="17"/>
      <c r="CS142" s="109">
        <v>496.3</v>
      </c>
      <c r="CT142" s="17">
        <f t="shared" si="612"/>
        <v>3524.8</v>
      </c>
      <c r="CU142" s="17"/>
      <c r="CV142" s="33">
        <v>3028.5</v>
      </c>
      <c r="CW142" s="17"/>
      <c r="CX142" s="109">
        <v>496.3</v>
      </c>
      <c r="CY142" s="17">
        <f t="shared" si="613"/>
        <v>480.33634999999998</v>
      </c>
      <c r="CZ142" s="17"/>
      <c r="DA142" s="274">
        <v>388.35917999999998</v>
      </c>
      <c r="DB142" s="17"/>
      <c r="DC142" s="274">
        <v>91.977170000000001</v>
      </c>
      <c r="DD142" s="15">
        <f t="shared" si="614"/>
        <v>4005.1363499999998</v>
      </c>
      <c r="DE142" s="17">
        <f t="shared" si="615"/>
        <v>4005.1363499999998</v>
      </c>
      <c r="DF142" s="17">
        <f t="shared" si="616"/>
        <v>0</v>
      </c>
      <c r="DG142" s="17">
        <f t="shared" si="617"/>
        <v>3416.8591799999999</v>
      </c>
      <c r="DH142" s="17">
        <f t="shared" si="618"/>
        <v>0</v>
      </c>
      <c r="DI142" s="17">
        <f t="shared" si="619"/>
        <v>588.27717000000007</v>
      </c>
      <c r="DJ142" s="17">
        <f t="shared" si="620"/>
        <v>0</v>
      </c>
      <c r="DK142" s="17">
        <f t="shared" si="621"/>
        <v>0</v>
      </c>
      <c r="DL142" s="17">
        <f t="shared" si="622"/>
        <v>0</v>
      </c>
      <c r="DM142" s="17">
        <f t="shared" si="623"/>
        <v>0</v>
      </c>
      <c r="DN142" s="17">
        <f t="shared" si="624"/>
        <v>0</v>
      </c>
      <c r="DO142" s="208"/>
      <c r="DP142" s="209"/>
      <c r="DQ142" s="209"/>
      <c r="DR142" s="17">
        <f t="shared" si="625"/>
        <v>0</v>
      </c>
      <c r="DS142" s="17"/>
      <c r="DT142" s="17"/>
      <c r="DU142" s="17"/>
      <c r="DV142" s="40"/>
      <c r="DW142" s="15">
        <f t="shared" si="626"/>
        <v>0</v>
      </c>
      <c r="DX142" s="17"/>
      <c r="DY142" s="17"/>
      <c r="DZ142" s="17"/>
      <c r="EA142" s="17"/>
      <c r="EB142" s="17">
        <f t="shared" si="627"/>
        <v>0</v>
      </c>
      <c r="EC142" s="17"/>
      <c r="ED142" s="17"/>
      <c r="EE142" s="17"/>
      <c r="EF142" s="17"/>
      <c r="EG142" s="17"/>
      <c r="EH142" s="17"/>
      <c r="EI142" s="17"/>
      <c r="EJ142" s="8">
        <f t="shared" si="628"/>
        <v>0</v>
      </c>
      <c r="EL142" s="8">
        <f t="shared" si="629"/>
        <v>3524.8</v>
      </c>
      <c r="EM142" s="8">
        <f t="shared" si="630"/>
        <v>3524.8</v>
      </c>
      <c r="EO142" s="8"/>
      <c r="EP142" s="8"/>
      <c r="ER142" s="8"/>
      <c r="ET142" s="148">
        <v>2911</v>
      </c>
      <c r="EU142" s="148"/>
      <c r="EV142" s="148">
        <v>0.435</v>
      </c>
      <c r="EW142" s="148"/>
      <c r="EX142" s="148"/>
      <c r="EY142" s="175">
        <v>1</v>
      </c>
      <c r="EZ142" s="148">
        <v>338</v>
      </c>
      <c r="FC142" s="8">
        <f t="shared" si="633"/>
        <v>3524.8</v>
      </c>
      <c r="FD142" s="8"/>
      <c r="FE142" s="131">
        <v>3028.5</v>
      </c>
      <c r="FF142" s="8"/>
      <c r="FG142" s="131">
        <v>496.3</v>
      </c>
      <c r="FH142" s="8">
        <f t="shared" si="634"/>
        <v>480.33634999999998</v>
      </c>
      <c r="FI142" s="8"/>
      <c r="FJ142" s="131">
        <v>388.35917999999998</v>
      </c>
      <c r="FK142" s="8"/>
      <c r="FL142" s="131">
        <v>91.977170000000001</v>
      </c>
      <c r="FM142" s="8">
        <f t="shared" si="635"/>
        <v>3524.8</v>
      </c>
      <c r="FN142" s="8"/>
      <c r="FO142" s="131">
        <v>3028.5</v>
      </c>
      <c r="FP142" s="8"/>
      <c r="FQ142" s="131">
        <v>496.3</v>
      </c>
      <c r="FR142" s="8">
        <f t="shared" si="636"/>
        <v>480.33634999999998</v>
      </c>
      <c r="FS142" s="8"/>
      <c r="FT142" s="131">
        <v>388.35917999999998</v>
      </c>
      <c r="FU142" s="8"/>
      <c r="FV142" s="131">
        <v>91.977170000000001</v>
      </c>
    </row>
    <row r="143" spans="2:178" s="59" customFormat="1" ht="15.75" customHeight="1" x14ac:dyDescent="0.3">
      <c r="B143" s="49"/>
      <c r="C143" s="50">
        <v>1</v>
      </c>
      <c r="D143" s="50"/>
      <c r="E143" s="307">
        <v>118</v>
      </c>
      <c r="F143" s="49"/>
      <c r="G143" s="50">
        <v>1</v>
      </c>
      <c r="H143" s="50">
        <v>1</v>
      </c>
      <c r="M143" s="307">
        <v>95</v>
      </c>
      <c r="N143" s="10" t="s">
        <v>52</v>
      </c>
      <c r="O143" s="312"/>
      <c r="P143" s="17">
        <f t="shared" si="593"/>
        <v>3645.8</v>
      </c>
      <c r="Q143" s="17"/>
      <c r="R143" s="33">
        <v>3235.5</v>
      </c>
      <c r="S143" s="17"/>
      <c r="T143" s="109">
        <v>410.29999999999995</v>
      </c>
      <c r="U143" s="17">
        <v>351.0401</v>
      </c>
      <c r="V143" s="312"/>
      <c r="W143" s="312"/>
      <c r="X143" s="17">
        <f t="shared" si="594"/>
        <v>3645.8</v>
      </c>
      <c r="Y143" s="17"/>
      <c r="Z143" s="33">
        <v>3235.5</v>
      </c>
      <c r="AA143" s="17"/>
      <c r="AB143" s="109">
        <v>410.29999999999995</v>
      </c>
      <c r="AC143" s="17">
        <f t="shared" si="595"/>
        <v>4280.31952</v>
      </c>
      <c r="AD143" s="17"/>
      <c r="AE143" s="274">
        <v>4027.8009999999999</v>
      </c>
      <c r="AF143" s="17"/>
      <c r="AG143" s="274">
        <v>252.51852</v>
      </c>
      <c r="AH143" s="312"/>
      <c r="AI143" s="17">
        <f t="shared" si="596"/>
        <v>351.0401</v>
      </c>
      <c r="AJ143" s="17"/>
      <c r="AK143" s="324">
        <f t="shared" si="567"/>
        <v>323.55</v>
      </c>
      <c r="AL143" s="324">
        <f t="shared" si="568"/>
        <v>0</v>
      </c>
      <c r="AM143" s="324">
        <f t="shared" si="569"/>
        <v>27.490099999999998</v>
      </c>
      <c r="AN143" s="17">
        <f t="shared" si="597"/>
        <v>3645.8</v>
      </c>
      <c r="AO143" s="17"/>
      <c r="AP143" s="33">
        <v>3235.5</v>
      </c>
      <c r="AQ143" s="17"/>
      <c r="AR143" s="109">
        <v>410.29999999999995</v>
      </c>
      <c r="AS143" s="17">
        <f t="shared" si="598"/>
        <v>3645.8</v>
      </c>
      <c r="AT143" s="17"/>
      <c r="AU143" s="33">
        <v>3235.5</v>
      </c>
      <c r="AV143" s="18"/>
      <c r="AW143" s="17"/>
      <c r="AX143" s="109">
        <v>410.29999999999995</v>
      </c>
      <c r="AY143" s="17">
        <f t="shared" si="599"/>
        <v>3645.8</v>
      </c>
      <c r="AZ143" s="17"/>
      <c r="BA143" s="33">
        <v>3235.5</v>
      </c>
      <c r="BB143" s="17"/>
      <c r="BC143" s="109">
        <v>410.29999999999995</v>
      </c>
      <c r="BD143" s="17">
        <f t="shared" si="600"/>
        <v>3645.8</v>
      </c>
      <c r="BE143" s="17"/>
      <c r="BF143" s="33">
        <v>3235.5</v>
      </c>
      <c r="BG143" s="17"/>
      <c r="BH143" s="109">
        <v>410.29999999999995</v>
      </c>
      <c r="BI143" s="17">
        <f t="shared" si="601"/>
        <v>3645.8</v>
      </c>
      <c r="BJ143" s="17"/>
      <c r="BK143" s="33">
        <v>3235.5</v>
      </c>
      <c r="BL143" s="17"/>
      <c r="BM143" s="109">
        <v>410.29999999999995</v>
      </c>
      <c r="BN143" s="17">
        <f t="shared" si="602"/>
        <v>3235.5</v>
      </c>
      <c r="BO143" s="17"/>
      <c r="BP143" s="33">
        <v>3235.5</v>
      </c>
      <c r="BQ143" s="17"/>
      <c r="BR143" s="17"/>
      <c r="BS143" s="17"/>
      <c r="BT143" s="17" t="s">
        <v>209</v>
      </c>
      <c r="BU143" s="17">
        <f t="shared" si="603"/>
        <v>3645.8</v>
      </c>
      <c r="BV143" s="17"/>
      <c r="BW143" s="33">
        <v>3235.5</v>
      </c>
      <c r="BX143" s="17"/>
      <c r="BY143" s="109">
        <v>410.29999999999995</v>
      </c>
      <c r="BZ143" s="17">
        <f t="shared" si="604"/>
        <v>0</v>
      </c>
      <c r="CA143" s="17">
        <f t="shared" si="605"/>
        <v>0</v>
      </c>
      <c r="CB143" s="17">
        <f t="shared" si="606"/>
        <v>0</v>
      </c>
      <c r="CC143" s="17">
        <f t="shared" si="607"/>
        <v>0</v>
      </c>
      <c r="CD143" s="17">
        <f t="shared" si="608"/>
        <v>0</v>
      </c>
      <c r="CE143" s="17">
        <f t="shared" si="609"/>
        <v>3645.8</v>
      </c>
      <c r="CF143" s="17"/>
      <c r="CG143" s="33">
        <v>3235.5</v>
      </c>
      <c r="CH143" s="17"/>
      <c r="CI143" s="109">
        <v>410.29999999999995</v>
      </c>
      <c r="CJ143" s="17">
        <f t="shared" si="610"/>
        <v>0</v>
      </c>
      <c r="CK143" s="17"/>
      <c r="CL143" s="17"/>
      <c r="CM143" s="17"/>
      <c r="CN143" s="17"/>
      <c r="CO143" s="17">
        <f t="shared" si="611"/>
        <v>3645.8</v>
      </c>
      <c r="CP143" s="17"/>
      <c r="CQ143" s="33">
        <v>3235.5</v>
      </c>
      <c r="CR143" s="17"/>
      <c r="CS143" s="109">
        <v>410.29999999999995</v>
      </c>
      <c r="CT143" s="15">
        <f t="shared" si="612"/>
        <v>3645.8</v>
      </c>
      <c r="CU143" s="15"/>
      <c r="CV143" s="33">
        <v>3235.5</v>
      </c>
      <c r="CW143" s="17"/>
      <c r="CX143" s="109">
        <v>410.29999999999995</v>
      </c>
      <c r="CY143" s="17">
        <f t="shared" si="613"/>
        <v>4280.31952</v>
      </c>
      <c r="CZ143" s="17"/>
      <c r="DA143" s="274">
        <v>4027.8009999999999</v>
      </c>
      <c r="DB143" s="17"/>
      <c r="DC143" s="274">
        <v>252.51852</v>
      </c>
      <c r="DD143" s="15">
        <f t="shared" si="614"/>
        <v>7926.1195199999993</v>
      </c>
      <c r="DE143" s="17">
        <f t="shared" si="615"/>
        <v>7926.1195199999993</v>
      </c>
      <c r="DF143" s="17">
        <f t="shared" si="616"/>
        <v>0</v>
      </c>
      <c r="DG143" s="17">
        <f t="shared" si="617"/>
        <v>7263.3009999999995</v>
      </c>
      <c r="DH143" s="17">
        <f t="shared" si="618"/>
        <v>0</v>
      </c>
      <c r="DI143" s="17">
        <f t="shared" si="619"/>
        <v>662.81851999999992</v>
      </c>
      <c r="DJ143" s="17">
        <f t="shared" si="620"/>
        <v>0</v>
      </c>
      <c r="DK143" s="17">
        <f t="shared" si="621"/>
        <v>0</v>
      </c>
      <c r="DL143" s="17">
        <f t="shared" si="622"/>
        <v>0</v>
      </c>
      <c r="DM143" s="17">
        <f t="shared" si="623"/>
        <v>0</v>
      </c>
      <c r="DN143" s="17">
        <f t="shared" si="624"/>
        <v>0</v>
      </c>
      <c r="DO143" s="208"/>
      <c r="DP143" s="209"/>
      <c r="DQ143" s="209"/>
      <c r="DR143" s="17">
        <f t="shared" si="625"/>
        <v>0</v>
      </c>
      <c r="DS143" s="17"/>
      <c r="DT143" s="17"/>
      <c r="DU143" s="17"/>
      <c r="DV143" s="40"/>
      <c r="DW143" s="15">
        <f t="shared" si="626"/>
        <v>0</v>
      </c>
      <c r="DX143" s="17"/>
      <c r="DY143" s="17"/>
      <c r="DZ143" s="17"/>
      <c r="EA143" s="17"/>
      <c r="EB143" s="17">
        <f t="shared" si="627"/>
        <v>0</v>
      </c>
      <c r="EC143" s="17"/>
      <c r="ED143" s="17"/>
      <c r="EE143" s="17"/>
      <c r="EF143" s="17"/>
      <c r="EG143" s="17"/>
      <c r="EH143" s="17"/>
      <c r="EI143" s="17"/>
      <c r="EJ143" s="8">
        <f t="shared" si="628"/>
        <v>0</v>
      </c>
      <c r="EL143" s="8">
        <f t="shared" si="629"/>
        <v>3645.8</v>
      </c>
      <c r="EM143" s="8">
        <f t="shared" si="630"/>
        <v>3645.8</v>
      </c>
      <c r="EO143" s="8"/>
      <c r="EP143" s="8"/>
      <c r="ER143" s="8"/>
      <c r="ET143" s="148">
        <v>5820</v>
      </c>
      <c r="EU143" s="158"/>
      <c r="EV143" s="148">
        <v>1.3</v>
      </c>
      <c r="EW143" s="148"/>
      <c r="EX143" s="148"/>
      <c r="EY143" s="175">
        <v>3</v>
      </c>
      <c r="EZ143" s="148">
        <v>965</v>
      </c>
      <c r="FC143" s="8">
        <f t="shared" si="633"/>
        <v>3645.8</v>
      </c>
      <c r="FD143" s="8"/>
      <c r="FE143" s="131">
        <v>3235.5</v>
      </c>
      <c r="FF143" s="8"/>
      <c r="FG143" s="131">
        <v>410.3</v>
      </c>
      <c r="FH143" s="8">
        <f t="shared" si="634"/>
        <v>4280.31952</v>
      </c>
      <c r="FI143" s="8"/>
      <c r="FJ143" s="131">
        <v>4027.8009999999999</v>
      </c>
      <c r="FK143" s="8"/>
      <c r="FL143" s="131">
        <v>252.51852</v>
      </c>
      <c r="FM143" s="8">
        <f t="shared" si="635"/>
        <v>3645.8</v>
      </c>
      <c r="FN143" s="8"/>
      <c r="FO143" s="131">
        <v>3235.5</v>
      </c>
      <c r="FP143" s="8"/>
      <c r="FQ143" s="131">
        <v>410.3</v>
      </c>
      <c r="FR143" s="8">
        <f t="shared" si="636"/>
        <v>4280.31952</v>
      </c>
      <c r="FS143" s="8"/>
      <c r="FT143" s="131">
        <v>4027.8009999999999</v>
      </c>
      <c r="FU143" s="8"/>
      <c r="FV143" s="131">
        <v>252.51852</v>
      </c>
    </row>
    <row r="144" spans="2:178" s="59" customFormat="1" ht="15.75" customHeight="1" x14ac:dyDescent="0.3">
      <c r="B144" s="49"/>
      <c r="C144" s="50">
        <v>1</v>
      </c>
      <c r="D144" s="50"/>
      <c r="E144" s="307">
        <v>119</v>
      </c>
      <c r="F144" s="49"/>
      <c r="G144" s="50">
        <v>1</v>
      </c>
      <c r="H144" s="50">
        <v>1</v>
      </c>
      <c r="I144" s="307"/>
      <c r="J144" s="10"/>
      <c r="K144" s="10"/>
      <c r="L144" s="81"/>
      <c r="M144" s="307">
        <v>96</v>
      </c>
      <c r="N144" s="10" t="s">
        <v>376</v>
      </c>
      <c r="O144" s="312"/>
      <c r="P144" s="17">
        <f t="shared" si="593"/>
        <v>24311</v>
      </c>
      <c r="Q144" s="17"/>
      <c r="R144" s="33">
        <v>4500</v>
      </c>
      <c r="S144" s="345">
        <v>18810</v>
      </c>
      <c r="T144" s="109">
        <v>1001</v>
      </c>
      <c r="U144" s="17">
        <v>2021.867</v>
      </c>
      <c r="V144" s="312"/>
      <c r="W144" s="312"/>
      <c r="X144" s="17">
        <f t="shared" si="594"/>
        <v>24311</v>
      </c>
      <c r="Y144" s="17"/>
      <c r="Z144" s="33">
        <v>4500</v>
      </c>
      <c r="AA144" s="345">
        <f>19000-190</f>
        <v>18810</v>
      </c>
      <c r="AB144" s="109">
        <v>1001</v>
      </c>
      <c r="AC144" s="17">
        <f t="shared" si="595"/>
        <v>3167.4875999999999</v>
      </c>
      <c r="AD144" s="17"/>
      <c r="AE144" s="274">
        <v>893.52066000000002</v>
      </c>
      <c r="AF144" s="17">
        <v>2152.0055699999998</v>
      </c>
      <c r="AG144" s="274">
        <v>121.96137</v>
      </c>
      <c r="AH144" s="312"/>
      <c r="AI144" s="17">
        <f t="shared" si="596"/>
        <v>2021.867</v>
      </c>
      <c r="AJ144" s="17"/>
      <c r="AK144" s="324">
        <f t="shared" si="567"/>
        <v>450</v>
      </c>
      <c r="AL144" s="324">
        <f t="shared" si="568"/>
        <v>1504.8</v>
      </c>
      <c r="AM144" s="324">
        <f t="shared" si="569"/>
        <v>67.067000000000007</v>
      </c>
      <c r="AN144" s="17">
        <f t="shared" si="597"/>
        <v>24311</v>
      </c>
      <c r="AO144" s="17"/>
      <c r="AP144" s="33">
        <v>4500</v>
      </c>
      <c r="AQ144" s="345">
        <v>18810</v>
      </c>
      <c r="AR144" s="109">
        <v>1001</v>
      </c>
      <c r="AS144" s="17">
        <f t="shared" si="598"/>
        <v>24311</v>
      </c>
      <c r="AT144" s="17"/>
      <c r="AU144" s="33">
        <v>4500</v>
      </c>
      <c r="AV144" s="33"/>
      <c r="AW144" s="345">
        <v>18810</v>
      </c>
      <c r="AX144" s="109">
        <v>1001</v>
      </c>
      <c r="AY144" s="17">
        <f t="shared" si="599"/>
        <v>24501</v>
      </c>
      <c r="AZ144" s="17"/>
      <c r="BA144" s="33">
        <v>4500</v>
      </c>
      <c r="BB144" s="345">
        <v>19000</v>
      </c>
      <c r="BC144" s="109">
        <v>1001</v>
      </c>
      <c r="BD144" s="17">
        <f t="shared" si="600"/>
        <v>24501</v>
      </c>
      <c r="BE144" s="17"/>
      <c r="BF144" s="33">
        <v>4500</v>
      </c>
      <c r="BG144" s="345">
        <v>19000</v>
      </c>
      <c r="BH144" s="109">
        <v>1001</v>
      </c>
      <c r="BI144" s="17">
        <f t="shared" si="601"/>
        <v>24501</v>
      </c>
      <c r="BJ144" s="17"/>
      <c r="BK144" s="33">
        <v>4500</v>
      </c>
      <c r="BL144" s="345">
        <v>19000</v>
      </c>
      <c r="BM144" s="109">
        <v>1001</v>
      </c>
      <c r="BN144" s="17">
        <f t="shared" si="602"/>
        <v>4500</v>
      </c>
      <c r="BO144" s="17"/>
      <c r="BP144" s="33">
        <v>4500</v>
      </c>
      <c r="BQ144" s="17"/>
      <c r="BR144" s="17"/>
      <c r="BS144" s="17"/>
      <c r="BT144" s="17" t="s">
        <v>219</v>
      </c>
      <c r="BU144" s="17">
        <f t="shared" si="603"/>
        <v>24311</v>
      </c>
      <c r="BV144" s="17"/>
      <c r="BW144" s="33">
        <v>4500</v>
      </c>
      <c r="BX144" s="345">
        <f>19000-190</f>
        <v>18810</v>
      </c>
      <c r="BY144" s="109">
        <v>1001</v>
      </c>
      <c r="BZ144" s="17">
        <f t="shared" si="604"/>
        <v>0</v>
      </c>
      <c r="CA144" s="17">
        <f t="shared" si="605"/>
        <v>0</v>
      </c>
      <c r="CB144" s="17">
        <f t="shared" si="606"/>
        <v>0</v>
      </c>
      <c r="CC144" s="17">
        <f t="shared" si="607"/>
        <v>0</v>
      </c>
      <c r="CD144" s="17">
        <f t="shared" si="608"/>
        <v>0</v>
      </c>
      <c r="CE144" s="17">
        <f t="shared" si="609"/>
        <v>24501</v>
      </c>
      <c r="CF144" s="17"/>
      <c r="CG144" s="33">
        <v>4500</v>
      </c>
      <c r="CH144" s="345">
        <v>19000</v>
      </c>
      <c r="CI144" s="109">
        <v>1001</v>
      </c>
      <c r="CJ144" s="17">
        <f t="shared" si="610"/>
        <v>190</v>
      </c>
      <c r="CK144" s="17"/>
      <c r="CL144" s="17"/>
      <c r="CM144" s="17">
        <v>190</v>
      </c>
      <c r="CN144" s="17"/>
      <c r="CO144" s="17">
        <f t="shared" si="611"/>
        <v>24311</v>
      </c>
      <c r="CP144" s="17"/>
      <c r="CQ144" s="33">
        <v>4500</v>
      </c>
      <c r="CR144" s="345">
        <f>19000-190</f>
        <v>18810</v>
      </c>
      <c r="CS144" s="109">
        <v>1001</v>
      </c>
      <c r="CT144" s="17">
        <f t="shared" si="612"/>
        <v>24092.66676</v>
      </c>
      <c r="CU144" s="17"/>
      <c r="CV144" s="33">
        <v>4281.6667600000001</v>
      </c>
      <c r="CW144" s="345">
        <f>19000-190</f>
        <v>18810</v>
      </c>
      <c r="CX144" s="109">
        <v>1001</v>
      </c>
      <c r="CY144" s="17">
        <f t="shared" si="613"/>
        <v>3167.4875999999999</v>
      </c>
      <c r="CZ144" s="17"/>
      <c r="DA144" s="274">
        <v>893.52066000000002</v>
      </c>
      <c r="DB144" s="17">
        <v>2152.0055699999998</v>
      </c>
      <c r="DC144" s="274">
        <v>121.96137</v>
      </c>
      <c r="DD144" s="15">
        <f t="shared" si="614"/>
        <v>27260.154360000004</v>
      </c>
      <c r="DE144" s="17">
        <f t="shared" si="615"/>
        <v>27260.154360000004</v>
      </c>
      <c r="DF144" s="17">
        <f t="shared" si="616"/>
        <v>0</v>
      </c>
      <c r="DG144" s="17">
        <f t="shared" si="617"/>
        <v>5175.1874200000002</v>
      </c>
      <c r="DH144" s="17">
        <f t="shared" si="618"/>
        <v>20962.005570000001</v>
      </c>
      <c r="DI144" s="17">
        <f t="shared" si="619"/>
        <v>1122.96137</v>
      </c>
      <c r="DJ144" s="17">
        <f t="shared" si="620"/>
        <v>218.33323999999993</v>
      </c>
      <c r="DK144" s="17">
        <f t="shared" si="621"/>
        <v>0</v>
      </c>
      <c r="DL144" s="17">
        <f t="shared" si="622"/>
        <v>218.33323999999993</v>
      </c>
      <c r="DM144" s="17">
        <f t="shared" si="623"/>
        <v>0</v>
      </c>
      <c r="DN144" s="17">
        <f t="shared" si="624"/>
        <v>0</v>
      </c>
      <c r="DO144" s="208"/>
      <c r="DP144" s="209"/>
      <c r="DQ144" s="209"/>
      <c r="DR144" s="17">
        <f t="shared" si="625"/>
        <v>0</v>
      </c>
      <c r="DS144" s="17"/>
      <c r="DT144" s="17"/>
      <c r="DU144" s="17"/>
      <c r="DV144" s="40"/>
      <c r="DW144" s="15">
        <f t="shared" si="626"/>
        <v>0</v>
      </c>
      <c r="DX144" s="17"/>
      <c r="DY144" s="17"/>
      <c r="DZ144" s="17"/>
      <c r="EA144" s="17"/>
      <c r="EB144" s="17">
        <f t="shared" si="627"/>
        <v>0</v>
      </c>
      <c r="EC144" s="17"/>
      <c r="ED144" s="17"/>
      <c r="EE144" s="17"/>
      <c r="EF144" s="17"/>
      <c r="EG144" s="17"/>
      <c r="EH144" s="17"/>
      <c r="EI144" s="17"/>
      <c r="EJ144" s="8">
        <f t="shared" si="628"/>
        <v>218.33323999999993</v>
      </c>
      <c r="EL144" s="8">
        <f t="shared" si="629"/>
        <v>24311</v>
      </c>
      <c r="EM144" s="8">
        <f t="shared" si="630"/>
        <v>24092.66676</v>
      </c>
      <c r="EO144" s="8"/>
      <c r="EP144" s="8"/>
      <c r="ER144" s="8"/>
      <c r="ET144" s="154">
        <v>5716</v>
      </c>
      <c r="EU144" s="154"/>
      <c r="EV144" s="154">
        <v>1.0843</v>
      </c>
      <c r="EW144" s="154">
        <v>9979.51</v>
      </c>
      <c r="EX144" s="154">
        <v>1.68</v>
      </c>
      <c r="EY144" s="175">
        <v>2</v>
      </c>
      <c r="EZ144" s="148">
        <v>846.6</v>
      </c>
      <c r="FC144" s="8">
        <f t="shared" si="633"/>
        <v>24092.66676</v>
      </c>
      <c r="FD144" s="8"/>
      <c r="FE144" s="131">
        <v>4281.6667600000001</v>
      </c>
      <c r="FF144" s="8">
        <v>18810</v>
      </c>
      <c r="FG144" s="131">
        <v>1001</v>
      </c>
      <c r="FH144" s="8">
        <f t="shared" si="634"/>
        <v>3167.4875999999999</v>
      </c>
      <c r="FI144" s="8"/>
      <c r="FJ144" s="131">
        <v>893.52066000000002</v>
      </c>
      <c r="FK144" s="8">
        <v>2152.0055699999998</v>
      </c>
      <c r="FL144" s="131">
        <v>121.96137</v>
      </c>
      <c r="FM144" s="8">
        <f t="shared" si="635"/>
        <v>24092.66676</v>
      </c>
      <c r="FN144" s="8"/>
      <c r="FO144" s="131">
        <v>4281.6667600000001</v>
      </c>
      <c r="FP144" s="8">
        <v>18810</v>
      </c>
      <c r="FQ144" s="131">
        <v>1001</v>
      </c>
      <c r="FR144" s="8">
        <f t="shared" si="636"/>
        <v>3167.4875999999999</v>
      </c>
      <c r="FS144" s="8"/>
      <c r="FT144" s="131">
        <v>893.52066000000002</v>
      </c>
      <c r="FU144" s="8">
        <v>2152.0055699999998</v>
      </c>
      <c r="FV144" s="131">
        <v>121.96137</v>
      </c>
    </row>
    <row r="145" spans="2:178" s="59" customFormat="1" ht="15.75" customHeight="1" x14ac:dyDescent="0.3">
      <c r="B145" s="49"/>
      <c r="C145" s="50">
        <v>1</v>
      </c>
      <c r="D145" s="50"/>
      <c r="E145" s="307">
        <v>120</v>
      </c>
      <c r="F145" s="49"/>
      <c r="G145" s="50">
        <v>1</v>
      </c>
      <c r="H145" s="50">
        <v>1</v>
      </c>
      <c r="M145" s="307">
        <v>97</v>
      </c>
      <c r="N145" s="10" t="s">
        <v>53</v>
      </c>
      <c r="O145" s="312"/>
      <c r="P145" s="17">
        <f t="shared" si="593"/>
        <v>1149.5</v>
      </c>
      <c r="Q145" s="17"/>
      <c r="R145" s="109">
        <f>1012.5+137</f>
        <v>1149.5</v>
      </c>
      <c r="S145" s="17"/>
      <c r="T145" s="110"/>
      <c r="U145" s="17">
        <v>114.95</v>
      </c>
      <c r="V145" s="312"/>
      <c r="W145" s="312"/>
      <c r="X145" s="17">
        <f t="shared" si="594"/>
        <v>1149.5</v>
      </c>
      <c r="Y145" s="17"/>
      <c r="Z145" s="109">
        <f>1012.5+137</f>
        <v>1149.5</v>
      </c>
      <c r="AA145" s="17"/>
      <c r="AB145" s="17"/>
      <c r="AC145" s="17">
        <f t="shared" si="595"/>
        <v>1334.3921800000001</v>
      </c>
      <c r="AD145" s="17"/>
      <c r="AE145" s="274">
        <v>1334.3921800000001</v>
      </c>
      <c r="AF145" s="17"/>
      <c r="AG145" s="274"/>
      <c r="AH145" s="312"/>
      <c r="AI145" s="17">
        <f t="shared" si="596"/>
        <v>114.95</v>
      </c>
      <c r="AJ145" s="17"/>
      <c r="AK145" s="324">
        <f t="shared" si="567"/>
        <v>114.95</v>
      </c>
      <c r="AL145" s="324">
        <f t="shared" si="568"/>
        <v>0</v>
      </c>
      <c r="AM145" s="324">
        <f t="shared" si="569"/>
        <v>0</v>
      </c>
      <c r="AN145" s="17">
        <f t="shared" si="597"/>
        <v>1149.5</v>
      </c>
      <c r="AO145" s="17"/>
      <c r="AP145" s="109">
        <f>1012.5+137</f>
        <v>1149.5</v>
      </c>
      <c r="AQ145" s="17"/>
      <c r="AR145" s="110"/>
      <c r="AS145" s="17">
        <f t="shared" si="598"/>
        <v>1149.5</v>
      </c>
      <c r="AT145" s="17"/>
      <c r="AU145" s="109">
        <f>1012.5+137</f>
        <v>1149.5</v>
      </c>
      <c r="AV145" s="319"/>
      <c r="AW145" s="17"/>
      <c r="AX145" s="110"/>
      <c r="AY145" s="17">
        <f t="shared" si="599"/>
        <v>1149.5</v>
      </c>
      <c r="AZ145" s="17"/>
      <c r="BA145" s="109">
        <f>1012.5+137</f>
        <v>1149.5</v>
      </c>
      <c r="BB145" s="17"/>
      <c r="BC145" s="110"/>
      <c r="BD145" s="17">
        <f t="shared" si="600"/>
        <v>1149.5</v>
      </c>
      <c r="BE145" s="17"/>
      <c r="BF145" s="109">
        <f>1012.5+137</f>
        <v>1149.5</v>
      </c>
      <c r="BG145" s="17"/>
      <c r="BH145" s="110"/>
      <c r="BI145" s="17">
        <f t="shared" si="601"/>
        <v>1149.5</v>
      </c>
      <c r="BJ145" s="17"/>
      <c r="BK145" s="109">
        <f>1012.5+137</f>
        <v>1149.5</v>
      </c>
      <c r="BL145" s="17"/>
      <c r="BM145" s="110"/>
      <c r="BN145" s="17">
        <f t="shared" si="602"/>
        <v>1012.5</v>
      </c>
      <c r="BO145" s="17"/>
      <c r="BP145" s="33">
        <v>1012.5</v>
      </c>
      <c r="BQ145" s="17"/>
      <c r="BR145" s="17"/>
      <c r="BS145" s="17"/>
      <c r="BT145" s="17"/>
      <c r="BU145" s="17">
        <f t="shared" si="603"/>
        <v>1149.5</v>
      </c>
      <c r="BV145" s="17"/>
      <c r="BW145" s="109">
        <f>1012.5+137</f>
        <v>1149.5</v>
      </c>
      <c r="BX145" s="17"/>
      <c r="BY145" s="17"/>
      <c r="BZ145" s="17">
        <f t="shared" si="604"/>
        <v>0</v>
      </c>
      <c r="CA145" s="17">
        <f t="shared" si="605"/>
        <v>0</v>
      </c>
      <c r="CB145" s="17">
        <f t="shared" si="606"/>
        <v>0</v>
      </c>
      <c r="CC145" s="17">
        <f t="shared" si="607"/>
        <v>0</v>
      </c>
      <c r="CD145" s="17">
        <f t="shared" si="608"/>
        <v>0</v>
      </c>
      <c r="CE145" s="17">
        <f t="shared" si="609"/>
        <v>1149.5</v>
      </c>
      <c r="CF145" s="17"/>
      <c r="CG145" s="109">
        <f>1012.5+137</f>
        <v>1149.5</v>
      </c>
      <c r="CH145" s="17"/>
      <c r="CI145" s="17"/>
      <c r="CJ145" s="17">
        <f t="shared" si="610"/>
        <v>0</v>
      </c>
      <c r="CK145" s="17"/>
      <c r="CL145" s="17"/>
      <c r="CM145" s="17"/>
      <c r="CN145" s="17"/>
      <c r="CO145" s="17">
        <f t="shared" si="611"/>
        <v>1149.5</v>
      </c>
      <c r="CP145" s="17"/>
      <c r="CQ145" s="109">
        <f>1012.5+137</f>
        <v>1149.5</v>
      </c>
      <c r="CR145" s="17"/>
      <c r="CS145" s="17"/>
      <c r="CT145" s="17">
        <f t="shared" si="612"/>
        <v>1149.5</v>
      </c>
      <c r="CU145" s="17"/>
      <c r="CV145" s="109">
        <f>1012.5+137</f>
        <v>1149.5</v>
      </c>
      <c r="CW145" s="15"/>
      <c r="CX145" s="15"/>
      <c r="CY145" s="17">
        <f t="shared" si="613"/>
        <v>1334.3921800000001</v>
      </c>
      <c r="CZ145" s="17"/>
      <c r="DA145" s="274">
        <v>1334.3921800000001</v>
      </c>
      <c r="DB145" s="17"/>
      <c r="DC145" s="274"/>
      <c r="DD145" s="15">
        <f t="shared" si="614"/>
        <v>2483.8921799999998</v>
      </c>
      <c r="DE145" s="17">
        <f t="shared" si="615"/>
        <v>2483.8921799999998</v>
      </c>
      <c r="DF145" s="17">
        <f t="shared" si="616"/>
        <v>0</v>
      </c>
      <c r="DG145" s="17">
        <f t="shared" si="617"/>
        <v>2483.8921799999998</v>
      </c>
      <c r="DH145" s="17">
        <f t="shared" si="618"/>
        <v>0</v>
      </c>
      <c r="DI145" s="17">
        <f t="shared" si="619"/>
        <v>0</v>
      </c>
      <c r="DJ145" s="17">
        <f t="shared" si="620"/>
        <v>0</v>
      </c>
      <c r="DK145" s="17">
        <f t="shared" si="621"/>
        <v>0</v>
      </c>
      <c r="DL145" s="17">
        <f t="shared" si="622"/>
        <v>0</v>
      </c>
      <c r="DM145" s="17">
        <f t="shared" si="623"/>
        <v>0</v>
      </c>
      <c r="DN145" s="17">
        <f t="shared" si="624"/>
        <v>0</v>
      </c>
      <c r="DO145" s="208"/>
      <c r="DP145" s="209"/>
      <c r="DQ145" s="209"/>
      <c r="DR145" s="17">
        <f t="shared" si="625"/>
        <v>0</v>
      </c>
      <c r="DS145" s="17"/>
      <c r="DT145" s="17"/>
      <c r="DU145" s="17"/>
      <c r="DV145" s="40"/>
      <c r="DW145" s="15">
        <f t="shared" si="626"/>
        <v>0</v>
      </c>
      <c r="DX145" s="17"/>
      <c r="DY145" s="17"/>
      <c r="DZ145" s="17"/>
      <c r="EA145" s="17"/>
      <c r="EB145" s="17">
        <f t="shared" si="627"/>
        <v>0</v>
      </c>
      <c r="EC145" s="17"/>
      <c r="ED145" s="17"/>
      <c r="EE145" s="17"/>
      <c r="EF145" s="17"/>
      <c r="EG145" s="17"/>
      <c r="EH145" s="17"/>
      <c r="EI145" s="17"/>
      <c r="EJ145" s="8">
        <f t="shared" si="628"/>
        <v>0</v>
      </c>
      <c r="EL145" s="8">
        <f t="shared" si="629"/>
        <v>1149.5</v>
      </c>
      <c r="EM145" s="8">
        <f t="shared" si="630"/>
        <v>1149.5</v>
      </c>
      <c r="EO145" s="8"/>
      <c r="EP145" s="8"/>
      <c r="ER145" s="8"/>
      <c r="ET145" s="148">
        <v>1299.5</v>
      </c>
      <c r="EU145" s="148"/>
      <c r="EV145" s="148">
        <v>0.39900000000000002</v>
      </c>
      <c r="EW145" s="148"/>
      <c r="EX145" s="148"/>
      <c r="EY145" s="175"/>
      <c r="EZ145" s="148"/>
      <c r="FC145" s="8">
        <f t="shared" si="633"/>
        <v>1149.5</v>
      </c>
      <c r="FD145" s="8"/>
      <c r="FE145" s="131">
        <v>1149.5</v>
      </c>
      <c r="FF145" s="8"/>
      <c r="FG145" s="131"/>
      <c r="FH145" s="8">
        <f t="shared" si="634"/>
        <v>1334.3921800000001</v>
      </c>
      <c r="FI145" s="8"/>
      <c r="FJ145" s="131">
        <v>1334.3921800000001</v>
      </c>
      <c r="FK145" s="8"/>
      <c r="FL145" s="131"/>
      <c r="FM145" s="8">
        <f t="shared" si="635"/>
        <v>1149.5</v>
      </c>
      <c r="FN145" s="8"/>
      <c r="FO145" s="131">
        <v>1149.5</v>
      </c>
      <c r="FP145" s="8"/>
      <c r="FQ145" s="131"/>
      <c r="FR145" s="8">
        <f t="shared" si="636"/>
        <v>1334.3921800000001</v>
      </c>
      <c r="FS145" s="8"/>
      <c r="FT145" s="131">
        <v>1334.3921800000001</v>
      </c>
      <c r="FU145" s="8"/>
      <c r="FV145" s="131"/>
    </row>
    <row r="146" spans="2:178" s="59" customFormat="1" ht="15.75" customHeight="1" x14ac:dyDescent="0.3">
      <c r="B146" s="49"/>
      <c r="C146" s="50">
        <v>1</v>
      </c>
      <c r="D146" s="50"/>
      <c r="E146" s="307">
        <v>121</v>
      </c>
      <c r="F146" s="49"/>
      <c r="G146" s="50">
        <v>1</v>
      </c>
      <c r="H146" s="50">
        <v>1</v>
      </c>
      <c r="I146" s="307"/>
      <c r="J146" s="10"/>
      <c r="K146" s="10"/>
      <c r="L146" s="81"/>
      <c r="M146" s="307">
        <v>98</v>
      </c>
      <c r="N146" s="10" t="s">
        <v>54</v>
      </c>
      <c r="O146" s="312"/>
      <c r="P146" s="17">
        <f t="shared" si="593"/>
        <v>751.19200000000001</v>
      </c>
      <c r="Q146" s="17"/>
      <c r="R146" s="109">
        <v>751.19200000000001</v>
      </c>
      <c r="S146" s="17"/>
      <c r="T146" s="109"/>
      <c r="U146" s="17">
        <v>75.119200000000006</v>
      </c>
      <c r="V146" s="312"/>
      <c r="W146" s="312"/>
      <c r="X146" s="17">
        <f t="shared" si="594"/>
        <v>751.19200000000001</v>
      </c>
      <c r="Y146" s="17"/>
      <c r="Z146" s="33">
        <f>526.5+300-75.308</f>
        <v>751.19200000000001</v>
      </c>
      <c r="AA146" s="17"/>
      <c r="AB146" s="17"/>
      <c r="AC146" s="17">
        <f t="shared" si="595"/>
        <v>83.467849999999999</v>
      </c>
      <c r="AD146" s="17"/>
      <c r="AE146" s="274">
        <v>83.467849999999999</v>
      </c>
      <c r="AF146" s="17"/>
      <c r="AG146" s="274"/>
      <c r="AH146" s="312"/>
      <c r="AI146" s="17">
        <f t="shared" si="596"/>
        <v>75.119200000000006</v>
      </c>
      <c r="AJ146" s="17"/>
      <c r="AK146" s="324">
        <f t="shared" si="567"/>
        <v>75.119200000000006</v>
      </c>
      <c r="AL146" s="324">
        <f t="shared" si="568"/>
        <v>0</v>
      </c>
      <c r="AM146" s="324">
        <f t="shared" si="569"/>
        <v>0</v>
      </c>
      <c r="AN146" s="17">
        <f t="shared" si="597"/>
        <v>751.19200000000001</v>
      </c>
      <c r="AO146" s="17"/>
      <c r="AP146" s="109">
        <v>751.19200000000001</v>
      </c>
      <c r="AQ146" s="17"/>
      <c r="AR146" s="109"/>
      <c r="AS146" s="17">
        <f t="shared" si="598"/>
        <v>751.19200000000001</v>
      </c>
      <c r="AT146" s="17"/>
      <c r="AU146" s="109">
        <v>751.19200000000001</v>
      </c>
      <c r="AV146" s="319"/>
      <c r="AW146" s="17"/>
      <c r="AX146" s="109"/>
      <c r="AY146" s="17">
        <f t="shared" si="599"/>
        <v>826.5</v>
      </c>
      <c r="AZ146" s="17"/>
      <c r="BA146" s="109">
        <f>526.5+300</f>
        <v>826.5</v>
      </c>
      <c r="BB146" s="17"/>
      <c r="BC146" s="109"/>
      <c r="BD146" s="17">
        <f t="shared" si="600"/>
        <v>826.5</v>
      </c>
      <c r="BE146" s="17"/>
      <c r="BF146" s="109">
        <f>526.5+300</f>
        <v>826.5</v>
      </c>
      <c r="BG146" s="17"/>
      <c r="BH146" s="109"/>
      <c r="BI146" s="17">
        <f t="shared" si="601"/>
        <v>1063.8</v>
      </c>
      <c r="BJ146" s="17"/>
      <c r="BK146" s="109">
        <f>526.5+300</f>
        <v>826.5</v>
      </c>
      <c r="BL146" s="17"/>
      <c r="BM146" s="109">
        <v>237.3</v>
      </c>
      <c r="BN146" s="17">
        <f t="shared" si="602"/>
        <v>526.5</v>
      </c>
      <c r="BO146" s="17"/>
      <c r="BP146" s="33">
        <v>526.5</v>
      </c>
      <c r="BQ146" s="17"/>
      <c r="BR146" s="17"/>
      <c r="BS146" s="17"/>
      <c r="BT146" s="17"/>
      <c r="BU146" s="17">
        <f t="shared" si="603"/>
        <v>751.19200000000001</v>
      </c>
      <c r="BV146" s="17"/>
      <c r="BW146" s="33">
        <f>526.5+300-75.308</f>
        <v>751.19200000000001</v>
      </c>
      <c r="BX146" s="17"/>
      <c r="BY146" s="17"/>
      <c r="BZ146" s="17">
        <f t="shared" si="604"/>
        <v>0</v>
      </c>
      <c r="CA146" s="17">
        <f t="shared" si="605"/>
        <v>0</v>
      </c>
      <c r="CB146" s="17">
        <f t="shared" si="606"/>
        <v>0</v>
      </c>
      <c r="CC146" s="17">
        <f t="shared" si="607"/>
        <v>0</v>
      </c>
      <c r="CD146" s="17">
        <f t="shared" si="608"/>
        <v>0</v>
      </c>
      <c r="CE146" s="17">
        <f t="shared" si="609"/>
        <v>826.5</v>
      </c>
      <c r="CF146" s="17"/>
      <c r="CG146" s="33">
        <f>526.5+300</f>
        <v>826.5</v>
      </c>
      <c r="CH146" s="17"/>
      <c r="CI146" s="17"/>
      <c r="CJ146" s="17">
        <f t="shared" si="610"/>
        <v>75.308000000000007</v>
      </c>
      <c r="CK146" s="17"/>
      <c r="CL146" s="33">
        <v>75.308000000000007</v>
      </c>
      <c r="CM146" s="17"/>
      <c r="CN146" s="17"/>
      <c r="CO146" s="17">
        <f t="shared" si="611"/>
        <v>751.19200000000001</v>
      </c>
      <c r="CP146" s="17"/>
      <c r="CQ146" s="33">
        <f>526.5+300-75.308</f>
        <v>751.19200000000001</v>
      </c>
      <c r="CR146" s="17"/>
      <c r="CS146" s="17"/>
      <c r="CT146" s="17">
        <f t="shared" si="612"/>
        <v>751.19200000000001</v>
      </c>
      <c r="CU146" s="17"/>
      <c r="CV146" s="33">
        <f>526.5+300-75.308</f>
        <v>751.19200000000001</v>
      </c>
      <c r="CW146" s="15"/>
      <c r="CX146" s="15"/>
      <c r="CY146" s="17">
        <f t="shared" si="613"/>
        <v>83.467849999999999</v>
      </c>
      <c r="CZ146" s="17"/>
      <c r="DA146" s="274">
        <v>83.467849999999999</v>
      </c>
      <c r="DB146" s="17"/>
      <c r="DC146" s="274"/>
      <c r="DD146" s="15">
        <f t="shared" si="614"/>
        <v>834.65985000000001</v>
      </c>
      <c r="DE146" s="17">
        <f t="shared" si="615"/>
        <v>834.65985000000001</v>
      </c>
      <c r="DF146" s="17">
        <f t="shared" si="616"/>
        <v>0</v>
      </c>
      <c r="DG146" s="17">
        <f t="shared" si="617"/>
        <v>834.65985000000001</v>
      </c>
      <c r="DH146" s="17">
        <f t="shared" si="618"/>
        <v>0</v>
      </c>
      <c r="DI146" s="17">
        <f t="shared" si="619"/>
        <v>0</v>
      </c>
      <c r="DJ146" s="17">
        <f t="shared" si="620"/>
        <v>0</v>
      </c>
      <c r="DK146" s="17">
        <f t="shared" si="621"/>
        <v>0</v>
      </c>
      <c r="DL146" s="17">
        <f t="shared" si="622"/>
        <v>0</v>
      </c>
      <c r="DM146" s="17">
        <f t="shared" si="623"/>
        <v>0</v>
      </c>
      <c r="DN146" s="17">
        <f t="shared" si="624"/>
        <v>0</v>
      </c>
      <c r="DO146" s="208"/>
      <c r="DP146" s="209"/>
      <c r="DQ146" s="209"/>
      <c r="DR146" s="17">
        <f t="shared" si="625"/>
        <v>0</v>
      </c>
      <c r="DS146" s="17"/>
      <c r="DT146" s="17"/>
      <c r="DU146" s="17"/>
      <c r="DV146" s="40"/>
      <c r="DW146" s="15">
        <f t="shared" si="626"/>
        <v>0</v>
      </c>
      <c r="DX146" s="17"/>
      <c r="DY146" s="17"/>
      <c r="DZ146" s="17"/>
      <c r="EA146" s="17"/>
      <c r="EB146" s="17">
        <f t="shared" si="627"/>
        <v>0</v>
      </c>
      <c r="EC146" s="17"/>
      <c r="ED146" s="17"/>
      <c r="EE146" s="17"/>
      <c r="EF146" s="17"/>
      <c r="EG146" s="17"/>
      <c r="EH146" s="17"/>
      <c r="EI146" s="17"/>
      <c r="EJ146" s="8">
        <f t="shared" si="628"/>
        <v>0</v>
      </c>
      <c r="EL146" s="8">
        <f t="shared" si="629"/>
        <v>751.19200000000001</v>
      </c>
      <c r="EM146" s="8">
        <f t="shared" si="630"/>
        <v>751.19200000000001</v>
      </c>
      <c r="EO146" s="8"/>
      <c r="EP146" s="8"/>
      <c r="ER146" s="8"/>
      <c r="ET146" s="148">
        <v>2575</v>
      </c>
      <c r="EU146" s="148">
        <v>2575</v>
      </c>
      <c r="EV146" s="148">
        <v>0.72499999999999998</v>
      </c>
      <c r="EW146" s="148"/>
      <c r="EX146" s="148"/>
      <c r="EY146" s="175"/>
      <c r="EZ146" s="148"/>
      <c r="FC146" s="8">
        <f t="shared" si="633"/>
        <v>751.19200000000001</v>
      </c>
      <c r="FD146" s="8"/>
      <c r="FE146" s="131">
        <v>751.19200000000001</v>
      </c>
      <c r="FF146" s="8"/>
      <c r="FG146" s="131"/>
      <c r="FH146" s="8">
        <f t="shared" si="634"/>
        <v>83.467849999999999</v>
      </c>
      <c r="FI146" s="8"/>
      <c r="FJ146" s="131">
        <v>83.467849999999999</v>
      </c>
      <c r="FK146" s="8"/>
      <c r="FL146" s="131"/>
      <c r="FM146" s="8">
        <f t="shared" si="635"/>
        <v>751.19200000000001</v>
      </c>
      <c r="FN146" s="8"/>
      <c r="FO146" s="131">
        <v>751.19200000000001</v>
      </c>
      <c r="FP146" s="8"/>
      <c r="FQ146" s="131"/>
      <c r="FR146" s="8">
        <f t="shared" si="636"/>
        <v>83.467849999999999</v>
      </c>
      <c r="FS146" s="8"/>
      <c r="FT146" s="131">
        <v>83.467849999999999</v>
      </c>
      <c r="FU146" s="8"/>
      <c r="FV146" s="131"/>
    </row>
    <row r="147" spans="2:178" s="59" customFormat="1" ht="15.75" customHeight="1" x14ac:dyDescent="0.3">
      <c r="B147" s="49"/>
      <c r="C147" s="50"/>
      <c r="D147" s="50">
        <v>1</v>
      </c>
      <c r="E147" s="307">
        <v>122</v>
      </c>
      <c r="F147" s="49"/>
      <c r="G147" s="50"/>
      <c r="H147" s="50">
        <v>1</v>
      </c>
      <c r="I147" s="307"/>
      <c r="J147" s="10"/>
      <c r="K147" s="10"/>
      <c r="L147" s="81"/>
      <c r="M147" s="307">
        <v>99</v>
      </c>
      <c r="N147" s="10" t="s">
        <v>113</v>
      </c>
      <c r="O147" s="312"/>
      <c r="P147" s="17">
        <f t="shared" si="593"/>
        <v>1828</v>
      </c>
      <c r="Q147" s="17"/>
      <c r="R147" s="109">
        <v>1633.5</v>
      </c>
      <c r="S147" s="17"/>
      <c r="T147" s="109">
        <v>194.5</v>
      </c>
      <c r="U147" s="17">
        <v>176.38150000000002</v>
      </c>
      <c r="V147" s="312"/>
      <c r="W147" s="312"/>
      <c r="X147" s="17">
        <f t="shared" si="594"/>
        <v>1828</v>
      </c>
      <c r="Y147" s="17"/>
      <c r="Z147" s="109">
        <v>1633.5</v>
      </c>
      <c r="AA147" s="17"/>
      <c r="AB147" s="109">
        <v>194.5</v>
      </c>
      <c r="AC147" s="17">
        <f t="shared" si="595"/>
        <v>623.15800000000002</v>
      </c>
      <c r="AD147" s="17"/>
      <c r="AE147" s="274">
        <v>535.01400000000001</v>
      </c>
      <c r="AF147" s="17"/>
      <c r="AG147" s="274">
        <v>88.144000000000005</v>
      </c>
      <c r="AH147" s="312"/>
      <c r="AI147" s="17">
        <f t="shared" si="596"/>
        <v>176.38150000000002</v>
      </c>
      <c r="AJ147" s="17"/>
      <c r="AK147" s="324">
        <f t="shared" si="567"/>
        <v>163.35000000000002</v>
      </c>
      <c r="AL147" s="324">
        <f t="shared" si="568"/>
        <v>0</v>
      </c>
      <c r="AM147" s="324">
        <f t="shared" si="569"/>
        <v>13.031500000000001</v>
      </c>
      <c r="AN147" s="17">
        <f t="shared" si="597"/>
        <v>1828</v>
      </c>
      <c r="AO147" s="17"/>
      <c r="AP147" s="109">
        <v>1633.5</v>
      </c>
      <c r="AQ147" s="17"/>
      <c r="AR147" s="109">
        <v>194.5</v>
      </c>
      <c r="AS147" s="17">
        <f t="shared" si="598"/>
        <v>1828</v>
      </c>
      <c r="AT147" s="17"/>
      <c r="AU147" s="109">
        <v>1633.5</v>
      </c>
      <c r="AV147" s="319"/>
      <c r="AW147" s="17"/>
      <c r="AX147" s="109">
        <v>194.5</v>
      </c>
      <c r="AY147" s="17">
        <f t="shared" si="599"/>
        <v>1828</v>
      </c>
      <c r="AZ147" s="17"/>
      <c r="BA147" s="109">
        <v>1633.5</v>
      </c>
      <c r="BB147" s="17"/>
      <c r="BC147" s="109">
        <v>194.5</v>
      </c>
      <c r="BD147" s="17">
        <f t="shared" si="600"/>
        <v>1828</v>
      </c>
      <c r="BE147" s="17"/>
      <c r="BF147" s="109">
        <v>1633.5</v>
      </c>
      <c r="BG147" s="17"/>
      <c r="BH147" s="109">
        <v>194.5</v>
      </c>
      <c r="BI147" s="17">
        <f t="shared" si="601"/>
        <v>1828</v>
      </c>
      <c r="BJ147" s="17"/>
      <c r="BK147" s="109">
        <v>1633.5</v>
      </c>
      <c r="BL147" s="17"/>
      <c r="BM147" s="109">
        <v>194.5</v>
      </c>
      <c r="BN147" s="17">
        <f t="shared" si="602"/>
        <v>0</v>
      </c>
      <c r="BO147" s="17"/>
      <c r="BP147" s="33"/>
      <c r="BQ147" s="17"/>
      <c r="BR147" s="17"/>
      <c r="BS147" s="17"/>
      <c r="BT147" s="17"/>
      <c r="BU147" s="17">
        <f t="shared" si="603"/>
        <v>1828</v>
      </c>
      <c r="BV147" s="17"/>
      <c r="BW147" s="109">
        <v>1633.5</v>
      </c>
      <c r="BX147" s="17"/>
      <c r="BY147" s="109">
        <v>194.5</v>
      </c>
      <c r="BZ147" s="17">
        <f t="shared" si="604"/>
        <v>0</v>
      </c>
      <c r="CA147" s="17">
        <f t="shared" si="605"/>
        <v>0</v>
      </c>
      <c r="CB147" s="17">
        <f t="shared" si="606"/>
        <v>0</v>
      </c>
      <c r="CC147" s="17">
        <f t="shared" si="607"/>
        <v>0</v>
      </c>
      <c r="CD147" s="17">
        <f t="shared" si="608"/>
        <v>0</v>
      </c>
      <c r="CE147" s="17">
        <f t="shared" si="609"/>
        <v>1828</v>
      </c>
      <c r="CF147" s="17"/>
      <c r="CG147" s="109">
        <v>1633.5</v>
      </c>
      <c r="CH147" s="17"/>
      <c r="CI147" s="109">
        <v>194.5</v>
      </c>
      <c r="CJ147" s="17">
        <f t="shared" si="610"/>
        <v>0</v>
      </c>
      <c r="CK147" s="17"/>
      <c r="CL147" s="17"/>
      <c r="CM147" s="17"/>
      <c r="CN147" s="17"/>
      <c r="CO147" s="17">
        <f t="shared" si="611"/>
        <v>1828</v>
      </c>
      <c r="CP147" s="17"/>
      <c r="CQ147" s="109">
        <v>1633.5</v>
      </c>
      <c r="CR147" s="17"/>
      <c r="CS147" s="109">
        <v>194.5</v>
      </c>
      <c r="CT147" s="17">
        <f t="shared" si="612"/>
        <v>1828</v>
      </c>
      <c r="CU147" s="17"/>
      <c r="CV147" s="109">
        <v>1633.5</v>
      </c>
      <c r="CW147" s="17"/>
      <c r="CX147" s="109">
        <v>194.5</v>
      </c>
      <c r="CY147" s="17">
        <f t="shared" si="613"/>
        <v>623.15800000000002</v>
      </c>
      <c r="CZ147" s="17"/>
      <c r="DA147" s="274">
        <v>535.01400000000001</v>
      </c>
      <c r="DB147" s="17"/>
      <c r="DC147" s="274">
        <v>88.144000000000005</v>
      </c>
      <c r="DD147" s="15">
        <f t="shared" si="614"/>
        <v>2451.1580000000004</v>
      </c>
      <c r="DE147" s="17">
        <f t="shared" si="615"/>
        <v>2451.1580000000004</v>
      </c>
      <c r="DF147" s="17">
        <f t="shared" si="616"/>
        <v>0</v>
      </c>
      <c r="DG147" s="17">
        <f t="shared" si="617"/>
        <v>2168.5140000000001</v>
      </c>
      <c r="DH147" s="17">
        <f t="shared" si="618"/>
        <v>0</v>
      </c>
      <c r="DI147" s="17">
        <f t="shared" si="619"/>
        <v>282.64400000000001</v>
      </c>
      <c r="DJ147" s="17">
        <f t="shared" si="620"/>
        <v>0</v>
      </c>
      <c r="DK147" s="17">
        <f t="shared" si="621"/>
        <v>0</v>
      </c>
      <c r="DL147" s="17">
        <f t="shared" si="622"/>
        <v>0</v>
      </c>
      <c r="DM147" s="17">
        <f t="shared" si="623"/>
        <v>0</v>
      </c>
      <c r="DN147" s="17">
        <f t="shared" si="624"/>
        <v>0</v>
      </c>
      <c r="DO147" s="208"/>
      <c r="DP147" s="209">
        <f>CE138-DP139-DP141</f>
        <v>5268.0999999999985</v>
      </c>
      <c r="DQ147" s="209">
        <f>DP147</f>
        <v>5268.0999999999985</v>
      </c>
      <c r="DR147" s="17">
        <f t="shared" si="625"/>
        <v>0</v>
      </c>
      <c r="DS147" s="17"/>
      <c r="DT147" s="17"/>
      <c r="DU147" s="17"/>
      <c r="DV147" s="40"/>
      <c r="DW147" s="15">
        <f t="shared" si="626"/>
        <v>0</v>
      </c>
      <c r="DX147" s="17"/>
      <c r="DY147" s="17"/>
      <c r="DZ147" s="17"/>
      <c r="EA147" s="17"/>
      <c r="EB147" s="17">
        <f t="shared" si="627"/>
        <v>0</v>
      </c>
      <c r="EC147" s="17"/>
      <c r="ED147" s="17"/>
      <c r="EE147" s="17"/>
      <c r="EF147" s="17"/>
      <c r="EG147" s="17"/>
      <c r="EH147" s="17"/>
      <c r="EI147" s="17"/>
      <c r="EJ147" s="8">
        <f t="shared" si="628"/>
        <v>0</v>
      </c>
      <c r="EL147" s="8">
        <f t="shared" si="629"/>
        <v>1828</v>
      </c>
      <c r="EM147" s="8">
        <f t="shared" si="630"/>
        <v>1828</v>
      </c>
      <c r="EO147" s="8">
        <f>EM147+EM149+EM151</f>
        <v>5268.1</v>
      </c>
      <c r="EP147" s="8">
        <f>EJ147+EJ149+EJ151</f>
        <v>0</v>
      </c>
      <c r="ER147" s="8">
        <f>DQ147-EO147</f>
        <v>0</v>
      </c>
      <c r="ET147" s="148">
        <v>3346</v>
      </c>
      <c r="EU147" s="148">
        <v>3066</v>
      </c>
      <c r="EV147" s="148">
        <v>0.47799999999999998</v>
      </c>
      <c r="EW147" s="148"/>
      <c r="EX147" s="148"/>
      <c r="EY147" s="175">
        <v>1</v>
      </c>
      <c r="EZ147" s="148">
        <v>162</v>
      </c>
      <c r="FC147" s="8">
        <f t="shared" si="633"/>
        <v>1828</v>
      </c>
      <c r="FD147" s="8"/>
      <c r="FE147" s="131">
        <v>1633.5</v>
      </c>
      <c r="FF147" s="8"/>
      <c r="FG147" s="131">
        <v>194.5</v>
      </c>
      <c r="FH147" s="8">
        <f t="shared" si="634"/>
        <v>623.15800000000002</v>
      </c>
      <c r="FI147" s="8"/>
      <c r="FJ147" s="131">
        <v>535.01400000000001</v>
      </c>
      <c r="FK147" s="8"/>
      <c r="FL147" s="131">
        <v>88.144000000000005</v>
      </c>
      <c r="FM147" s="8">
        <f t="shared" si="635"/>
        <v>1828</v>
      </c>
      <c r="FN147" s="8"/>
      <c r="FO147" s="131">
        <v>1633.5</v>
      </c>
      <c r="FP147" s="8"/>
      <c r="FQ147" s="131">
        <v>194.5</v>
      </c>
      <c r="FR147" s="8">
        <f t="shared" si="636"/>
        <v>623.15800000000002</v>
      </c>
      <c r="FS147" s="8"/>
      <c r="FT147" s="131">
        <v>535.01400000000001</v>
      </c>
      <c r="FU147" s="8"/>
      <c r="FV147" s="131">
        <v>88.144000000000005</v>
      </c>
    </row>
    <row r="148" spans="2:178" s="59" customFormat="1" ht="15.75" hidden="1" customHeight="1" x14ac:dyDescent="0.3">
      <c r="B148" s="49"/>
      <c r="C148" s="50">
        <v>1</v>
      </c>
      <c r="D148" s="50"/>
      <c r="E148" s="307">
        <v>123</v>
      </c>
      <c r="F148" s="49"/>
      <c r="G148" s="50"/>
      <c r="H148" s="50"/>
      <c r="M148" s="307"/>
      <c r="N148" s="10" t="s">
        <v>377</v>
      </c>
      <c r="O148" s="312"/>
      <c r="P148" s="17">
        <f t="shared" si="593"/>
        <v>0</v>
      </c>
      <c r="Q148" s="17"/>
      <c r="R148" s="33"/>
      <c r="S148" s="17"/>
      <c r="T148" s="110"/>
      <c r="U148" s="17">
        <v>0</v>
      </c>
      <c r="V148" s="312"/>
      <c r="W148" s="312"/>
      <c r="X148" s="17">
        <f t="shared" si="594"/>
        <v>0</v>
      </c>
      <c r="Y148" s="17"/>
      <c r="Z148" s="17"/>
      <c r="AA148" s="17"/>
      <c r="AB148" s="17"/>
      <c r="AC148" s="17">
        <f t="shared" si="595"/>
        <v>0</v>
      </c>
      <c r="AD148" s="17"/>
      <c r="AE148" s="274"/>
      <c r="AF148" s="17"/>
      <c r="AG148" s="274"/>
      <c r="AH148" s="312"/>
      <c r="AI148" s="17">
        <f t="shared" si="596"/>
        <v>0</v>
      </c>
      <c r="AJ148" s="17"/>
      <c r="AK148" s="324">
        <f t="shared" si="567"/>
        <v>0</v>
      </c>
      <c r="AL148" s="324">
        <f t="shared" si="568"/>
        <v>0</v>
      </c>
      <c r="AM148" s="324">
        <f t="shared" si="569"/>
        <v>0</v>
      </c>
      <c r="AN148" s="17">
        <f t="shared" si="597"/>
        <v>0</v>
      </c>
      <c r="AO148" s="17"/>
      <c r="AP148" s="33"/>
      <c r="AQ148" s="17"/>
      <c r="AR148" s="110"/>
      <c r="AS148" s="17">
        <f t="shared" si="598"/>
        <v>0</v>
      </c>
      <c r="AT148" s="17"/>
      <c r="AU148" s="33"/>
      <c r="AV148" s="18"/>
      <c r="AW148" s="17"/>
      <c r="AX148" s="110"/>
      <c r="AY148" s="17">
        <f t="shared" si="599"/>
        <v>0</v>
      </c>
      <c r="AZ148" s="17"/>
      <c r="BA148" s="33"/>
      <c r="BB148" s="17"/>
      <c r="BC148" s="110"/>
      <c r="BD148" s="17">
        <f t="shared" si="600"/>
        <v>0</v>
      </c>
      <c r="BE148" s="17"/>
      <c r="BF148" s="33"/>
      <c r="BG148" s="17"/>
      <c r="BH148" s="110"/>
      <c r="BI148" s="17">
        <f t="shared" si="601"/>
        <v>0</v>
      </c>
      <c r="BJ148" s="17"/>
      <c r="BK148" s="33"/>
      <c r="BL148" s="17"/>
      <c r="BM148" s="110"/>
      <c r="BN148" s="17">
        <f t="shared" si="602"/>
        <v>0</v>
      </c>
      <c r="BO148" s="17"/>
      <c r="BP148" s="33"/>
      <c r="BQ148" s="17"/>
      <c r="BR148" s="17"/>
      <c r="BS148" s="17"/>
      <c r="BT148" s="17"/>
      <c r="BU148" s="17">
        <f t="shared" si="603"/>
        <v>0</v>
      </c>
      <c r="BV148" s="17"/>
      <c r="BW148" s="17"/>
      <c r="BX148" s="17"/>
      <c r="BY148" s="17"/>
      <c r="BZ148" s="17">
        <f t="shared" si="604"/>
        <v>0</v>
      </c>
      <c r="CA148" s="17">
        <f t="shared" si="605"/>
        <v>0</v>
      </c>
      <c r="CB148" s="17">
        <f t="shared" si="606"/>
        <v>0</v>
      </c>
      <c r="CC148" s="17">
        <f t="shared" si="607"/>
        <v>0</v>
      </c>
      <c r="CD148" s="17">
        <f t="shared" si="608"/>
        <v>0</v>
      </c>
      <c r="CE148" s="17">
        <f t="shared" si="609"/>
        <v>0</v>
      </c>
      <c r="CF148" s="17"/>
      <c r="CG148" s="17"/>
      <c r="CH148" s="17"/>
      <c r="CI148" s="17"/>
      <c r="CJ148" s="17">
        <f t="shared" si="610"/>
        <v>0</v>
      </c>
      <c r="CK148" s="17"/>
      <c r="CL148" s="17"/>
      <c r="CM148" s="17"/>
      <c r="CN148" s="17"/>
      <c r="CO148" s="17">
        <f t="shared" si="611"/>
        <v>0</v>
      </c>
      <c r="CP148" s="17"/>
      <c r="CQ148" s="17"/>
      <c r="CR148" s="17"/>
      <c r="CS148" s="17"/>
      <c r="CT148" s="15">
        <f t="shared" si="612"/>
        <v>0</v>
      </c>
      <c r="CU148" s="15"/>
      <c r="CV148" s="15"/>
      <c r="CW148" s="15"/>
      <c r="CX148" s="15"/>
      <c r="CY148" s="17">
        <f t="shared" si="613"/>
        <v>0</v>
      </c>
      <c r="CZ148" s="17"/>
      <c r="DA148" s="274"/>
      <c r="DB148" s="17"/>
      <c r="DC148" s="274"/>
      <c r="DD148" s="15">
        <f t="shared" si="614"/>
        <v>0</v>
      </c>
      <c r="DE148" s="17">
        <f t="shared" si="615"/>
        <v>0</v>
      </c>
      <c r="DF148" s="17">
        <f t="shared" si="616"/>
        <v>0</v>
      </c>
      <c r="DG148" s="17">
        <f t="shared" si="617"/>
        <v>0</v>
      </c>
      <c r="DH148" s="17">
        <f t="shared" si="618"/>
        <v>0</v>
      </c>
      <c r="DI148" s="17">
        <f t="shared" si="619"/>
        <v>0</v>
      </c>
      <c r="DJ148" s="17">
        <f t="shared" si="620"/>
        <v>0</v>
      </c>
      <c r="DK148" s="17">
        <f t="shared" si="621"/>
        <v>0</v>
      </c>
      <c r="DL148" s="17">
        <f t="shared" si="622"/>
        <v>0</v>
      </c>
      <c r="DM148" s="17">
        <f t="shared" si="623"/>
        <v>0</v>
      </c>
      <c r="DN148" s="17">
        <f t="shared" si="624"/>
        <v>0</v>
      </c>
      <c r="DO148" s="208"/>
      <c r="DP148" s="209"/>
      <c r="DQ148" s="209"/>
      <c r="DR148" s="17">
        <f t="shared" si="625"/>
        <v>0</v>
      </c>
      <c r="DS148" s="17"/>
      <c r="DT148" s="17"/>
      <c r="DU148" s="17"/>
      <c r="DV148" s="40"/>
      <c r="DW148" s="15">
        <f t="shared" si="626"/>
        <v>0</v>
      </c>
      <c r="DX148" s="17"/>
      <c r="DY148" s="17"/>
      <c r="DZ148" s="17"/>
      <c r="EA148" s="17"/>
      <c r="EB148" s="17">
        <f t="shared" si="627"/>
        <v>0</v>
      </c>
      <c r="EC148" s="17"/>
      <c r="ED148" s="17"/>
      <c r="EE148" s="17"/>
      <c r="EF148" s="17"/>
      <c r="EG148" s="17"/>
      <c r="EH148" s="17"/>
      <c r="EI148" s="17"/>
      <c r="EJ148" s="8">
        <f t="shared" si="628"/>
        <v>0</v>
      </c>
      <c r="EL148" s="8">
        <f t="shared" si="629"/>
        <v>0</v>
      </c>
      <c r="EM148" s="8">
        <f t="shared" si="630"/>
        <v>0</v>
      </c>
      <c r="EO148" s="8"/>
      <c r="EP148" s="8"/>
      <c r="ER148" s="8"/>
      <c r="ET148" s="148"/>
      <c r="EU148" s="148"/>
      <c r="EV148" s="148"/>
      <c r="EW148" s="148"/>
      <c r="EX148" s="148"/>
      <c r="EY148" s="175"/>
      <c r="EZ148" s="148"/>
      <c r="FC148" s="8">
        <f t="shared" si="633"/>
        <v>0</v>
      </c>
      <c r="FD148" s="8"/>
      <c r="FE148" s="131"/>
      <c r="FF148" s="8"/>
      <c r="FG148" s="131"/>
      <c r="FH148" s="8">
        <f t="shared" si="634"/>
        <v>0</v>
      </c>
      <c r="FI148" s="8"/>
      <c r="FJ148" s="131"/>
      <c r="FK148" s="8"/>
      <c r="FL148" s="131"/>
      <c r="FM148" s="8">
        <f t="shared" si="635"/>
        <v>0</v>
      </c>
      <c r="FN148" s="8"/>
      <c r="FO148" s="131"/>
      <c r="FP148" s="8"/>
      <c r="FQ148" s="131"/>
      <c r="FR148" s="8">
        <f t="shared" si="636"/>
        <v>0</v>
      </c>
      <c r="FS148" s="8"/>
      <c r="FT148" s="131"/>
      <c r="FU148" s="8"/>
      <c r="FV148" s="131"/>
    </row>
    <row r="149" spans="2:178" s="59" customFormat="1" ht="20.25" customHeight="1" x14ac:dyDescent="0.3">
      <c r="B149" s="49"/>
      <c r="C149" s="50"/>
      <c r="D149" s="50">
        <v>1</v>
      </c>
      <c r="E149" s="307">
        <v>124</v>
      </c>
      <c r="F149" s="49"/>
      <c r="G149" s="50"/>
      <c r="H149" s="50">
        <v>1</v>
      </c>
      <c r="I149" s="307"/>
      <c r="J149" s="10"/>
      <c r="K149" s="10"/>
      <c r="L149" s="81"/>
      <c r="M149" s="307">
        <v>100</v>
      </c>
      <c r="N149" s="10" t="s">
        <v>114</v>
      </c>
      <c r="O149" s="312"/>
      <c r="P149" s="17">
        <f t="shared" si="593"/>
        <v>1795.4</v>
      </c>
      <c r="Q149" s="17"/>
      <c r="R149" s="33">
        <v>1741.5</v>
      </c>
      <c r="S149" s="17"/>
      <c r="T149" s="109">
        <v>53.9</v>
      </c>
      <c r="U149" s="17">
        <v>177.76130000000001</v>
      </c>
      <c r="V149" s="312"/>
      <c r="W149" s="312"/>
      <c r="X149" s="17">
        <f t="shared" si="594"/>
        <v>1795.4</v>
      </c>
      <c r="Y149" s="17"/>
      <c r="Z149" s="33">
        <v>1741.5</v>
      </c>
      <c r="AA149" s="17"/>
      <c r="AB149" s="109">
        <v>53.9</v>
      </c>
      <c r="AC149" s="17">
        <f t="shared" si="595"/>
        <v>1406.6855099999998</v>
      </c>
      <c r="AD149" s="17"/>
      <c r="AE149" s="274">
        <v>530.68062999999995</v>
      </c>
      <c r="AF149" s="17"/>
      <c r="AG149" s="274">
        <v>876.00487999999996</v>
      </c>
      <c r="AH149" s="312"/>
      <c r="AI149" s="17">
        <f t="shared" si="596"/>
        <v>177.76130000000001</v>
      </c>
      <c r="AJ149" s="17"/>
      <c r="AK149" s="324">
        <f t="shared" si="567"/>
        <v>174.15</v>
      </c>
      <c r="AL149" s="324">
        <f t="shared" si="568"/>
        <v>0</v>
      </c>
      <c r="AM149" s="324">
        <f t="shared" si="569"/>
        <v>3.6113</v>
      </c>
      <c r="AN149" s="17">
        <f t="shared" si="597"/>
        <v>1795.4</v>
      </c>
      <c r="AO149" s="17"/>
      <c r="AP149" s="33">
        <v>1741.5</v>
      </c>
      <c r="AQ149" s="17"/>
      <c r="AR149" s="109">
        <v>53.9</v>
      </c>
      <c r="AS149" s="17">
        <f t="shared" si="598"/>
        <v>1795.4</v>
      </c>
      <c r="AT149" s="17"/>
      <c r="AU149" s="33">
        <v>1741.5</v>
      </c>
      <c r="AV149" s="18"/>
      <c r="AW149" s="17"/>
      <c r="AX149" s="109">
        <v>53.9</v>
      </c>
      <c r="AY149" s="17">
        <f t="shared" si="599"/>
        <v>1795.4</v>
      </c>
      <c r="AZ149" s="17"/>
      <c r="BA149" s="33">
        <v>1741.5</v>
      </c>
      <c r="BB149" s="17"/>
      <c r="BC149" s="109">
        <v>53.9</v>
      </c>
      <c r="BD149" s="17">
        <f t="shared" si="600"/>
        <v>1795.4</v>
      </c>
      <c r="BE149" s="17"/>
      <c r="BF149" s="33">
        <v>1741.5</v>
      </c>
      <c r="BG149" s="17"/>
      <c r="BH149" s="109">
        <v>53.9</v>
      </c>
      <c r="BI149" s="17">
        <f t="shared" si="601"/>
        <v>1795.4</v>
      </c>
      <c r="BJ149" s="17"/>
      <c r="BK149" s="33">
        <v>1741.5</v>
      </c>
      <c r="BL149" s="17"/>
      <c r="BM149" s="109">
        <v>53.9</v>
      </c>
      <c r="BN149" s="17">
        <f t="shared" si="602"/>
        <v>1741.5</v>
      </c>
      <c r="BO149" s="17"/>
      <c r="BP149" s="33">
        <v>1741.5</v>
      </c>
      <c r="BQ149" s="17"/>
      <c r="BR149" s="17"/>
      <c r="BS149" s="17"/>
      <c r="BT149" s="17" t="s">
        <v>325</v>
      </c>
      <c r="BU149" s="17">
        <f t="shared" si="603"/>
        <v>1795.4</v>
      </c>
      <c r="BV149" s="17"/>
      <c r="BW149" s="33">
        <v>1741.5</v>
      </c>
      <c r="BX149" s="17"/>
      <c r="BY149" s="109">
        <v>53.9</v>
      </c>
      <c r="BZ149" s="17">
        <f t="shared" si="604"/>
        <v>0</v>
      </c>
      <c r="CA149" s="17">
        <f t="shared" si="605"/>
        <v>0</v>
      </c>
      <c r="CB149" s="17">
        <f t="shared" si="606"/>
        <v>0</v>
      </c>
      <c r="CC149" s="17">
        <f t="shared" si="607"/>
        <v>0</v>
      </c>
      <c r="CD149" s="17">
        <f t="shared" si="608"/>
        <v>0</v>
      </c>
      <c r="CE149" s="17">
        <f t="shared" si="609"/>
        <v>1795.4</v>
      </c>
      <c r="CF149" s="17"/>
      <c r="CG149" s="33">
        <v>1741.5</v>
      </c>
      <c r="CH149" s="17"/>
      <c r="CI149" s="109">
        <v>53.9</v>
      </c>
      <c r="CJ149" s="17">
        <f t="shared" si="610"/>
        <v>0</v>
      </c>
      <c r="CK149" s="17"/>
      <c r="CL149" s="17"/>
      <c r="CM149" s="17"/>
      <c r="CN149" s="17"/>
      <c r="CO149" s="17">
        <f t="shared" si="611"/>
        <v>1795.4</v>
      </c>
      <c r="CP149" s="17"/>
      <c r="CQ149" s="33">
        <v>1741.5</v>
      </c>
      <c r="CR149" s="17"/>
      <c r="CS149" s="109">
        <v>53.9</v>
      </c>
      <c r="CT149" s="17">
        <f t="shared" si="612"/>
        <v>1795.4</v>
      </c>
      <c r="CU149" s="17"/>
      <c r="CV149" s="33">
        <v>1741.5</v>
      </c>
      <c r="CW149" s="17"/>
      <c r="CX149" s="109">
        <v>53.9</v>
      </c>
      <c r="CY149" s="17">
        <f t="shared" si="613"/>
        <v>1406.6855099999998</v>
      </c>
      <c r="CZ149" s="17"/>
      <c r="DA149" s="274">
        <v>530.68062999999995</v>
      </c>
      <c r="DB149" s="17"/>
      <c r="DC149" s="274">
        <v>876.00487999999996</v>
      </c>
      <c r="DD149" s="15">
        <f t="shared" si="614"/>
        <v>3202.0855099999999</v>
      </c>
      <c r="DE149" s="17">
        <f t="shared" si="615"/>
        <v>3202.0855099999999</v>
      </c>
      <c r="DF149" s="17">
        <f t="shared" si="616"/>
        <v>0</v>
      </c>
      <c r="DG149" s="17">
        <f t="shared" si="617"/>
        <v>2272.1806299999998</v>
      </c>
      <c r="DH149" s="17">
        <f t="shared" si="618"/>
        <v>0</v>
      </c>
      <c r="DI149" s="17">
        <f t="shared" si="619"/>
        <v>929.90487999999993</v>
      </c>
      <c r="DJ149" s="17">
        <f t="shared" si="620"/>
        <v>0</v>
      </c>
      <c r="DK149" s="17">
        <f t="shared" si="621"/>
        <v>0</v>
      </c>
      <c r="DL149" s="17">
        <f t="shared" si="622"/>
        <v>0</v>
      </c>
      <c r="DM149" s="17">
        <f t="shared" si="623"/>
        <v>0</v>
      </c>
      <c r="DN149" s="17">
        <f t="shared" si="624"/>
        <v>0</v>
      </c>
      <c r="DO149" s="208"/>
      <c r="DP149" s="209"/>
      <c r="DQ149" s="209"/>
      <c r="DR149" s="17">
        <f t="shared" si="625"/>
        <v>0</v>
      </c>
      <c r="DS149" s="17"/>
      <c r="DT149" s="17"/>
      <c r="DU149" s="17"/>
      <c r="DV149" s="40"/>
      <c r="DW149" s="15">
        <f t="shared" si="626"/>
        <v>0</v>
      </c>
      <c r="DX149" s="17"/>
      <c r="DY149" s="17"/>
      <c r="DZ149" s="17"/>
      <c r="EA149" s="17"/>
      <c r="EB149" s="17">
        <f t="shared" si="627"/>
        <v>0</v>
      </c>
      <c r="EC149" s="17"/>
      <c r="ED149" s="17"/>
      <c r="EE149" s="17"/>
      <c r="EF149" s="17"/>
      <c r="EG149" s="17"/>
      <c r="EH149" s="17"/>
      <c r="EI149" s="17"/>
      <c r="EJ149" s="8">
        <f t="shared" si="628"/>
        <v>0</v>
      </c>
      <c r="EL149" s="8">
        <f t="shared" si="629"/>
        <v>1795.4</v>
      </c>
      <c r="EM149" s="8">
        <f t="shared" si="630"/>
        <v>1795.4</v>
      </c>
      <c r="EO149" s="8"/>
      <c r="EP149" s="8"/>
      <c r="ER149" s="8"/>
      <c r="ET149" s="148">
        <v>6850</v>
      </c>
      <c r="EU149" s="148">
        <v>6850</v>
      </c>
      <c r="EV149" s="148">
        <v>1.75</v>
      </c>
      <c r="EW149" s="148"/>
      <c r="EX149" s="148"/>
      <c r="EY149" s="175">
        <v>1</v>
      </c>
      <c r="EZ149" s="148">
        <v>1384.7</v>
      </c>
      <c r="FC149" s="8">
        <f t="shared" si="633"/>
        <v>1795.4</v>
      </c>
      <c r="FD149" s="8"/>
      <c r="FE149" s="131">
        <v>1741.5</v>
      </c>
      <c r="FF149" s="8"/>
      <c r="FG149" s="131">
        <v>53.9</v>
      </c>
      <c r="FH149" s="8">
        <f t="shared" si="634"/>
        <v>1406.6855099999998</v>
      </c>
      <c r="FI149" s="8"/>
      <c r="FJ149" s="131">
        <v>530.68062999999995</v>
      </c>
      <c r="FK149" s="8"/>
      <c r="FL149" s="131">
        <v>876.00487999999996</v>
      </c>
      <c r="FM149" s="8">
        <f t="shared" si="635"/>
        <v>1795.4</v>
      </c>
      <c r="FN149" s="8"/>
      <c r="FO149" s="131">
        <v>1741.5</v>
      </c>
      <c r="FP149" s="8"/>
      <c r="FQ149" s="131">
        <v>53.9</v>
      </c>
      <c r="FR149" s="8">
        <f t="shared" si="636"/>
        <v>1406.6855099999998</v>
      </c>
      <c r="FS149" s="8"/>
      <c r="FT149" s="131">
        <v>530.68062999999995</v>
      </c>
      <c r="FU149" s="8"/>
      <c r="FV149" s="131">
        <v>876.00487999999996</v>
      </c>
    </row>
    <row r="150" spans="2:178" s="59" customFormat="1" ht="15.75" customHeight="1" x14ac:dyDescent="0.3">
      <c r="B150" s="49"/>
      <c r="C150" s="50">
        <v>1</v>
      </c>
      <c r="D150" s="50"/>
      <c r="E150" s="307">
        <v>125</v>
      </c>
      <c r="F150" s="49"/>
      <c r="G150" s="50">
        <v>1</v>
      </c>
      <c r="H150" s="50">
        <v>1</v>
      </c>
      <c r="I150" s="307"/>
      <c r="J150" s="10"/>
      <c r="K150" s="10"/>
      <c r="L150" s="81"/>
      <c r="M150" s="307">
        <v>101</v>
      </c>
      <c r="N150" s="10" t="s">
        <v>55</v>
      </c>
      <c r="O150" s="312"/>
      <c r="P150" s="17">
        <f t="shared" si="593"/>
        <v>1747.5</v>
      </c>
      <c r="Q150" s="17"/>
      <c r="R150" s="33">
        <v>1170</v>
      </c>
      <c r="S150" s="17"/>
      <c r="T150" s="109">
        <v>577.5</v>
      </c>
      <c r="U150" s="17">
        <v>155.6925</v>
      </c>
      <c r="V150" s="312"/>
      <c r="W150" s="312"/>
      <c r="X150" s="17">
        <f t="shared" si="594"/>
        <v>1747.5</v>
      </c>
      <c r="Y150" s="17"/>
      <c r="Z150" s="33">
        <v>1170</v>
      </c>
      <c r="AA150" s="17"/>
      <c r="AB150" s="109">
        <v>577.5</v>
      </c>
      <c r="AC150" s="17">
        <f t="shared" si="595"/>
        <v>603.58685000000003</v>
      </c>
      <c r="AD150" s="17"/>
      <c r="AE150" s="274">
        <v>326.91685000000001</v>
      </c>
      <c r="AF150" s="17"/>
      <c r="AG150" s="274">
        <v>276.67</v>
      </c>
      <c r="AH150" s="312"/>
      <c r="AI150" s="17">
        <f t="shared" si="596"/>
        <v>155.6925</v>
      </c>
      <c r="AJ150" s="17"/>
      <c r="AK150" s="324">
        <f t="shared" si="567"/>
        <v>117</v>
      </c>
      <c r="AL150" s="324">
        <f t="shared" si="568"/>
        <v>0</v>
      </c>
      <c r="AM150" s="324">
        <f t="shared" si="569"/>
        <v>38.692500000000003</v>
      </c>
      <c r="AN150" s="17">
        <f t="shared" si="597"/>
        <v>1747.5</v>
      </c>
      <c r="AO150" s="17"/>
      <c r="AP150" s="33">
        <v>1170</v>
      </c>
      <c r="AQ150" s="17"/>
      <c r="AR150" s="109">
        <v>577.5</v>
      </c>
      <c r="AS150" s="17">
        <f t="shared" si="598"/>
        <v>1747.5</v>
      </c>
      <c r="AT150" s="17"/>
      <c r="AU150" s="33">
        <v>1170</v>
      </c>
      <c r="AV150" s="18"/>
      <c r="AW150" s="17"/>
      <c r="AX150" s="109">
        <v>577.5</v>
      </c>
      <c r="AY150" s="17">
        <f t="shared" si="599"/>
        <v>1747.5</v>
      </c>
      <c r="AZ150" s="17"/>
      <c r="BA150" s="33">
        <v>1170</v>
      </c>
      <c r="BB150" s="17"/>
      <c r="BC150" s="109">
        <v>577.5</v>
      </c>
      <c r="BD150" s="17">
        <f t="shared" si="600"/>
        <v>1747.5</v>
      </c>
      <c r="BE150" s="17"/>
      <c r="BF150" s="33">
        <v>1170</v>
      </c>
      <c r="BG150" s="17"/>
      <c r="BH150" s="109">
        <v>577.5</v>
      </c>
      <c r="BI150" s="17">
        <f t="shared" si="601"/>
        <v>1747.5</v>
      </c>
      <c r="BJ150" s="17"/>
      <c r="BK150" s="33">
        <v>1170</v>
      </c>
      <c r="BL150" s="17"/>
      <c r="BM150" s="109">
        <v>577.5</v>
      </c>
      <c r="BN150" s="17">
        <f t="shared" si="602"/>
        <v>1170</v>
      </c>
      <c r="BO150" s="17"/>
      <c r="BP150" s="33">
        <v>1170</v>
      </c>
      <c r="BQ150" s="17"/>
      <c r="BR150" s="17"/>
      <c r="BS150" s="17"/>
      <c r="BT150" s="17" t="s">
        <v>293</v>
      </c>
      <c r="BU150" s="17">
        <f t="shared" si="603"/>
        <v>1747.5</v>
      </c>
      <c r="BV150" s="17"/>
      <c r="BW150" s="33">
        <v>1170</v>
      </c>
      <c r="BX150" s="17"/>
      <c r="BY150" s="109">
        <v>577.5</v>
      </c>
      <c r="BZ150" s="17">
        <f t="shared" si="604"/>
        <v>0</v>
      </c>
      <c r="CA150" s="17">
        <f t="shared" si="605"/>
        <v>0</v>
      </c>
      <c r="CB150" s="17">
        <f t="shared" si="606"/>
        <v>0</v>
      </c>
      <c r="CC150" s="17">
        <f t="shared" si="607"/>
        <v>0</v>
      </c>
      <c r="CD150" s="17">
        <f t="shared" si="608"/>
        <v>0</v>
      </c>
      <c r="CE150" s="17">
        <f t="shared" si="609"/>
        <v>1747.5</v>
      </c>
      <c r="CF150" s="17"/>
      <c r="CG150" s="33">
        <v>1170</v>
      </c>
      <c r="CH150" s="17"/>
      <c r="CI150" s="109">
        <v>577.5</v>
      </c>
      <c r="CJ150" s="17">
        <f t="shared" si="610"/>
        <v>0</v>
      </c>
      <c r="CK150" s="17"/>
      <c r="CL150" s="17"/>
      <c r="CM150" s="17"/>
      <c r="CN150" s="17"/>
      <c r="CO150" s="17">
        <f t="shared" si="611"/>
        <v>1747.5</v>
      </c>
      <c r="CP150" s="17"/>
      <c r="CQ150" s="33">
        <v>1170</v>
      </c>
      <c r="CR150" s="17"/>
      <c r="CS150" s="109">
        <v>577.5</v>
      </c>
      <c r="CT150" s="17">
        <f t="shared" si="612"/>
        <v>1495.5831499999999</v>
      </c>
      <c r="CU150" s="17"/>
      <c r="CV150" s="33">
        <v>918.08315000000005</v>
      </c>
      <c r="CW150" s="17"/>
      <c r="CX150" s="109">
        <v>577.5</v>
      </c>
      <c r="CY150" s="17">
        <f t="shared" si="613"/>
        <v>603.58685000000003</v>
      </c>
      <c r="CZ150" s="17"/>
      <c r="DA150" s="274">
        <v>326.91685000000001</v>
      </c>
      <c r="DB150" s="17"/>
      <c r="DC150" s="274">
        <v>276.67</v>
      </c>
      <c r="DD150" s="15">
        <f t="shared" si="614"/>
        <v>2099.17</v>
      </c>
      <c r="DE150" s="17">
        <f t="shared" si="615"/>
        <v>2099.17</v>
      </c>
      <c r="DF150" s="17">
        <f t="shared" si="616"/>
        <v>0</v>
      </c>
      <c r="DG150" s="17">
        <f t="shared" si="617"/>
        <v>1245</v>
      </c>
      <c r="DH150" s="17">
        <f t="shared" si="618"/>
        <v>0</v>
      </c>
      <c r="DI150" s="17">
        <f t="shared" si="619"/>
        <v>854.17000000000007</v>
      </c>
      <c r="DJ150" s="17">
        <f t="shared" si="620"/>
        <v>251.91684999999995</v>
      </c>
      <c r="DK150" s="17">
        <f t="shared" si="621"/>
        <v>0</v>
      </c>
      <c r="DL150" s="17">
        <f t="shared" si="622"/>
        <v>251.91684999999995</v>
      </c>
      <c r="DM150" s="17">
        <f t="shared" si="623"/>
        <v>0</v>
      </c>
      <c r="DN150" s="17">
        <f t="shared" si="624"/>
        <v>0</v>
      </c>
      <c r="DO150" s="208"/>
      <c r="DP150" s="209"/>
      <c r="DQ150" s="209"/>
      <c r="DR150" s="17">
        <f t="shared" si="625"/>
        <v>0</v>
      </c>
      <c r="DS150" s="17"/>
      <c r="DT150" s="17"/>
      <c r="DU150" s="17"/>
      <c r="DV150" s="40"/>
      <c r="DW150" s="15">
        <f t="shared" si="626"/>
        <v>0</v>
      </c>
      <c r="DX150" s="17"/>
      <c r="DY150" s="17"/>
      <c r="DZ150" s="17"/>
      <c r="EA150" s="17"/>
      <c r="EB150" s="17">
        <f t="shared" si="627"/>
        <v>0</v>
      </c>
      <c r="EC150" s="17"/>
      <c r="ED150" s="17"/>
      <c r="EE150" s="17"/>
      <c r="EF150" s="17"/>
      <c r="EG150" s="17"/>
      <c r="EH150" s="17"/>
      <c r="EI150" s="17"/>
      <c r="EJ150" s="8">
        <f t="shared" si="628"/>
        <v>251.91684999999995</v>
      </c>
      <c r="EL150" s="8">
        <f t="shared" si="629"/>
        <v>1747.5</v>
      </c>
      <c r="EM150" s="8">
        <f t="shared" si="630"/>
        <v>1495.5831499999999</v>
      </c>
      <c r="EO150" s="8"/>
      <c r="EP150" s="8"/>
      <c r="ER150" s="8"/>
      <c r="ET150" s="154">
        <v>1906</v>
      </c>
      <c r="EU150" s="154"/>
      <c r="EV150" s="154">
        <v>0.24099999999999999</v>
      </c>
      <c r="EW150" s="154"/>
      <c r="EX150" s="154"/>
      <c r="EY150" s="175">
        <v>1</v>
      </c>
      <c r="EZ150" s="148">
        <v>1116</v>
      </c>
      <c r="FC150" s="8">
        <f t="shared" si="633"/>
        <v>1495.5831499999999</v>
      </c>
      <c r="FD150" s="8"/>
      <c r="FE150" s="131">
        <v>918.08315000000005</v>
      </c>
      <c r="FF150" s="8"/>
      <c r="FG150" s="131">
        <v>577.5</v>
      </c>
      <c r="FH150" s="8">
        <f t="shared" si="634"/>
        <v>603.58685000000003</v>
      </c>
      <c r="FI150" s="8"/>
      <c r="FJ150" s="131">
        <v>326.91685000000001</v>
      </c>
      <c r="FK150" s="8"/>
      <c r="FL150" s="131">
        <v>276.67</v>
      </c>
      <c r="FM150" s="8">
        <f t="shared" si="635"/>
        <v>1495.5831499999999</v>
      </c>
      <c r="FN150" s="8"/>
      <c r="FO150" s="131">
        <v>918.08315000000005</v>
      </c>
      <c r="FP150" s="8"/>
      <c r="FQ150" s="131">
        <v>577.5</v>
      </c>
      <c r="FR150" s="8">
        <f t="shared" si="636"/>
        <v>603.58685000000003</v>
      </c>
      <c r="FS150" s="8"/>
      <c r="FT150" s="131">
        <v>326.91685000000001</v>
      </c>
      <c r="FU150" s="8"/>
      <c r="FV150" s="131">
        <v>276.67</v>
      </c>
    </row>
    <row r="151" spans="2:178" s="59" customFormat="1" ht="15.75" customHeight="1" x14ac:dyDescent="0.3">
      <c r="B151" s="49"/>
      <c r="C151" s="50"/>
      <c r="D151" s="50">
        <v>1</v>
      </c>
      <c r="E151" s="307">
        <v>126</v>
      </c>
      <c r="F151" s="49"/>
      <c r="G151" s="50"/>
      <c r="H151" s="50">
        <v>1</v>
      </c>
      <c r="I151" s="307"/>
      <c r="J151" s="10"/>
      <c r="K151" s="10"/>
      <c r="L151" s="81"/>
      <c r="M151" s="307">
        <v>102</v>
      </c>
      <c r="N151" s="10" t="s">
        <v>115</v>
      </c>
      <c r="O151" s="312"/>
      <c r="P151" s="17">
        <f t="shared" si="593"/>
        <v>1644.7</v>
      </c>
      <c r="Q151" s="17"/>
      <c r="R151" s="33">
        <v>1525</v>
      </c>
      <c r="S151" s="17"/>
      <c r="T151" s="109">
        <v>119.7</v>
      </c>
      <c r="U151" s="17">
        <v>160.51990000000001</v>
      </c>
      <c r="V151" s="312"/>
      <c r="W151" s="312"/>
      <c r="X151" s="17">
        <f t="shared" si="594"/>
        <v>1644.7</v>
      </c>
      <c r="Y151" s="17"/>
      <c r="Z151" s="33">
        <v>1525</v>
      </c>
      <c r="AA151" s="17"/>
      <c r="AB151" s="109">
        <v>119.7</v>
      </c>
      <c r="AC151" s="17">
        <f t="shared" si="595"/>
        <v>189.87299999999999</v>
      </c>
      <c r="AD151" s="17"/>
      <c r="AE151" s="274">
        <v>174.87299999999999</v>
      </c>
      <c r="AF151" s="17"/>
      <c r="AG151" s="274">
        <v>15</v>
      </c>
      <c r="AH151" s="312"/>
      <c r="AI151" s="17">
        <f t="shared" si="596"/>
        <v>160.51990000000001</v>
      </c>
      <c r="AJ151" s="17"/>
      <c r="AK151" s="324">
        <f t="shared" si="567"/>
        <v>152.5</v>
      </c>
      <c r="AL151" s="324">
        <f t="shared" si="568"/>
        <v>0</v>
      </c>
      <c r="AM151" s="324">
        <f t="shared" si="569"/>
        <v>8.0198999999999998</v>
      </c>
      <c r="AN151" s="17">
        <f t="shared" si="597"/>
        <v>1644.7</v>
      </c>
      <c r="AO151" s="17"/>
      <c r="AP151" s="33">
        <v>1525</v>
      </c>
      <c r="AQ151" s="17"/>
      <c r="AR151" s="109">
        <v>119.7</v>
      </c>
      <c r="AS151" s="17">
        <f t="shared" si="598"/>
        <v>1644.7</v>
      </c>
      <c r="AT151" s="17"/>
      <c r="AU151" s="33">
        <v>1525</v>
      </c>
      <c r="AV151" s="18"/>
      <c r="AW151" s="17"/>
      <c r="AX151" s="109">
        <v>119.7</v>
      </c>
      <c r="AY151" s="17">
        <f t="shared" si="599"/>
        <v>1644.7</v>
      </c>
      <c r="AZ151" s="17"/>
      <c r="BA151" s="33">
        <v>1525</v>
      </c>
      <c r="BB151" s="17"/>
      <c r="BC151" s="109">
        <v>119.7</v>
      </c>
      <c r="BD151" s="17">
        <f t="shared" si="600"/>
        <v>1644.7</v>
      </c>
      <c r="BE151" s="17"/>
      <c r="BF151" s="33">
        <v>1525</v>
      </c>
      <c r="BG151" s="17"/>
      <c r="BH151" s="109">
        <v>119.7</v>
      </c>
      <c r="BI151" s="17">
        <f t="shared" si="601"/>
        <v>1644.7</v>
      </c>
      <c r="BJ151" s="17"/>
      <c r="BK151" s="33">
        <v>1525</v>
      </c>
      <c r="BL151" s="17"/>
      <c r="BM151" s="109">
        <v>119.7</v>
      </c>
      <c r="BN151" s="17">
        <f t="shared" si="602"/>
        <v>1525</v>
      </c>
      <c r="BO151" s="17"/>
      <c r="BP151" s="33">
        <v>1525</v>
      </c>
      <c r="BQ151" s="17"/>
      <c r="BR151" s="17"/>
      <c r="BS151" s="17"/>
      <c r="BT151" s="17" t="s">
        <v>210</v>
      </c>
      <c r="BU151" s="17">
        <f t="shared" si="603"/>
        <v>1644.7</v>
      </c>
      <c r="BV151" s="17"/>
      <c r="BW151" s="33">
        <v>1525</v>
      </c>
      <c r="BX151" s="17"/>
      <c r="BY151" s="109">
        <v>119.7</v>
      </c>
      <c r="BZ151" s="17">
        <f t="shared" si="604"/>
        <v>0</v>
      </c>
      <c r="CA151" s="17">
        <f t="shared" si="605"/>
        <v>0</v>
      </c>
      <c r="CB151" s="17">
        <f t="shared" si="606"/>
        <v>0</v>
      </c>
      <c r="CC151" s="17">
        <f t="shared" si="607"/>
        <v>0</v>
      </c>
      <c r="CD151" s="17">
        <f t="shared" si="608"/>
        <v>0</v>
      </c>
      <c r="CE151" s="17">
        <f t="shared" si="609"/>
        <v>1644.7</v>
      </c>
      <c r="CF151" s="17"/>
      <c r="CG151" s="33">
        <v>1525</v>
      </c>
      <c r="CH151" s="17"/>
      <c r="CI151" s="109">
        <v>119.7</v>
      </c>
      <c r="CJ151" s="17">
        <f t="shared" si="610"/>
        <v>0</v>
      </c>
      <c r="CK151" s="17"/>
      <c r="CL151" s="17"/>
      <c r="CM151" s="17"/>
      <c r="CN151" s="17"/>
      <c r="CO151" s="17">
        <f t="shared" si="611"/>
        <v>1644.7</v>
      </c>
      <c r="CP151" s="17"/>
      <c r="CQ151" s="33">
        <v>1525</v>
      </c>
      <c r="CR151" s="17"/>
      <c r="CS151" s="109">
        <v>119.7</v>
      </c>
      <c r="CT151" s="15">
        <f t="shared" si="612"/>
        <v>1644.7</v>
      </c>
      <c r="CU151" s="15"/>
      <c r="CV151" s="33">
        <v>1525</v>
      </c>
      <c r="CW151" s="17"/>
      <c r="CX151" s="109">
        <v>119.7</v>
      </c>
      <c r="CY151" s="17">
        <f t="shared" si="613"/>
        <v>189.87299999999999</v>
      </c>
      <c r="CZ151" s="17"/>
      <c r="DA151" s="274">
        <v>174.87299999999999</v>
      </c>
      <c r="DB151" s="17"/>
      <c r="DC151" s="274">
        <v>15</v>
      </c>
      <c r="DD151" s="15">
        <f t="shared" si="614"/>
        <v>1834.5730000000001</v>
      </c>
      <c r="DE151" s="17">
        <f t="shared" si="615"/>
        <v>1834.5730000000001</v>
      </c>
      <c r="DF151" s="17">
        <f t="shared" si="616"/>
        <v>0</v>
      </c>
      <c r="DG151" s="17">
        <f t="shared" si="617"/>
        <v>1699.873</v>
      </c>
      <c r="DH151" s="17">
        <f t="shared" si="618"/>
        <v>0</v>
      </c>
      <c r="DI151" s="17">
        <f t="shared" si="619"/>
        <v>134.69999999999999</v>
      </c>
      <c r="DJ151" s="17">
        <f t="shared" si="620"/>
        <v>0</v>
      </c>
      <c r="DK151" s="17">
        <f t="shared" si="621"/>
        <v>0</v>
      </c>
      <c r="DL151" s="17">
        <f t="shared" si="622"/>
        <v>0</v>
      </c>
      <c r="DM151" s="17">
        <f t="shared" si="623"/>
        <v>0</v>
      </c>
      <c r="DN151" s="17">
        <f t="shared" si="624"/>
        <v>0</v>
      </c>
      <c r="DO151" s="208"/>
      <c r="DP151" s="209"/>
      <c r="DQ151" s="209"/>
      <c r="DR151" s="17">
        <f t="shared" si="625"/>
        <v>0</v>
      </c>
      <c r="DS151" s="17"/>
      <c r="DT151" s="17"/>
      <c r="DU151" s="17"/>
      <c r="DV151" s="40"/>
      <c r="DW151" s="15">
        <f t="shared" si="626"/>
        <v>0</v>
      </c>
      <c r="DX151" s="17"/>
      <c r="DY151" s="17"/>
      <c r="DZ151" s="17"/>
      <c r="EA151" s="17"/>
      <c r="EB151" s="17">
        <f t="shared" si="627"/>
        <v>0</v>
      </c>
      <c r="EC151" s="17"/>
      <c r="ED151" s="17"/>
      <c r="EE151" s="17"/>
      <c r="EF151" s="17"/>
      <c r="EG151" s="17"/>
      <c r="EH151" s="17"/>
      <c r="EI151" s="17"/>
      <c r="EJ151" s="8">
        <f t="shared" si="628"/>
        <v>0</v>
      </c>
      <c r="EL151" s="8">
        <f t="shared" si="629"/>
        <v>1644.7</v>
      </c>
      <c r="EM151" s="8">
        <f t="shared" si="630"/>
        <v>1644.7</v>
      </c>
      <c r="EO151" s="8"/>
      <c r="EP151" s="8"/>
      <c r="ER151" s="8"/>
      <c r="ET151" s="148">
        <v>720</v>
      </c>
      <c r="EU151" s="148"/>
      <c r="EV151" s="148">
        <v>0.18</v>
      </c>
      <c r="EW151" s="148"/>
      <c r="EX151" s="148"/>
      <c r="EY151" s="175">
        <v>1</v>
      </c>
      <c r="EZ151" s="148">
        <v>604</v>
      </c>
      <c r="FC151" s="8">
        <f t="shared" si="633"/>
        <v>1644.7</v>
      </c>
      <c r="FD151" s="8"/>
      <c r="FE151" s="131">
        <v>1525</v>
      </c>
      <c r="FF151" s="8"/>
      <c r="FG151" s="131">
        <v>119.7</v>
      </c>
      <c r="FH151" s="8">
        <f t="shared" si="634"/>
        <v>189.87299999999999</v>
      </c>
      <c r="FI151" s="8"/>
      <c r="FJ151" s="131">
        <v>174.87299999999999</v>
      </c>
      <c r="FK151" s="8"/>
      <c r="FL151" s="131">
        <v>15</v>
      </c>
      <c r="FM151" s="8">
        <f t="shared" si="635"/>
        <v>1644.7</v>
      </c>
      <c r="FN151" s="8"/>
      <c r="FO151" s="131">
        <v>1525</v>
      </c>
      <c r="FP151" s="8"/>
      <c r="FQ151" s="131">
        <v>119.7</v>
      </c>
      <c r="FR151" s="8">
        <f t="shared" si="636"/>
        <v>189.87299999999999</v>
      </c>
      <c r="FS151" s="8"/>
      <c r="FT151" s="131">
        <v>174.87299999999999</v>
      </c>
      <c r="FU151" s="8"/>
      <c r="FV151" s="131">
        <v>15</v>
      </c>
    </row>
    <row r="152" spans="2:178" ht="15.75" customHeight="1" x14ac:dyDescent="0.3">
      <c r="B152" s="49"/>
      <c r="C152" s="50"/>
      <c r="D152" s="50"/>
      <c r="E152" s="4"/>
      <c r="F152" s="49"/>
      <c r="G152" s="50"/>
      <c r="H152" s="50"/>
      <c r="M152" s="4"/>
      <c r="N152" s="2" t="s">
        <v>20</v>
      </c>
      <c r="O152" s="2"/>
      <c r="P152" s="21">
        <f t="shared" ref="P152:T152" si="637">SUM(P153:P159)-P154</f>
        <v>42772.366000000002</v>
      </c>
      <c r="Q152" s="21">
        <f t="shared" si="637"/>
        <v>14834.911</v>
      </c>
      <c r="R152" s="21">
        <f t="shared" si="637"/>
        <v>16753.055</v>
      </c>
      <c r="S152" s="21">
        <f t="shared" si="637"/>
        <v>10000</v>
      </c>
      <c r="T152" s="21">
        <f t="shared" si="637"/>
        <v>1184.4000000000001</v>
      </c>
      <c r="U152" s="21">
        <v>3661.8466600000002</v>
      </c>
      <c r="V152" s="2"/>
      <c r="W152" s="21">
        <f>W153</f>
        <v>7614.3</v>
      </c>
      <c r="X152" s="21">
        <f t="shared" ref="X152:AD152" si="638">SUM(X153:X159)-X154</f>
        <v>41875.321559999997</v>
      </c>
      <c r="Y152" s="21">
        <f t="shared" si="638"/>
        <v>14433.297119999999</v>
      </c>
      <c r="Z152" s="21">
        <f t="shared" si="638"/>
        <v>16258.861440000001</v>
      </c>
      <c r="AA152" s="21">
        <f t="shared" si="638"/>
        <v>9998.7630000000008</v>
      </c>
      <c r="AB152" s="21">
        <f t="shared" si="638"/>
        <v>1184.4000000000001</v>
      </c>
      <c r="AC152" s="97">
        <f t="shared" si="638"/>
        <v>5680.4181199999994</v>
      </c>
      <c r="AD152" s="97">
        <f t="shared" si="638"/>
        <v>1107.1863599999999</v>
      </c>
      <c r="AE152" s="273">
        <f t="shared" ref="AE152" si="639">SUM(AE153:AE159)-AE154</f>
        <v>2843.76251</v>
      </c>
      <c r="AF152" s="97">
        <f>SUM(AF153:AF159)-AF154</f>
        <v>1326.5152499999999</v>
      </c>
      <c r="AG152" s="273">
        <f t="shared" ref="AG152" si="640">SUM(AG153:AG159)-AG154</f>
        <v>402.95400000000001</v>
      </c>
      <c r="AH152" s="2"/>
      <c r="AI152" s="97">
        <f>SUM(AI153:AI159)-AI154</f>
        <v>3661.8466600000002</v>
      </c>
      <c r="AJ152" s="97">
        <f>SUM(AJ153:AJ159)-AJ154</f>
        <v>1107.1863599999999</v>
      </c>
      <c r="AK152" s="324">
        <f t="shared" si="567"/>
        <v>1675.3055000000002</v>
      </c>
      <c r="AL152" s="324">
        <f t="shared" si="568"/>
        <v>800</v>
      </c>
      <c r="AM152" s="324">
        <f t="shared" si="569"/>
        <v>79.354800000000012</v>
      </c>
      <c r="AN152" s="21">
        <f t="shared" ref="AN152:BC152" si="641">SUM(AN153:AN159)-AN154</f>
        <v>42772.366000000002</v>
      </c>
      <c r="AO152" s="21">
        <f t="shared" si="641"/>
        <v>14834.911</v>
      </c>
      <c r="AP152" s="21">
        <f t="shared" si="641"/>
        <v>16753.055</v>
      </c>
      <c r="AQ152" s="21">
        <f t="shared" si="641"/>
        <v>10000</v>
      </c>
      <c r="AR152" s="21">
        <f t="shared" si="641"/>
        <v>1184.4000000000001</v>
      </c>
      <c r="AS152" s="21">
        <f t="shared" si="641"/>
        <v>42772.366000000002</v>
      </c>
      <c r="AT152" s="21">
        <f t="shared" si="641"/>
        <v>14834.911</v>
      </c>
      <c r="AU152" s="21">
        <f t="shared" si="641"/>
        <v>16753.055</v>
      </c>
      <c r="AV152" s="21"/>
      <c r="AW152" s="21">
        <f t="shared" si="641"/>
        <v>10000</v>
      </c>
      <c r="AX152" s="21">
        <f t="shared" si="641"/>
        <v>1184.4000000000001</v>
      </c>
      <c r="AY152" s="21">
        <f t="shared" si="641"/>
        <v>42885.310999999994</v>
      </c>
      <c r="AZ152" s="21">
        <f t="shared" si="641"/>
        <v>14834.911</v>
      </c>
      <c r="BA152" s="21">
        <f t="shared" si="641"/>
        <v>16866</v>
      </c>
      <c r="BB152" s="21">
        <f t="shared" si="641"/>
        <v>10000</v>
      </c>
      <c r="BC152" s="21">
        <f t="shared" si="641"/>
        <v>1184.4000000000001</v>
      </c>
      <c r="BD152" s="21">
        <f t="shared" ref="BD152:BR152" si="642">SUM(BD153:BD159)-BD154</f>
        <v>42885.310999999994</v>
      </c>
      <c r="BE152" s="21">
        <f t="shared" si="642"/>
        <v>14834.911</v>
      </c>
      <c r="BF152" s="21">
        <f t="shared" si="642"/>
        <v>16866</v>
      </c>
      <c r="BG152" s="21">
        <f t="shared" si="642"/>
        <v>10000</v>
      </c>
      <c r="BH152" s="21">
        <f t="shared" si="642"/>
        <v>1184.4000000000001</v>
      </c>
      <c r="BI152" s="21">
        <f>SUM(BI153:BI159)-BI154</f>
        <v>32885.310999999994</v>
      </c>
      <c r="BJ152" s="21">
        <f>SUM(BJ153:BJ159)-BJ154</f>
        <v>14834.911</v>
      </c>
      <c r="BK152" s="21">
        <f>SUM(BK153:BK159)-BK154</f>
        <v>16866</v>
      </c>
      <c r="BL152" s="21">
        <f>SUM(BL153:BL159)-BL154</f>
        <v>0</v>
      </c>
      <c r="BM152" s="21">
        <f>SUM(BM153:BM159)-BM154</f>
        <v>1184.4000000000001</v>
      </c>
      <c r="BN152" s="21">
        <f t="shared" si="642"/>
        <v>16866</v>
      </c>
      <c r="BO152" s="21">
        <f t="shared" si="642"/>
        <v>0</v>
      </c>
      <c r="BP152" s="21">
        <f t="shared" si="642"/>
        <v>16866</v>
      </c>
      <c r="BQ152" s="21">
        <f t="shared" si="642"/>
        <v>0</v>
      </c>
      <c r="BR152" s="21">
        <f t="shared" si="642"/>
        <v>0</v>
      </c>
      <c r="BS152" s="16"/>
      <c r="BT152" s="16"/>
      <c r="BU152" s="21">
        <f>SUM(BU153:BU159)-BU154</f>
        <v>42276.934859999994</v>
      </c>
      <c r="BV152" s="21">
        <f>SUM(BV153:BV159)-BV154</f>
        <v>14834.91042</v>
      </c>
      <c r="BW152" s="21">
        <f>SUM(BW153:BW159)-BW154</f>
        <v>16258.861440000001</v>
      </c>
      <c r="BX152" s="21">
        <f>SUM(BX153:BX159)-BX154</f>
        <v>9998.7630000000008</v>
      </c>
      <c r="BY152" s="21">
        <f>SUM(BY153:BY159)-BY154</f>
        <v>1184.4000000000001</v>
      </c>
      <c r="BZ152" s="21">
        <f t="shared" ref="BZ152:DD152" si="643">SUM(BZ153:BZ159)-BZ154</f>
        <v>495.43113999999878</v>
      </c>
      <c r="CA152" s="21">
        <f t="shared" si="643"/>
        <v>5.7999999989988282E-4</v>
      </c>
      <c r="CB152" s="21">
        <f t="shared" si="643"/>
        <v>494.19355999999971</v>
      </c>
      <c r="CC152" s="21">
        <f t="shared" si="643"/>
        <v>1.2369999999991705</v>
      </c>
      <c r="CD152" s="21">
        <f t="shared" si="643"/>
        <v>0</v>
      </c>
      <c r="CE152" s="21">
        <f t="shared" si="643"/>
        <v>42482.460119999989</v>
      </c>
      <c r="CF152" s="21">
        <f>SUM(CF153:CF159)-CF154</f>
        <v>14433.297119999999</v>
      </c>
      <c r="CG152" s="21">
        <f>SUM(CG153:CG159)-CG154</f>
        <v>16866</v>
      </c>
      <c r="CH152" s="21">
        <f>SUM(CH153:CH159)-CH154</f>
        <v>9998.7630000000008</v>
      </c>
      <c r="CI152" s="21">
        <f>SUM(CI153:CI159)-CI154</f>
        <v>1184.4000000000001</v>
      </c>
      <c r="CJ152" s="21">
        <f t="shared" si="643"/>
        <v>607.13855999999998</v>
      </c>
      <c r="CK152" s="21">
        <f t="shared" si="643"/>
        <v>0</v>
      </c>
      <c r="CL152" s="21">
        <f t="shared" si="643"/>
        <v>607.13855999999998</v>
      </c>
      <c r="CM152" s="21">
        <f t="shared" si="643"/>
        <v>0</v>
      </c>
      <c r="CN152" s="21">
        <f t="shared" si="643"/>
        <v>0</v>
      </c>
      <c r="CO152" s="21">
        <f>SUM(CO153:CO159)-CO154</f>
        <v>41875.321559999997</v>
      </c>
      <c r="CP152" s="21">
        <f>SUM(CP153:CP159)-CP154</f>
        <v>14433.297119999999</v>
      </c>
      <c r="CQ152" s="21">
        <f>SUM(CQ153:CQ159)-CQ154</f>
        <v>16258.861440000001</v>
      </c>
      <c r="CR152" s="21">
        <f>SUM(CR153:CR159)-CR154</f>
        <v>9998.7630000000008</v>
      </c>
      <c r="CS152" s="21">
        <f>SUM(CS153:CS159)-CS154</f>
        <v>1184.4000000000001</v>
      </c>
      <c r="CT152" s="21">
        <f t="shared" si="643"/>
        <v>41875.321559999997</v>
      </c>
      <c r="CU152" s="21">
        <f t="shared" si="643"/>
        <v>14433.297119999999</v>
      </c>
      <c r="CV152" s="21">
        <f t="shared" si="643"/>
        <v>16258.861440000001</v>
      </c>
      <c r="CW152" s="21">
        <f t="shared" si="643"/>
        <v>9998.7630000000008</v>
      </c>
      <c r="CX152" s="21">
        <f t="shared" si="643"/>
        <v>1184.4000000000001</v>
      </c>
      <c r="CY152" s="97">
        <f>SUM(CY153:CY159)-CY154</f>
        <v>5680.4181199999994</v>
      </c>
      <c r="CZ152" s="97">
        <f>SUM(CZ153:CZ159)-CZ154</f>
        <v>1107.1863599999999</v>
      </c>
      <c r="DA152" s="273">
        <f t="shared" ref="DA152" si="644">SUM(DA153:DA159)-DA154</f>
        <v>2843.76251</v>
      </c>
      <c r="DB152" s="97">
        <f>SUM(DB153:DB159)-DB154</f>
        <v>1326.5152499999999</v>
      </c>
      <c r="DC152" s="273">
        <f t="shared" ref="DC152" si="645">SUM(DC153:DC159)-DC154</f>
        <v>402.95400000000001</v>
      </c>
      <c r="DD152" s="21">
        <f t="shared" si="643"/>
        <v>47555.739679999999</v>
      </c>
      <c r="DE152" s="21">
        <f t="shared" ref="DE152:DN152" si="646">SUM(DE153:DE159)-DE154</f>
        <v>47555.739679999999</v>
      </c>
      <c r="DF152" s="21">
        <f t="shared" si="646"/>
        <v>15540.483479999999</v>
      </c>
      <c r="DG152" s="21">
        <f t="shared" si="646"/>
        <v>19102.623950000001</v>
      </c>
      <c r="DH152" s="21">
        <f t="shared" si="646"/>
        <v>11325.278250000001</v>
      </c>
      <c r="DI152" s="21">
        <f t="shared" si="646"/>
        <v>1587.3540000000003</v>
      </c>
      <c r="DJ152" s="21">
        <f t="shared" si="646"/>
        <v>0</v>
      </c>
      <c r="DK152" s="21">
        <f t="shared" si="646"/>
        <v>0</v>
      </c>
      <c r="DL152" s="21">
        <f t="shared" si="646"/>
        <v>0</v>
      </c>
      <c r="DM152" s="21">
        <f t="shared" si="646"/>
        <v>0</v>
      </c>
      <c r="DN152" s="21">
        <f t="shared" si="646"/>
        <v>0</v>
      </c>
      <c r="DO152" s="31">
        <f>DP152+DR152-CJ152</f>
        <v>49489.670619999997</v>
      </c>
      <c r="DP152" s="206">
        <f t="shared" ref="DP152:EJ152" si="647">SUM(DP153:DP159)-DP154</f>
        <v>50096.809179999997</v>
      </c>
      <c r="DQ152" s="206">
        <f t="shared" ref="DQ152" si="648">SUM(DQ153:DQ159)-DQ154</f>
        <v>49489.670619999997</v>
      </c>
      <c r="DR152" s="207">
        <f t="shared" si="647"/>
        <v>0</v>
      </c>
      <c r="DS152" s="21">
        <f t="shared" si="647"/>
        <v>0</v>
      </c>
      <c r="DT152" s="21">
        <f t="shared" si="647"/>
        <v>0</v>
      </c>
      <c r="DU152" s="21">
        <f t="shared" si="647"/>
        <v>0</v>
      </c>
      <c r="DV152" s="42">
        <f t="shared" si="647"/>
        <v>0</v>
      </c>
      <c r="DW152" s="21">
        <f t="shared" si="647"/>
        <v>0</v>
      </c>
      <c r="DX152" s="207">
        <f t="shared" si="647"/>
        <v>0</v>
      </c>
      <c r="DY152" s="21">
        <f t="shared" si="647"/>
        <v>0</v>
      </c>
      <c r="DZ152" s="21">
        <f t="shared" si="647"/>
        <v>0</v>
      </c>
      <c r="EA152" s="21">
        <f t="shared" si="647"/>
        <v>0</v>
      </c>
      <c r="EB152" s="21">
        <f t="shared" si="647"/>
        <v>0</v>
      </c>
      <c r="EC152" s="21">
        <f t="shared" si="647"/>
        <v>0</v>
      </c>
      <c r="ED152" s="21">
        <f t="shared" si="647"/>
        <v>0</v>
      </c>
      <c r="EE152" s="21">
        <f t="shared" si="647"/>
        <v>0</v>
      </c>
      <c r="EF152" s="21">
        <f t="shared" si="647"/>
        <v>0</v>
      </c>
      <c r="EG152" s="21">
        <f t="shared" si="647"/>
        <v>7614.3490599999996</v>
      </c>
      <c r="EH152" s="21">
        <f t="shared" si="647"/>
        <v>7614.3490599999996</v>
      </c>
      <c r="EI152" s="21">
        <f t="shared" si="647"/>
        <v>0</v>
      </c>
      <c r="EJ152" s="3">
        <f t="shared" si="647"/>
        <v>0</v>
      </c>
      <c r="EL152" s="3">
        <f>SUM(EL153:EL159)-EL154</f>
        <v>49489.67061999999</v>
      </c>
      <c r="EM152" s="3">
        <f>SUM(EM153:EM159)-EM154</f>
        <v>49489.67061999999</v>
      </c>
      <c r="EO152" s="3">
        <f>SUM(EO153:EO159)-EO154</f>
        <v>49489.670620000004</v>
      </c>
      <c r="EP152" s="3">
        <f>SUM(EP153:EP159)-EP154</f>
        <v>0</v>
      </c>
      <c r="ER152" s="3">
        <f>SUM(ER153:ER159)-ER154</f>
        <v>0</v>
      </c>
      <c r="ES152" s="24">
        <f>EJ152-ER152</f>
        <v>0</v>
      </c>
      <c r="ET152" s="146">
        <f t="shared" ref="ET152:EV152" si="649">SUM(ET153:ET159)-ET154</f>
        <v>28812.5</v>
      </c>
      <c r="EU152" s="146">
        <f t="shared" si="649"/>
        <v>953</v>
      </c>
      <c r="EV152" s="146">
        <f t="shared" si="649"/>
        <v>4.7285000000000004</v>
      </c>
      <c r="EW152" s="146">
        <f t="shared" ref="EW152:EX152" si="650">SUM(EW153:EW159)-EW154</f>
        <v>11426</v>
      </c>
      <c r="EX152" s="146">
        <f t="shared" si="650"/>
        <v>1.2749999999999999</v>
      </c>
      <c r="EY152" s="185">
        <f t="shared" ref="EY152:EZ152" si="651">SUM(EY153:EY159)-EY154</f>
        <v>3</v>
      </c>
      <c r="EZ152" s="146">
        <f t="shared" si="651"/>
        <v>1404</v>
      </c>
      <c r="FA152" s="24"/>
      <c r="FB152" s="24"/>
      <c r="FC152" s="94">
        <f>SUM(FC153:FC159)-FC154</f>
        <v>41875.321559999997</v>
      </c>
      <c r="FD152" s="94">
        <f>SUM(FD153:FD159)-FD154</f>
        <v>14433.297119999999</v>
      </c>
      <c r="FE152" s="141">
        <f t="shared" ref="FE152" si="652">SUM(FE153:FE159)-FE154</f>
        <v>16258.861440000001</v>
      </c>
      <c r="FF152" s="94">
        <f>SUM(FF153:FF159)-FF154</f>
        <v>9998.7630000000008</v>
      </c>
      <c r="FG152" s="141">
        <f t="shared" ref="FG152" si="653">SUM(FG153:FG159)-FG154</f>
        <v>1184.4000000000001</v>
      </c>
      <c r="FH152" s="94">
        <f>SUM(FH153:FH159)-FH154</f>
        <v>5680.4181199999994</v>
      </c>
      <c r="FI152" s="94">
        <f>SUM(FI153:FI159)-FI154</f>
        <v>1107.1863599999999</v>
      </c>
      <c r="FJ152" s="141">
        <f t="shared" ref="FJ152" si="654">SUM(FJ153:FJ159)-FJ154</f>
        <v>2843.76251</v>
      </c>
      <c r="FK152" s="94">
        <f>SUM(FK153:FK159)-FK154</f>
        <v>1326.5152499999999</v>
      </c>
      <c r="FL152" s="141">
        <f t="shared" ref="FL152" si="655">SUM(FL153:FL159)-FL154</f>
        <v>402.95400000000001</v>
      </c>
      <c r="FM152" s="94">
        <f>SUM(FM153:FM159)-FM154</f>
        <v>41875.321559999997</v>
      </c>
      <c r="FN152" s="94">
        <f>SUM(FN153:FN159)-FN154</f>
        <v>14433.297119999999</v>
      </c>
      <c r="FO152" s="141">
        <f t="shared" ref="FO152" si="656">SUM(FO153:FO159)-FO154</f>
        <v>16258.861440000001</v>
      </c>
      <c r="FP152" s="94">
        <f>SUM(FP153:FP159)-FP154</f>
        <v>9998.7630000000008</v>
      </c>
      <c r="FQ152" s="141">
        <f t="shared" ref="FQ152" si="657">SUM(FQ153:FQ159)-FQ154</f>
        <v>1184.4000000000001</v>
      </c>
      <c r="FR152" s="94">
        <f>SUM(FR153:FR159)-FR154</f>
        <v>5680.4181199999994</v>
      </c>
      <c r="FS152" s="94">
        <f>SUM(FS153:FS159)-FS154</f>
        <v>1107.1863599999999</v>
      </c>
      <c r="FT152" s="141">
        <f t="shared" ref="FT152" si="658">SUM(FT153:FT159)-FT154</f>
        <v>2843.76251</v>
      </c>
      <c r="FU152" s="94">
        <f>SUM(FU153:FU159)-FU154</f>
        <v>1326.5152499999999</v>
      </c>
      <c r="FV152" s="141">
        <f t="shared" ref="FV152" si="659">SUM(FV153:FV159)-FV154</f>
        <v>402.95400000000001</v>
      </c>
    </row>
    <row r="153" spans="2:178" s="59" customFormat="1" ht="15.75" customHeight="1" x14ac:dyDescent="0.25">
      <c r="B153" s="49">
        <v>1</v>
      </c>
      <c r="C153" s="50"/>
      <c r="D153" s="50"/>
      <c r="E153" s="307">
        <v>127</v>
      </c>
      <c r="F153" s="49"/>
      <c r="G153" s="50"/>
      <c r="H153" s="50"/>
      <c r="M153" s="307">
        <v>103</v>
      </c>
      <c r="N153" s="11" t="s">
        <v>6</v>
      </c>
      <c r="O153" s="315"/>
      <c r="P153" s="17">
        <f t="shared" ref="P153:P159" si="660">Q153+R153+S153+T153</f>
        <v>14834.911</v>
      </c>
      <c r="Q153" s="17">
        <v>14834.911</v>
      </c>
      <c r="R153" s="15"/>
      <c r="S153" s="17"/>
      <c r="T153" s="17"/>
      <c r="U153" s="20">
        <v>1107.1863599999999</v>
      </c>
      <c r="V153" s="315"/>
      <c r="W153" s="17">
        <v>7614.3</v>
      </c>
      <c r="X153" s="17">
        <f t="shared" ref="X153:X159" si="661">Y153+Z153+AA153+AB153</f>
        <v>14433.297119999999</v>
      </c>
      <c r="Y153" s="17">
        <f>875.08034+1021.85205+1696.25024+2215.51174+1044.58668+683.25962+2274.74811+1336.8563+359.26295+2925.88909</f>
        <v>14433.297119999999</v>
      </c>
      <c r="Z153" s="17"/>
      <c r="AA153" s="17"/>
      <c r="AB153" s="17"/>
      <c r="AC153" s="17">
        <f t="shared" ref="AC153:AC159" si="662">AD153+AE153+AF153+AG153</f>
        <v>1107.1863599999999</v>
      </c>
      <c r="AD153" s="17">
        <f>416.96966+690.2167</f>
        <v>1107.1863599999999</v>
      </c>
      <c r="AE153" s="274"/>
      <c r="AF153" s="17"/>
      <c r="AG153" s="274"/>
      <c r="AH153" s="315"/>
      <c r="AI153" s="17">
        <f t="shared" ref="AI153:AI159" si="663">AJ153+AK153+AL153+AM153</f>
        <v>1107.1863599999999</v>
      </c>
      <c r="AJ153" s="17">
        <f>416.96966+690.2167</f>
        <v>1107.1863599999999</v>
      </c>
      <c r="AK153" s="324">
        <f t="shared" si="567"/>
        <v>0</v>
      </c>
      <c r="AL153" s="324">
        <f t="shared" si="568"/>
        <v>0</v>
      </c>
      <c r="AM153" s="324">
        <f t="shared" si="569"/>
        <v>0</v>
      </c>
      <c r="AN153" s="17">
        <f t="shared" ref="AN153:AN159" si="664">AO153+AP153+AQ153+AR153</f>
        <v>14834.911</v>
      </c>
      <c r="AO153" s="17">
        <v>14834.911</v>
      </c>
      <c r="AP153" s="15"/>
      <c r="AQ153" s="17"/>
      <c r="AR153" s="17"/>
      <c r="AS153" s="17">
        <f t="shared" ref="AS153:AS159" si="665">AT153+AU153+AW153+AX153</f>
        <v>14834.911</v>
      </c>
      <c r="AT153" s="17">
        <v>14834.911</v>
      </c>
      <c r="AU153" s="15"/>
      <c r="AV153" s="17"/>
      <c r="AW153" s="17"/>
      <c r="AX153" s="17"/>
      <c r="AY153" s="17">
        <f t="shared" ref="AY153:AY159" si="666">AZ153+BA153+BB153+BC153</f>
        <v>14834.911</v>
      </c>
      <c r="AZ153" s="17">
        <v>14834.911</v>
      </c>
      <c r="BA153" s="15"/>
      <c r="BB153" s="17"/>
      <c r="BC153" s="17"/>
      <c r="BD153" s="17">
        <f t="shared" ref="BD153:BD159" si="667">BE153+BF153+BG153+BH153</f>
        <v>14834.911</v>
      </c>
      <c r="BE153" s="17">
        <v>14834.911</v>
      </c>
      <c r="BF153" s="15"/>
      <c r="BG153" s="17"/>
      <c r="BH153" s="17"/>
      <c r="BI153" s="17">
        <f t="shared" ref="BI153:BI159" si="668">BJ153+BK153+BL153+BM153</f>
        <v>14834.911</v>
      </c>
      <c r="BJ153" s="17">
        <v>14834.911</v>
      </c>
      <c r="BK153" s="15"/>
      <c r="BL153" s="17"/>
      <c r="BM153" s="17"/>
      <c r="BN153" s="17">
        <f t="shared" ref="BN153:BN218" si="669">BO153+BP153+BQ153+BR153</f>
        <v>0</v>
      </c>
      <c r="BO153" s="17"/>
      <c r="BP153" s="15"/>
      <c r="BQ153" s="17"/>
      <c r="BR153" s="17"/>
      <c r="BS153" s="17"/>
      <c r="BT153" s="17" t="s">
        <v>317</v>
      </c>
      <c r="BU153" s="17">
        <f t="shared" ref="BU153:BU159" si="670">BV153+BW153+BX153+BY153</f>
        <v>14834.91042</v>
      </c>
      <c r="BV153" s="17">
        <v>14834.91042</v>
      </c>
      <c r="BW153" s="17"/>
      <c r="BX153" s="17"/>
      <c r="BY153" s="17"/>
      <c r="BZ153" s="17">
        <f t="shared" ref="BZ153:BZ159" si="671">CA153+CB153+CC153+CD153</f>
        <v>5.7999999989988282E-4</v>
      </c>
      <c r="CA153" s="17">
        <f t="shared" ref="CA153:CA159" si="672">AO153-BV153</f>
        <v>5.7999999989988282E-4</v>
      </c>
      <c r="CB153" s="17">
        <f t="shared" ref="CB153:CB159" si="673">AP153-BW153</f>
        <v>0</v>
      </c>
      <c r="CC153" s="17">
        <f t="shared" ref="CC153:CC159" si="674">AQ153-BX153</f>
        <v>0</v>
      </c>
      <c r="CD153" s="17">
        <f t="shared" ref="CD153:CD159" si="675">AR153-BY153</f>
        <v>0</v>
      </c>
      <c r="CE153" s="17">
        <f t="shared" ref="CE153:CE159" si="676">CF153+CG153+CH153+CI153</f>
        <v>14433.297119999999</v>
      </c>
      <c r="CF153" s="17">
        <f>875.08034+1021.85205+1696.25024+2215.51174+1044.58668+683.25962+2274.74811+1336.8563+359.26295+2925.88909</f>
        <v>14433.297119999999</v>
      </c>
      <c r="CG153" s="17"/>
      <c r="CH153" s="17"/>
      <c r="CI153" s="17"/>
      <c r="CJ153" s="17">
        <f t="shared" ref="CJ153:CJ159" si="677">CK153+CL153+CM153+CN153</f>
        <v>0</v>
      </c>
      <c r="CK153" s="17"/>
      <c r="CL153" s="17"/>
      <c r="CM153" s="17"/>
      <c r="CN153" s="17"/>
      <c r="CO153" s="17">
        <f t="shared" ref="CO153:CO159" si="678">CP153+CQ153+CR153+CS153</f>
        <v>14433.297119999999</v>
      </c>
      <c r="CP153" s="17">
        <f>875.08034+1021.85205+1696.25024+2215.51174+1044.58668+683.25962+2274.74811+1336.8563+359.26295+2925.88909</f>
        <v>14433.297119999999</v>
      </c>
      <c r="CQ153" s="17"/>
      <c r="CR153" s="17"/>
      <c r="CS153" s="17"/>
      <c r="CT153" s="15">
        <f t="shared" ref="CT153:CT159" si="679">CU153+CV153+CW153+CX153</f>
        <v>14433.297119999999</v>
      </c>
      <c r="CU153" s="17">
        <f>875.08034+1021.85205+1696.25024+2215.51174+1044.58668+683.25962+2274.74811+1336.8563+359.26295+2925.88909</f>
        <v>14433.297119999999</v>
      </c>
      <c r="CV153" s="15"/>
      <c r="CW153" s="15"/>
      <c r="CX153" s="15"/>
      <c r="CY153" s="17">
        <f t="shared" ref="CY153:CY159" si="680">CZ153+DA153+DB153+DC153</f>
        <v>1107.1863599999999</v>
      </c>
      <c r="CZ153" s="17">
        <f>416.96966+690.2167</f>
        <v>1107.1863599999999</v>
      </c>
      <c r="DA153" s="274"/>
      <c r="DB153" s="17"/>
      <c r="DC153" s="274"/>
      <c r="DD153" s="15">
        <f t="shared" ref="DD153:DD159" si="681">DE153</f>
        <v>15540.483479999999</v>
      </c>
      <c r="DE153" s="17">
        <f t="shared" ref="DE153:DE159" si="682">DF153+DG153+DH153+DI153</f>
        <v>15540.483479999999</v>
      </c>
      <c r="DF153" s="17">
        <f t="shared" ref="DF153:DF159" si="683">CU153+CZ153</f>
        <v>15540.483479999999</v>
      </c>
      <c r="DG153" s="17">
        <f t="shared" ref="DG153:DG159" si="684">CV153+DA153</f>
        <v>0</v>
      </c>
      <c r="DH153" s="17">
        <f t="shared" ref="DH153:DH159" si="685">CW153+DB153</f>
        <v>0</v>
      </c>
      <c r="DI153" s="17">
        <f t="shared" ref="DI153:DI159" si="686">CX153+DC153</f>
        <v>0</v>
      </c>
      <c r="DJ153" s="17">
        <f t="shared" ref="DJ153:DJ159" si="687">DK153+DL153+DM153+DN153</f>
        <v>0</v>
      </c>
      <c r="DK153" s="17">
        <f t="shared" ref="DK153:DK159" si="688">CP153-CU153</f>
        <v>0</v>
      </c>
      <c r="DL153" s="17">
        <f t="shared" ref="DL153:DL159" si="689">CQ153-CV153</f>
        <v>0</v>
      </c>
      <c r="DM153" s="17">
        <f t="shared" ref="DM153:DM159" si="690">CR153-CW153</f>
        <v>0</v>
      </c>
      <c r="DN153" s="17">
        <f t="shared" ref="DN153:DN159" si="691">CS153-CX153</f>
        <v>0</v>
      </c>
      <c r="DO153" s="208"/>
      <c r="DP153" s="209">
        <f>CE153+CF264</f>
        <v>22047.64618</v>
      </c>
      <c r="DQ153" s="209">
        <f>DP153</f>
        <v>22047.64618</v>
      </c>
      <c r="DR153" s="17">
        <f t="shared" ref="DR153:DR159" si="692">DS153+DT153+DU153+DV153</f>
        <v>0</v>
      </c>
      <c r="DS153" s="17"/>
      <c r="DT153" s="17"/>
      <c r="DU153" s="17"/>
      <c r="DV153" s="40"/>
      <c r="DW153" s="15">
        <f t="shared" ref="DW153:DW159" si="693">DX153+DY153+DZ153+EA153</f>
        <v>0</v>
      </c>
      <c r="DX153" s="17"/>
      <c r="DY153" s="17"/>
      <c r="DZ153" s="17"/>
      <c r="EA153" s="17"/>
      <c r="EB153" s="17">
        <f t="shared" ref="EB153:EB159" si="694">EC153+ED153+EE153+EF153</f>
        <v>0</v>
      </c>
      <c r="EC153" s="17"/>
      <c r="ED153" s="17"/>
      <c r="EE153" s="17"/>
      <c r="EF153" s="17"/>
      <c r="EG153" s="34">
        <v>7614.3490599999996</v>
      </c>
      <c r="EH153" s="34">
        <v>7614.3490599999996</v>
      </c>
      <c r="EI153" s="17">
        <f>EG153-EH153</f>
        <v>0</v>
      </c>
      <c r="EJ153" s="8">
        <f t="shared" ref="EJ153:EJ159" si="695">DJ153+EB153+EI153</f>
        <v>0</v>
      </c>
      <c r="EL153" s="8">
        <f t="shared" ref="EL153:EL159" si="696">CO153+DR153+EG153</f>
        <v>22047.64618</v>
      </c>
      <c r="EM153" s="8">
        <f t="shared" ref="EM153:EM159" si="697">CT153+DW153+EH153</f>
        <v>22047.64618</v>
      </c>
      <c r="EO153" s="8">
        <f t="shared" ref="EO153:EO154" si="698">EM153</f>
        <v>22047.64618</v>
      </c>
      <c r="EP153" s="8">
        <f t="shared" ref="EP153:EP154" si="699">EJ153</f>
        <v>0</v>
      </c>
      <c r="ER153" s="8">
        <f>DQ153-EO153</f>
        <v>0</v>
      </c>
      <c r="ET153" s="153"/>
      <c r="EU153" s="153"/>
      <c r="EV153" s="153"/>
      <c r="EW153" s="153"/>
      <c r="EX153" s="153"/>
      <c r="EY153" s="175"/>
      <c r="EZ153" s="148"/>
      <c r="FC153" s="8">
        <f t="shared" ref="FC153:FC159" si="700">FD153+FE153+FF153+FG153</f>
        <v>14433.297119999999</v>
      </c>
      <c r="FD153" s="8">
        <f>5724.60314+8708.69398</f>
        <v>14433.297119999999</v>
      </c>
      <c r="FE153" s="131"/>
      <c r="FF153" s="8"/>
      <c r="FG153" s="131"/>
      <c r="FH153" s="8">
        <f t="shared" ref="FH153:FH159" si="701">FI153+FJ153+FK153+FL153</f>
        <v>1107.1863599999999</v>
      </c>
      <c r="FI153" s="8">
        <f>416.96966+690.2167</f>
        <v>1107.1863599999999</v>
      </c>
      <c r="FJ153" s="131"/>
      <c r="FK153" s="8"/>
      <c r="FL153" s="131"/>
      <c r="FM153" s="8">
        <f t="shared" ref="FM153:FM159" si="702">FN153+FO153+FP153+FQ153</f>
        <v>14433.297119999999</v>
      </c>
      <c r="FN153" s="8">
        <f>5724.60314+8708.69398</f>
        <v>14433.297119999999</v>
      </c>
      <c r="FO153" s="131"/>
      <c r="FP153" s="8"/>
      <c r="FQ153" s="131"/>
      <c r="FR153" s="8">
        <f t="shared" ref="FR153:FR159" si="703">FS153+FT153+FU153+FV153</f>
        <v>1107.1863599999999</v>
      </c>
      <c r="FS153" s="8">
        <f>416.96966+690.2167</f>
        <v>1107.1863599999999</v>
      </c>
      <c r="FT153" s="131"/>
      <c r="FU153" s="8"/>
      <c r="FV153" s="131"/>
    </row>
    <row r="154" spans="2:178" s="59" customFormat="1" ht="15.75" customHeight="1" x14ac:dyDescent="0.25">
      <c r="B154" s="49"/>
      <c r="C154" s="50"/>
      <c r="D154" s="50"/>
      <c r="E154" s="307"/>
      <c r="F154" s="49"/>
      <c r="G154" s="50"/>
      <c r="H154" s="50"/>
      <c r="M154" s="307"/>
      <c r="N154" s="28" t="s">
        <v>396</v>
      </c>
      <c r="O154" s="313"/>
      <c r="P154" s="17">
        <f t="shared" si="660"/>
        <v>14834.911</v>
      </c>
      <c r="Q154" s="17">
        <v>14834.911</v>
      </c>
      <c r="R154" s="15"/>
      <c r="S154" s="17"/>
      <c r="T154" s="17"/>
      <c r="U154" s="20">
        <v>1107.1863599999999</v>
      </c>
      <c r="V154" s="313"/>
      <c r="W154" s="17">
        <f>W153</f>
        <v>7614.3</v>
      </c>
      <c r="X154" s="17">
        <f t="shared" si="661"/>
        <v>14433.297119999999</v>
      </c>
      <c r="Y154" s="17">
        <f>Y153</f>
        <v>14433.297119999999</v>
      </c>
      <c r="Z154" s="17"/>
      <c r="AA154" s="17"/>
      <c r="AB154" s="17"/>
      <c r="AC154" s="17">
        <f t="shared" si="662"/>
        <v>1107.1863599999999</v>
      </c>
      <c r="AD154" s="17">
        <f>AD153</f>
        <v>1107.1863599999999</v>
      </c>
      <c r="AE154" s="274"/>
      <c r="AF154" s="17"/>
      <c r="AG154" s="274"/>
      <c r="AH154" s="313"/>
      <c r="AI154" s="17">
        <f t="shared" si="663"/>
        <v>1107.1863599999999</v>
      </c>
      <c r="AJ154" s="17">
        <f>AJ153</f>
        <v>1107.1863599999999</v>
      </c>
      <c r="AK154" s="324">
        <f t="shared" si="567"/>
        <v>0</v>
      </c>
      <c r="AL154" s="324">
        <f t="shared" si="568"/>
        <v>0</v>
      </c>
      <c r="AM154" s="324">
        <f t="shared" si="569"/>
        <v>0</v>
      </c>
      <c r="AN154" s="17">
        <f t="shared" si="664"/>
        <v>14834.911</v>
      </c>
      <c r="AO154" s="17">
        <v>14834.911</v>
      </c>
      <c r="AP154" s="15"/>
      <c r="AQ154" s="17"/>
      <c r="AR154" s="17"/>
      <c r="AS154" s="17">
        <f t="shared" si="665"/>
        <v>14834.911</v>
      </c>
      <c r="AT154" s="17">
        <v>14834.911</v>
      </c>
      <c r="AU154" s="15"/>
      <c r="AV154" s="17"/>
      <c r="AW154" s="17"/>
      <c r="AX154" s="17"/>
      <c r="AY154" s="17">
        <f t="shared" si="666"/>
        <v>14834.911</v>
      </c>
      <c r="AZ154" s="17">
        <v>14834.911</v>
      </c>
      <c r="BA154" s="15"/>
      <c r="BB154" s="17"/>
      <c r="BC154" s="17"/>
      <c r="BD154" s="17">
        <f t="shared" si="667"/>
        <v>14834.911</v>
      </c>
      <c r="BE154" s="17">
        <v>14834.911</v>
      </c>
      <c r="BF154" s="15"/>
      <c r="BG154" s="17"/>
      <c r="BH154" s="17"/>
      <c r="BI154" s="17">
        <f t="shared" si="668"/>
        <v>14834.911</v>
      </c>
      <c r="BJ154" s="17">
        <v>14834.911</v>
      </c>
      <c r="BK154" s="15"/>
      <c r="BL154" s="17"/>
      <c r="BM154" s="17"/>
      <c r="BN154" s="17">
        <f t="shared" si="669"/>
        <v>0</v>
      </c>
      <c r="BO154" s="17"/>
      <c r="BP154" s="15"/>
      <c r="BQ154" s="17"/>
      <c r="BR154" s="17"/>
      <c r="BS154" s="17"/>
      <c r="BT154" s="17"/>
      <c r="BU154" s="17">
        <f t="shared" si="670"/>
        <v>14834.91042</v>
      </c>
      <c r="BV154" s="17">
        <v>14834.91042</v>
      </c>
      <c r="BW154" s="17"/>
      <c r="BX154" s="17"/>
      <c r="BY154" s="17"/>
      <c r="BZ154" s="17">
        <f t="shared" si="671"/>
        <v>5.7999999989988282E-4</v>
      </c>
      <c r="CA154" s="17">
        <f t="shared" si="672"/>
        <v>5.7999999989988282E-4</v>
      </c>
      <c r="CB154" s="17">
        <f t="shared" si="673"/>
        <v>0</v>
      </c>
      <c r="CC154" s="17">
        <f t="shared" si="674"/>
        <v>0</v>
      </c>
      <c r="CD154" s="17">
        <f t="shared" si="675"/>
        <v>0</v>
      </c>
      <c r="CE154" s="17">
        <f t="shared" si="676"/>
        <v>14433.297119999999</v>
      </c>
      <c r="CF154" s="17">
        <f>CF153</f>
        <v>14433.297119999999</v>
      </c>
      <c r="CG154" s="17"/>
      <c r="CH154" s="17"/>
      <c r="CI154" s="17"/>
      <c r="CJ154" s="17">
        <f t="shared" si="677"/>
        <v>0</v>
      </c>
      <c r="CK154" s="17"/>
      <c r="CL154" s="17"/>
      <c r="CM154" s="17"/>
      <c r="CN154" s="17"/>
      <c r="CO154" s="17">
        <f t="shared" si="678"/>
        <v>14433.297119999999</v>
      </c>
      <c r="CP154" s="17">
        <f>CP153</f>
        <v>14433.297119999999</v>
      </c>
      <c r="CQ154" s="17"/>
      <c r="CR154" s="17"/>
      <c r="CS154" s="17"/>
      <c r="CT154" s="15">
        <f t="shared" si="679"/>
        <v>14433.297119999999</v>
      </c>
      <c r="CU154" s="17">
        <f>CU153</f>
        <v>14433.297119999999</v>
      </c>
      <c r="CV154" s="15"/>
      <c r="CW154" s="15"/>
      <c r="CX154" s="15"/>
      <c r="CY154" s="17">
        <f t="shared" si="680"/>
        <v>1107.1863599999999</v>
      </c>
      <c r="CZ154" s="17">
        <f>CZ153</f>
        <v>1107.1863599999999</v>
      </c>
      <c r="DA154" s="274"/>
      <c r="DB154" s="17"/>
      <c r="DC154" s="274"/>
      <c r="DD154" s="15">
        <f t="shared" si="681"/>
        <v>15540.483479999999</v>
      </c>
      <c r="DE154" s="17">
        <f t="shared" si="682"/>
        <v>15540.483479999999</v>
      </c>
      <c r="DF154" s="17">
        <f t="shared" si="683"/>
        <v>15540.483479999999</v>
      </c>
      <c r="DG154" s="17">
        <f t="shared" si="684"/>
        <v>0</v>
      </c>
      <c r="DH154" s="17">
        <f t="shared" si="685"/>
        <v>0</v>
      </c>
      <c r="DI154" s="17">
        <f t="shared" si="686"/>
        <v>0</v>
      </c>
      <c r="DJ154" s="17">
        <f t="shared" si="687"/>
        <v>0</v>
      </c>
      <c r="DK154" s="17">
        <f t="shared" si="688"/>
        <v>0</v>
      </c>
      <c r="DL154" s="17">
        <f t="shared" si="689"/>
        <v>0</v>
      </c>
      <c r="DM154" s="17">
        <f t="shared" si="690"/>
        <v>0</v>
      </c>
      <c r="DN154" s="17">
        <f t="shared" si="691"/>
        <v>0</v>
      </c>
      <c r="DO154" s="208"/>
      <c r="DP154" s="209"/>
      <c r="DQ154" s="209"/>
      <c r="DR154" s="17">
        <f t="shared" si="692"/>
        <v>0</v>
      </c>
      <c r="DS154" s="17"/>
      <c r="DT154" s="17"/>
      <c r="DU154" s="17"/>
      <c r="DV154" s="40"/>
      <c r="DW154" s="15">
        <f t="shared" si="693"/>
        <v>0</v>
      </c>
      <c r="DX154" s="17"/>
      <c r="DY154" s="17"/>
      <c r="DZ154" s="17"/>
      <c r="EA154" s="17"/>
      <c r="EB154" s="17">
        <f t="shared" si="694"/>
        <v>0</v>
      </c>
      <c r="EC154" s="17"/>
      <c r="ED154" s="17"/>
      <c r="EE154" s="17"/>
      <c r="EF154" s="17"/>
      <c r="EG154" s="17"/>
      <c r="EH154" s="17"/>
      <c r="EI154" s="17"/>
      <c r="EJ154" s="8">
        <f t="shared" si="695"/>
        <v>0</v>
      </c>
      <c r="EL154" s="8">
        <f t="shared" si="696"/>
        <v>14433.297119999999</v>
      </c>
      <c r="EM154" s="8">
        <f t="shared" si="697"/>
        <v>14433.297119999999</v>
      </c>
      <c r="EO154" s="8">
        <f t="shared" si="698"/>
        <v>14433.297119999999</v>
      </c>
      <c r="EP154" s="8">
        <f t="shared" si="699"/>
        <v>0</v>
      </c>
      <c r="ER154" s="8"/>
      <c r="ET154" s="148"/>
      <c r="EU154" s="148"/>
      <c r="EV154" s="148"/>
      <c r="EW154" s="148"/>
      <c r="EX154" s="148"/>
      <c r="EY154" s="175"/>
      <c r="EZ154" s="148"/>
      <c r="FC154" s="8">
        <f t="shared" si="700"/>
        <v>14433.297119999999</v>
      </c>
      <c r="FD154" s="8">
        <f>FD153</f>
        <v>14433.297119999999</v>
      </c>
      <c r="FE154" s="131"/>
      <c r="FF154" s="8"/>
      <c r="FG154" s="131"/>
      <c r="FH154" s="8">
        <f t="shared" si="701"/>
        <v>1107.1863599999999</v>
      </c>
      <c r="FI154" s="8">
        <f>FI153</f>
        <v>1107.1863599999999</v>
      </c>
      <c r="FJ154" s="131"/>
      <c r="FK154" s="8"/>
      <c r="FL154" s="131"/>
      <c r="FM154" s="8">
        <f t="shared" si="702"/>
        <v>14433.297119999999</v>
      </c>
      <c r="FN154" s="8">
        <f>FN153</f>
        <v>14433.297119999999</v>
      </c>
      <c r="FO154" s="131"/>
      <c r="FP154" s="8"/>
      <c r="FQ154" s="131"/>
      <c r="FR154" s="8">
        <f t="shared" si="703"/>
        <v>1107.1863599999999</v>
      </c>
      <c r="FS154" s="8">
        <f>FS153</f>
        <v>1107.1863599999999</v>
      </c>
      <c r="FT154" s="131"/>
      <c r="FU154" s="8"/>
      <c r="FV154" s="131"/>
    </row>
    <row r="155" spans="2:178" s="59" customFormat="1" ht="15.75" customHeight="1" x14ac:dyDescent="0.3">
      <c r="B155" s="49"/>
      <c r="C155" s="50"/>
      <c r="D155" s="50">
        <v>1</v>
      </c>
      <c r="E155" s="307">
        <v>128</v>
      </c>
      <c r="F155" s="49"/>
      <c r="G155" s="50"/>
      <c r="H155" s="50">
        <v>1</v>
      </c>
      <c r="M155" s="307">
        <v>104</v>
      </c>
      <c r="N155" s="10" t="s">
        <v>116</v>
      </c>
      <c r="O155" s="312"/>
      <c r="P155" s="17">
        <f t="shared" si="660"/>
        <v>5390.2550000000001</v>
      </c>
      <c r="Q155" s="17"/>
      <c r="R155" s="17">
        <v>5039.5550000000003</v>
      </c>
      <c r="S155" s="17"/>
      <c r="T155" s="109">
        <v>350.7</v>
      </c>
      <c r="U155" s="17">
        <v>527.45240000000001</v>
      </c>
      <c r="V155" s="312"/>
      <c r="W155" s="312"/>
      <c r="X155" s="17">
        <f t="shared" si="661"/>
        <v>4896.0614400000004</v>
      </c>
      <c r="Y155" s="17"/>
      <c r="Z155" s="33">
        <f>5152.5-112.9454-494.19316</f>
        <v>4545.3614400000006</v>
      </c>
      <c r="AA155" s="17"/>
      <c r="AB155" s="109">
        <v>350.7</v>
      </c>
      <c r="AC155" s="17">
        <f t="shared" si="662"/>
        <v>719.25799999999992</v>
      </c>
      <c r="AD155" s="17"/>
      <c r="AE155" s="276">
        <v>512.34799999999996</v>
      </c>
      <c r="AF155" s="17"/>
      <c r="AG155" s="276">
        <v>206.91</v>
      </c>
      <c r="AH155" s="312"/>
      <c r="AI155" s="17">
        <f t="shared" si="663"/>
        <v>527.45240000000001</v>
      </c>
      <c r="AJ155" s="17"/>
      <c r="AK155" s="324">
        <f t="shared" si="567"/>
        <v>503.95550000000003</v>
      </c>
      <c r="AL155" s="324">
        <f t="shared" si="568"/>
        <v>0</v>
      </c>
      <c r="AM155" s="324">
        <f t="shared" si="569"/>
        <v>23.4969</v>
      </c>
      <c r="AN155" s="17">
        <f t="shared" si="664"/>
        <v>5390.2550000000001</v>
      </c>
      <c r="AO155" s="17"/>
      <c r="AP155" s="17">
        <v>5039.5550000000003</v>
      </c>
      <c r="AQ155" s="17"/>
      <c r="AR155" s="109">
        <v>350.7</v>
      </c>
      <c r="AS155" s="17">
        <f t="shared" si="665"/>
        <v>5390.2550000000001</v>
      </c>
      <c r="AT155" s="17"/>
      <c r="AU155" s="17">
        <v>5039.5550000000003</v>
      </c>
      <c r="AV155" s="17"/>
      <c r="AW155" s="17"/>
      <c r="AX155" s="109">
        <v>350.7</v>
      </c>
      <c r="AY155" s="17">
        <f t="shared" si="666"/>
        <v>5503.2</v>
      </c>
      <c r="AZ155" s="17"/>
      <c r="BA155" s="118">
        <v>5152.5</v>
      </c>
      <c r="BB155" s="17"/>
      <c r="BC155" s="109">
        <v>350.7</v>
      </c>
      <c r="BD155" s="17">
        <f t="shared" si="667"/>
        <v>5503.2</v>
      </c>
      <c r="BE155" s="17"/>
      <c r="BF155" s="33">
        <v>5152.5</v>
      </c>
      <c r="BG155" s="17"/>
      <c r="BH155" s="109">
        <v>350.7</v>
      </c>
      <c r="BI155" s="17">
        <f t="shared" si="668"/>
        <v>5503.2</v>
      </c>
      <c r="BJ155" s="17"/>
      <c r="BK155" s="33">
        <v>5152.5</v>
      </c>
      <c r="BL155" s="17"/>
      <c r="BM155" s="109">
        <v>350.7</v>
      </c>
      <c r="BN155" s="17">
        <f t="shared" si="669"/>
        <v>5152.5</v>
      </c>
      <c r="BO155" s="17"/>
      <c r="BP155" s="33">
        <v>5152.5</v>
      </c>
      <c r="BQ155" s="17"/>
      <c r="BR155" s="17"/>
      <c r="BS155" s="17"/>
      <c r="BT155" s="17" t="s">
        <v>309</v>
      </c>
      <c r="BU155" s="17">
        <f t="shared" si="670"/>
        <v>4896.0614400000004</v>
      </c>
      <c r="BV155" s="17"/>
      <c r="BW155" s="33">
        <f>5152.5-112.9454-494.19316</f>
        <v>4545.3614400000006</v>
      </c>
      <c r="BX155" s="17"/>
      <c r="BY155" s="109">
        <v>350.7</v>
      </c>
      <c r="BZ155" s="17">
        <f t="shared" si="671"/>
        <v>494.19355999999971</v>
      </c>
      <c r="CA155" s="17">
        <f t="shared" si="672"/>
        <v>0</v>
      </c>
      <c r="CB155" s="17">
        <f t="shared" si="673"/>
        <v>494.19355999999971</v>
      </c>
      <c r="CC155" s="17">
        <f t="shared" si="674"/>
        <v>0</v>
      </c>
      <c r="CD155" s="17">
        <f t="shared" si="675"/>
        <v>0</v>
      </c>
      <c r="CE155" s="17">
        <f t="shared" si="676"/>
        <v>5503.2</v>
      </c>
      <c r="CF155" s="17"/>
      <c r="CG155" s="33">
        <v>5152.5</v>
      </c>
      <c r="CH155" s="17"/>
      <c r="CI155" s="109">
        <v>350.7</v>
      </c>
      <c r="CJ155" s="17">
        <f t="shared" si="677"/>
        <v>607.13855999999998</v>
      </c>
      <c r="CK155" s="17"/>
      <c r="CL155" s="33">
        <f>112.9454+494.19316</f>
        <v>607.13855999999998</v>
      </c>
      <c r="CM155" s="17"/>
      <c r="CN155" s="17"/>
      <c r="CO155" s="17">
        <f t="shared" si="678"/>
        <v>4896.0614400000004</v>
      </c>
      <c r="CP155" s="17"/>
      <c r="CQ155" s="33">
        <f>5152.5-112.9454-494.19316</f>
        <v>4545.3614400000006</v>
      </c>
      <c r="CR155" s="17"/>
      <c r="CS155" s="109">
        <v>350.7</v>
      </c>
      <c r="CT155" s="17">
        <f t="shared" si="679"/>
        <v>4896.0614400000004</v>
      </c>
      <c r="CU155" s="17"/>
      <c r="CV155" s="33">
        <f>5152.5-112.9454-494.19316</f>
        <v>4545.3614400000006</v>
      </c>
      <c r="CW155" s="17"/>
      <c r="CX155" s="109">
        <v>350.7</v>
      </c>
      <c r="CY155" s="17">
        <f t="shared" si="680"/>
        <v>719.25799999999992</v>
      </c>
      <c r="CZ155" s="17"/>
      <c r="DA155" s="276">
        <v>512.34799999999996</v>
      </c>
      <c r="DB155" s="17"/>
      <c r="DC155" s="276">
        <v>206.91</v>
      </c>
      <c r="DD155" s="15">
        <f t="shared" si="681"/>
        <v>5615.3194400000002</v>
      </c>
      <c r="DE155" s="17">
        <f t="shared" si="682"/>
        <v>5615.3194400000002</v>
      </c>
      <c r="DF155" s="17">
        <f t="shared" si="683"/>
        <v>0</v>
      </c>
      <c r="DG155" s="17">
        <f t="shared" si="684"/>
        <v>5057.7094400000005</v>
      </c>
      <c r="DH155" s="17">
        <f t="shared" si="685"/>
        <v>0</v>
      </c>
      <c r="DI155" s="17">
        <f t="shared" si="686"/>
        <v>557.61</v>
      </c>
      <c r="DJ155" s="17">
        <f t="shared" si="687"/>
        <v>0</v>
      </c>
      <c r="DK155" s="17">
        <f t="shared" si="688"/>
        <v>0</v>
      </c>
      <c r="DL155" s="17">
        <f t="shared" si="689"/>
        <v>0</v>
      </c>
      <c r="DM155" s="17">
        <f t="shared" si="690"/>
        <v>0</v>
      </c>
      <c r="DN155" s="17">
        <f t="shared" si="691"/>
        <v>0</v>
      </c>
      <c r="DO155" s="208"/>
      <c r="DP155" s="209"/>
      <c r="DQ155" s="209"/>
      <c r="DR155" s="17">
        <f t="shared" si="692"/>
        <v>0</v>
      </c>
      <c r="DS155" s="17"/>
      <c r="DT155" s="17"/>
      <c r="DU155" s="17"/>
      <c r="DV155" s="40"/>
      <c r="DW155" s="15">
        <f t="shared" si="693"/>
        <v>0</v>
      </c>
      <c r="DX155" s="17"/>
      <c r="DY155" s="17"/>
      <c r="DZ155" s="17"/>
      <c r="EA155" s="17"/>
      <c r="EB155" s="17">
        <f t="shared" si="694"/>
        <v>0</v>
      </c>
      <c r="EC155" s="17"/>
      <c r="ED155" s="17"/>
      <c r="EE155" s="17"/>
      <c r="EF155" s="17"/>
      <c r="EG155" s="17"/>
      <c r="EH155" s="17"/>
      <c r="EI155" s="17"/>
      <c r="EJ155" s="8">
        <f t="shared" si="695"/>
        <v>0</v>
      </c>
      <c r="EL155" s="8">
        <f t="shared" si="696"/>
        <v>4896.0614400000004</v>
      </c>
      <c r="EM155" s="8">
        <f t="shared" si="697"/>
        <v>4896.0614400000004</v>
      </c>
      <c r="EO155" s="8"/>
      <c r="EP155" s="8"/>
      <c r="ER155" s="8"/>
      <c r="ET155" s="151">
        <v>8287</v>
      </c>
      <c r="EU155" s="151">
        <v>953</v>
      </c>
      <c r="EV155" s="151">
        <v>1.9970000000000001</v>
      </c>
      <c r="EW155" s="151"/>
      <c r="EX155" s="151"/>
      <c r="EY155" s="178">
        <v>1</v>
      </c>
      <c r="EZ155" s="151">
        <v>356</v>
      </c>
      <c r="FC155" s="8">
        <f t="shared" si="700"/>
        <v>4896.0614399999995</v>
      </c>
      <c r="FD155" s="8"/>
      <c r="FE155" s="129">
        <v>4545.3614399999997</v>
      </c>
      <c r="FF155" s="8"/>
      <c r="FG155" s="129">
        <v>350.7</v>
      </c>
      <c r="FH155" s="8">
        <f t="shared" si="701"/>
        <v>719.25799999999992</v>
      </c>
      <c r="FI155" s="8"/>
      <c r="FJ155" s="129">
        <v>512.34799999999996</v>
      </c>
      <c r="FK155" s="8"/>
      <c r="FL155" s="129">
        <v>206.91</v>
      </c>
      <c r="FM155" s="8">
        <f t="shared" si="702"/>
        <v>4896.0614399999995</v>
      </c>
      <c r="FN155" s="8"/>
      <c r="FO155" s="129">
        <v>4545.3614399999997</v>
      </c>
      <c r="FP155" s="8"/>
      <c r="FQ155" s="129">
        <v>350.7</v>
      </c>
      <c r="FR155" s="8">
        <f t="shared" si="703"/>
        <v>719.25799999999992</v>
      </c>
      <c r="FS155" s="8"/>
      <c r="FT155" s="129">
        <v>512.34799999999996</v>
      </c>
      <c r="FU155" s="8"/>
      <c r="FV155" s="129">
        <v>206.91</v>
      </c>
    </row>
    <row r="156" spans="2:178" s="59" customFormat="1" ht="15.75" customHeight="1" x14ac:dyDescent="0.3">
      <c r="B156" s="49"/>
      <c r="C156" s="50"/>
      <c r="D156" s="50">
        <v>1</v>
      </c>
      <c r="E156" s="307">
        <v>129</v>
      </c>
      <c r="F156" s="49"/>
      <c r="G156" s="50"/>
      <c r="H156" s="50">
        <v>1</v>
      </c>
      <c r="I156" s="35"/>
      <c r="J156" s="35"/>
      <c r="K156" s="35"/>
      <c r="L156" s="338"/>
      <c r="M156" s="307">
        <v>105</v>
      </c>
      <c r="N156" s="10" t="s">
        <v>117</v>
      </c>
      <c r="O156" s="312"/>
      <c r="P156" s="17">
        <f t="shared" si="660"/>
        <v>1372.5</v>
      </c>
      <c r="Q156" s="17"/>
      <c r="R156" s="33">
        <v>1372.5</v>
      </c>
      <c r="S156" s="17"/>
      <c r="T156" s="17"/>
      <c r="U156" s="17">
        <v>137.25</v>
      </c>
      <c r="V156" s="312"/>
      <c r="W156" s="312"/>
      <c r="X156" s="17">
        <f t="shared" si="661"/>
        <v>1372.5</v>
      </c>
      <c r="Y156" s="17"/>
      <c r="Z156" s="33">
        <v>1372.5</v>
      </c>
      <c r="AA156" s="17"/>
      <c r="AB156" s="109"/>
      <c r="AC156" s="17">
        <f t="shared" si="662"/>
        <v>462.61</v>
      </c>
      <c r="AD156" s="17"/>
      <c r="AE156" s="274">
        <f>412.61+50</f>
        <v>462.61</v>
      </c>
      <c r="AF156" s="17"/>
      <c r="AG156" s="274"/>
      <c r="AH156" s="312"/>
      <c r="AI156" s="17">
        <f t="shared" si="663"/>
        <v>137.25</v>
      </c>
      <c r="AJ156" s="17"/>
      <c r="AK156" s="324">
        <f t="shared" si="567"/>
        <v>137.25</v>
      </c>
      <c r="AL156" s="324">
        <f t="shared" si="568"/>
        <v>0</v>
      </c>
      <c r="AM156" s="324">
        <f t="shared" si="569"/>
        <v>0</v>
      </c>
      <c r="AN156" s="17">
        <f t="shared" si="664"/>
        <v>1372.5</v>
      </c>
      <c r="AO156" s="17"/>
      <c r="AP156" s="33">
        <v>1372.5</v>
      </c>
      <c r="AQ156" s="17"/>
      <c r="AR156" s="17"/>
      <c r="AS156" s="17">
        <f t="shared" si="665"/>
        <v>1372.5</v>
      </c>
      <c r="AT156" s="17"/>
      <c r="AU156" s="33">
        <v>1372.5</v>
      </c>
      <c r="AV156" s="18"/>
      <c r="AW156" s="17"/>
      <c r="AX156" s="17"/>
      <c r="AY156" s="17">
        <f t="shared" si="666"/>
        <v>1372.5</v>
      </c>
      <c r="AZ156" s="17"/>
      <c r="BA156" s="33">
        <v>1372.5</v>
      </c>
      <c r="BB156" s="17"/>
      <c r="BC156" s="17"/>
      <c r="BD156" s="17">
        <f t="shared" si="667"/>
        <v>1372.5</v>
      </c>
      <c r="BE156" s="17"/>
      <c r="BF156" s="33">
        <v>1372.5</v>
      </c>
      <c r="BG156" s="17"/>
      <c r="BH156" s="17"/>
      <c r="BI156" s="17">
        <f t="shared" si="668"/>
        <v>1372.5</v>
      </c>
      <c r="BJ156" s="17"/>
      <c r="BK156" s="33">
        <v>1372.5</v>
      </c>
      <c r="BL156" s="17"/>
      <c r="BM156" s="17"/>
      <c r="BN156" s="17">
        <f t="shared" si="669"/>
        <v>1372.5</v>
      </c>
      <c r="BO156" s="17"/>
      <c r="BP156" s="33">
        <v>1372.5</v>
      </c>
      <c r="BQ156" s="17"/>
      <c r="BR156" s="17"/>
      <c r="BS156" s="17"/>
      <c r="BT156" s="17" t="s">
        <v>329</v>
      </c>
      <c r="BU156" s="17">
        <f t="shared" si="670"/>
        <v>1372.5</v>
      </c>
      <c r="BV156" s="17"/>
      <c r="BW156" s="33">
        <v>1372.5</v>
      </c>
      <c r="BX156" s="17"/>
      <c r="BY156" s="109"/>
      <c r="BZ156" s="17">
        <f t="shared" si="671"/>
        <v>0</v>
      </c>
      <c r="CA156" s="17">
        <f t="shared" si="672"/>
        <v>0</v>
      </c>
      <c r="CB156" s="17">
        <f t="shared" si="673"/>
        <v>0</v>
      </c>
      <c r="CC156" s="17">
        <f t="shared" si="674"/>
        <v>0</v>
      </c>
      <c r="CD156" s="17">
        <f t="shared" si="675"/>
        <v>0</v>
      </c>
      <c r="CE156" s="17">
        <f t="shared" si="676"/>
        <v>1372.5</v>
      </c>
      <c r="CF156" s="17"/>
      <c r="CG156" s="33">
        <v>1372.5</v>
      </c>
      <c r="CH156" s="17"/>
      <c r="CI156" s="109"/>
      <c r="CJ156" s="17">
        <f t="shared" si="677"/>
        <v>0</v>
      </c>
      <c r="CK156" s="17"/>
      <c r="CL156" s="17"/>
      <c r="CM156" s="17"/>
      <c r="CN156" s="17"/>
      <c r="CO156" s="17">
        <f t="shared" si="678"/>
        <v>1372.5</v>
      </c>
      <c r="CP156" s="17"/>
      <c r="CQ156" s="33">
        <v>1372.5</v>
      </c>
      <c r="CR156" s="17"/>
      <c r="CS156" s="109"/>
      <c r="CT156" s="17">
        <f t="shared" si="679"/>
        <v>1372.5</v>
      </c>
      <c r="CU156" s="17"/>
      <c r="CV156" s="33">
        <v>1372.5</v>
      </c>
      <c r="CW156" s="17"/>
      <c r="CX156" s="15"/>
      <c r="CY156" s="17">
        <f t="shared" si="680"/>
        <v>462.61</v>
      </c>
      <c r="CZ156" s="17"/>
      <c r="DA156" s="274">
        <f>412.61+50</f>
        <v>462.61</v>
      </c>
      <c r="DB156" s="17"/>
      <c r="DC156" s="274"/>
      <c r="DD156" s="15">
        <f t="shared" si="681"/>
        <v>1835.1100000000001</v>
      </c>
      <c r="DE156" s="17">
        <f t="shared" si="682"/>
        <v>1835.1100000000001</v>
      </c>
      <c r="DF156" s="17">
        <f t="shared" si="683"/>
        <v>0</v>
      </c>
      <c r="DG156" s="17">
        <f t="shared" si="684"/>
        <v>1835.1100000000001</v>
      </c>
      <c r="DH156" s="17">
        <f t="shared" si="685"/>
        <v>0</v>
      </c>
      <c r="DI156" s="17">
        <f t="shared" si="686"/>
        <v>0</v>
      </c>
      <c r="DJ156" s="17">
        <f t="shared" si="687"/>
        <v>0</v>
      </c>
      <c r="DK156" s="17">
        <f t="shared" si="688"/>
        <v>0</v>
      </c>
      <c r="DL156" s="17">
        <f t="shared" si="689"/>
        <v>0</v>
      </c>
      <c r="DM156" s="17">
        <f t="shared" si="690"/>
        <v>0</v>
      </c>
      <c r="DN156" s="17">
        <f t="shared" si="691"/>
        <v>0</v>
      </c>
      <c r="DO156" s="208"/>
      <c r="DP156" s="209"/>
      <c r="DQ156" s="209"/>
      <c r="DR156" s="17">
        <f t="shared" si="692"/>
        <v>0</v>
      </c>
      <c r="DS156" s="17"/>
      <c r="DT156" s="17"/>
      <c r="DU156" s="17"/>
      <c r="DV156" s="40"/>
      <c r="DW156" s="15">
        <f t="shared" si="693"/>
        <v>0</v>
      </c>
      <c r="DX156" s="17"/>
      <c r="DY156" s="17"/>
      <c r="DZ156" s="17"/>
      <c r="EA156" s="17"/>
      <c r="EB156" s="17">
        <f t="shared" si="694"/>
        <v>0</v>
      </c>
      <c r="EC156" s="17"/>
      <c r="ED156" s="17"/>
      <c r="EE156" s="17"/>
      <c r="EF156" s="17"/>
      <c r="EG156" s="17"/>
      <c r="EH156" s="17"/>
      <c r="EI156" s="17"/>
      <c r="EJ156" s="8">
        <f t="shared" si="695"/>
        <v>0</v>
      </c>
      <c r="EL156" s="8">
        <f t="shared" si="696"/>
        <v>1372.5</v>
      </c>
      <c r="EM156" s="8">
        <f t="shared" si="697"/>
        <v>1372.5</v>
      </c>
      <c r="EO156" s="8"/>
      <c r="EP156" s="8"/>
      <c r="ER156" s="8"/>
      <c r="ET156" s="148">
        <v>1650</v>
      </c>
      <c r="EU156" s="148"/>
      <c r="EV156" s="148">
        <v>0.3</v>
      </c>
      <c r="EW156" s="148"/>
      <c r="EX156" s="148"/>
      <c r="EY156" s="175"/>
      <c r="EZ156" s="148"/>
      <c r="FC156" s="8">
        <f t="shared" si="700"/>
        <v>1372.5</v>
      </c>
      <c r="FD156" s="8"/>
      <c r="FE156" s="131">
        <v>1372.5</v>
      </c>
      <c r="FF156" s="8"/>
      <c r="FG156" s="131"/>
      <c r="FH156" s="8">
        <f t="shared" si="701"/>
        <v>462.61</v>
      </c>
      <c r="FI156" s="8"/>
      <c r="FJ156" s="131">
        <v>462.61</v>
      </c>
      <c r="FK156" s="8"/>
      <c r="FL156" s="131"/>
      <c r="FM156" s="8">
        <f t="shared" si="702"/>
        <v>1372.5</v>
      </c>
      <c r="FN156" s="8"/>
      <c r="FO156" s="131">
        <v>1372.5</v>
      </c>
      <c r="FP156" s="8"/>
      <c r="FQ156" s="131"/>
      <c r="FR156" s="8">
        <f t="shared" si="703"/>
        <v>462.61</v>
      </c>
      <c r="FS156" s="8"/>
      <c r="FT156" s="131">
        <f>412.61+50</f>
        <v>462.61</v>
      </c>
      <c r="FU156" s="8"/>
      <c r="FV156" s="131"/>
    </row>
    <row r="157" spans="2:178" s="59" customFormat="1" ht="15.75" customHeight="1" x14ac:dyDescent="0.3">
      <c r="B157" s="49"/>
      <c r="C157" s="50">
        <v>1</v>
      </c>
      <c r="D157" s="50"/>
      <c r="E157" s="307">
        <v>130</v>
      </c>
      <c r="F157" s="49"/>
      <c r="G157" s="50">
        <v>1</v>
      </c>
      <c r="H157" s="50">
        <v>1</v>
      </c>
      <c r="I157" s="307"/>
      <c r="J157" s="10"/>
      <c r="K157" s="10"/>
      <c r="L157" s="81"/>
      <c r="M157" s="307">
        <v>106</v>
      </c>
      <c r="N157" s="10" t="s">
        <v>56</v>
      </c>
      <c r="O157" s="312"/>
      <c r="P157" s="17">
        <f t="shared" si="660"/>
        <v>19172.2</v>
      </c>
      <c r="Q157" s="17"/>
      <c r="R157" s="33">
        <v>8338.5</v>
      </c>
      <c r="S157" s="17">
        <v>10000</v>
      </c>
      <c r="T157" s="109">
        <v>833.7</v>
      </c>
      <c r="U157" s="17">
        <v>1689.7078999999999</v>
      </c>
      <c r="V157" s="312"/>
      <c r="W157" s="312"/>
      <c r="X157" s="17">
        <f t="shared" si="661"/>
        <v>19170.963</v>
      </c>
      <c r="Y157" s="17"/>
      <c r="Z157" s="33">
        <v>8338.5</v>
      </c>
      <c r="AA157" s="17">
        <v>9998.7630000000008</v>
      </c>
      <c r="AB157" s="109">
        <v>833.7</v>
      </c>
      <c r="AC157" s="17">
        <f t="shared" si="662"/>
        <v>2653.4319999999998</v>
      </c>
      <c r="AD157" s="17"/>
      <c r="AE157" s="274">
        <v>1130.87275</v>
      </c>
      <c r="AF157" s="17">
        <v>1326.5152499999999</v>
      </c>
      <c r="AG157" s="274">
        <v>196.04400000000001</v>
      </c>
      <c r="AH157" s="312"/>
      <c r="AI157" s="17">
        <f t="shared" si="663"/>
        <v>1689.7078999999999</v>
      </c>
      <c r="AJ157" s="17"/>
      <c r="AK157" s="324">
        <f t="shared" si="567"/>
        <v>833.85</v>
      </c>
      <c r="AL157" s="324">
        <f t="shared" si="568"/>
        <v>800</v>
      </c>
      <c r="AM157" s="324">
        <f t="shared" si="569"/>
        <v>55.857900000000008</v>
      </c>
      <c r="AN157" s="17">
        <f t="shared" si="664"/>
        <v>19172.2</v>
      </c>
      <c r="AO157" s="17"/>
      <c r="AP157" s="33">
        <v>8338.5</v>
      </c>
      <c r="AQ157" s="17">
        <v>10000</v>
      </c>
      <c r="AR157" s="109">
        <v>833.7</v>
      </c>
      <c r="AS157" s="17">
        <f t="shared" si="665"/>
        <v>19172.2</v>
      </c>
      <c r="AT157" s="17"/>
      <c r="AU157" s="33">
        <v>8338.5</v>
      </c>
      <c r="AV157" s="18"/>
      <c r="AW157" s="17">
        <v>10000</v>
      </c>
      <c r="AX157" s="109">
        <v>833.7</v>
      </c>
      <c r="AY157" s="17">
        <f t="shared" si="666"/>
        <v>19172.2</v>
      </c>
      <c r="AZ157" s="17"/>
      <c r="BA157" s="33">
        <v>8338.5</v>
      </c>
      <c r="BB157" s="17">
        <v>10000</v>
      </c>
      <c r="BC157" s="109">
        <v>833.7</v>
      </c>
      <c r="BD157" s="17">
        <f t="shared" si="667"/>
        <v>19172.2</v>
      </c>
      <c r="BE157" s="17"/>
      <c r="BF157" s="33">
        <v>8338.5</v>
      </c>
      <c r="BG157" s="17">
        <v>10000</v>
      </c>
      <c r="BH157" s="109">
        <v>833.7</v>
      </c>
      <c r="BI157" s="17">
        <f t="shared" si="668"/>
        <v>9172.2000000000007</v>
      </c>
      <c r="BJ157" s="17"/>
      <c r="BK157" s="33">
        <v>8338.5</v>
      </c>
      <c r="BL157" s="17"/>
      <c r="BM157" s="109">
        <v>833.7</v>
      </c>
      <c r="BN157" s="17">
        <f t="shared" si="669"/>
        <v>8338.5</v>
      </c>
      <c r="BO157" s="17"/>
      <c r="BP157" s="33">
        <v>8338.5</v>
      </c>
      <c r="BQ157" s="17"/>
      <c r="BR157" s="17"/>
      <c r="BS157" s="17"/>
      <c r="BT157" s="17" t="s">
        <v>246</v>
      </c>
      <c r="BU157" s="17">
        <f t="shared" si="670"/>
        <v>19170.963</v>
      </c>
      <c r="BV157" s="17"/>
      <c r="BW157" s="33">
        <v>8338.5</v>
      </c>
      <c r="BX157" s="17">
        <v>9998.7630000000008</v>
      </c>
      <c r="BY157" s="109">
        <v>833.7</v>
      </c>
      <c r="BZ157" s="17">
        <f t="shared" si="671"/>
        <v>1.2369999999991705</v>
      </c>
      <c r="CA157" s="17">
        <f t="shared" si="672"/>
        <v>0</v>
      </c>
      <c r="CB157" s="17">
        <f t="shared" si="673"/>
        <v>0</v>
      </c>
      <c r="CC157" s="17">
        <f t="shared" si="674"/>
        <v>1.2369999999991705</v>
      </c>
      <c r="CD157" s="17">
        <f t="shared" si="675"/>
        <v>0</v>
      </c>
      <c r="CE157" s="17">
        <f t="shared" si="676"/>
        <v>19170.963</v>
      </c>
      <c r="CF157" s="17"/>
      <c r="CG157" s="33">
        <v>8338.5</v>
      </c>
      <c r="CH157" s="17">
        <v>9998.7630000000008</v>
      </c>
      <c r="CI157" s="109">
        <v>833.7</v>
      </c>
      <c r="CJ157" s="17">
        <f t="shared" si="677"/>
        <v>0</v>
      </c>
      <c r="CK157" s="17"/>
      <c r="CL157" s="17"/>
      <c r="CM157" s="17"/>
      <c r="CN157" s="17"/>
      <c r="CO157" s="17">
        <f t="shared" si="678"/>
        <v>19170.963</v>
      </c>
      <c r="CP157" s="17"/>
      <c r="CQ157" s="33">
        <v>8338.5</v>
      </c>
      <c r="CR157" s="17">
        <v>9998.7630000000008</v>
      </c>
      <c r="CS157" s="109">
        <v>833.7</v>
      </c>
      <c r="CT157" s="17">
        <f t="shared" si="679"/>
        <v>19170.963</v>
      </c>
      <c r="CU157" s="17"/>
      <c r="CV157" s="33">
        <v>8338.5</v>
      </c>
      <c r="CW157" s="17">
        <v>9998.7630000000008</v>
      </c>
      <c r="CX157" s="109">
        <v>833.7</v>
      </c>
      <c r="CY157" s="17">
        <f t="shared" si="680"/>
        <v>2653.4319999999998</v>
      </c>
      <c r="CZ157" s="17"/>
      <c r="DA157" s="274">
        <v>1130.87275</v>
      </c>
      <c r="DB157" s="17">
        <v>1326.5152499999999</v>
      </c>
      <c r="DC157" s="274">
        <v>196.04400000000001</v>
      </c>
      <c r="DD157" s="15">
        <f t="shared" si="681"/>
        <v>21824.395</v>
      </c>
      <c r="DE157" s="17">
        <f t="shared" si="682"/>
        <v>21824.395</v>
      </c>
      <c r="DF157" s="17">
        <f t="shared" si="683"/>
        <v>0</v>
      </c>
      <c r="DG157" s="17">
        <f t="shared" si="684"/>
        <v>9469.3727500000005</v>
      </c>
      <c r="DH157" s="17">
        <f t="shared" si="685"/>
        <v>11325.278250000001</v>
      </c>
      <c r="DI157" s="17">
        <f t="shared" si="686"/>
        <v>1029.7440000000001</v>
      </c>
      <c r="DJ157" s="17">
        <f t="shared" si="687"/>
        <v>0</v>
      </c>
      <c r="DK157" s="17">
        <f t="shared" si="688"/>
        <v>0</v>
      </c>
      <c r="DL157" s="17">
        <f t="shared" si="689"/>
        <v>0</v>
      </c>
      <c r="DM157" s="17">
        <f t="shared" si="690"/>
        <v>0</v>
      </c>
      <c r="DN157" s="17">
        <f t="shared" si="691"/>
        <v>0</v>
      </c>
      <c r="DO157" s="208"/>
      <c r="DP157" s="339">
        <f>CE157+CE158</f>
        <v>19755.963</v>
      </c>
      <c r="DQ157" s="339">
        <f>DP157</f>
        <v>19755.963</v>
      </c>
      <c r="DR157" s="17">
        <f t="shared" si="692"/>
        <v>0</v>
      </c>
      <c r="DS157" s="17"/>
      <c r="DT157" s="17"/>
      <c r="DU157" s="17"/>
      <c r="DV157" s="40"/>
      <c r="DW157" s="15">
        <f t="shared" si="693"/>
        <v>0</v>
      </c>
      <c r="DX157" s="17"/>
      <c r="DY157" s="17"/>
      <c r="DZ157" s="17"/>
      <c r="EA157" s="17"/>
      <c r="EB157" s="17">
        <f t="shared" si="694"/>
        <v>0</v>
      </c>
      <c r="EC157" s="17"/>
      <c r="ED157" s="17"/>
      <c r="EE157" s="17"/>
      <c r="EF157" s="17"/>
      <c r="EG157" s="17"/>
      <c r="EH157" s="17"/>
      <c r="EI157" s="17"/>
      <c r="EJ157" s="8">
        <f t="shared" si="695"/>
        <v>0</v>
      </c>
      <c r="EL157" s="8">
        <f t="shared" si="696"/>
        <v>19170.963</v>
      </c>
      <c r="EM157" s="8">
        <f t="shared" si="697"/>
        <v>19170.963</v>
      </c>
      <c r="EO157" s="45">
        <f>EM157+EM158</f>
        <v>19755.963</v>
      </c>
      <c r="EP157" s="45">
        <f>EJ157+EJ158</f>
        <v>0</v>
      </c>
      <c r="ER157" s="8">
        <f>DQ157-EO157</f>
        <v>0</v>
      </c>
      <c r="ET157" s="148">
        <v>12508</v>
      </c>
      <c r="EU157" s="148"/>
      <c r="EV157" s="148">
        <v>1.2410000000000001</v>
      </c>
      <c r="EW157" s="148">
        <v>11426</v>
      </c>
      <c r="EX157" s="148">
        <v>1.2749999999999999</v>
      </c>
      <c r="EY157" s="175">
        <v>2</v>
      </c>
      <c r="EZ157" s="148">
        <v>1048</v>
      </c>
      <c r="FC157" s="8">
        <f t="shared" si="700"/>
        <v>19170.963</v>
      </c>
      <c r="FD157" s="8"/>
      <c r="FE157" s="130">
        <v>8338.5</v>
      </c>
      <c r="FF157" s="8">
        <v>9998.7630000000008</v>
      </c>
      <c r="FG157" s="131">
        <v>833.7</v>
      </c>
      <c r="FH157" s="8">
        <f t="shared" si="701"/>
        <v>2653.4319999999998</v>
      </c>
      <c r="FI157" s="8"/>
      <c r="FJ157" s="130">
        <v>1130.87275</v>
      </c>
      <c r="FK157" s="8">
        <v>1326.5152499999999</v>
      </c>
      <c r="FL157" s="131">
        <v>196.04400000000001</v>
      </c>
      <c r="FM157" s="8">
        <f t="shared" si="702"/>
        <v>19170.963</v>
      </c>
      <c r="FN157" s="8"/>
      <c r="FO157" s="130">
        <v>8338.5</v>
      </c>
      <c r="FP157" s="8">
        <v>9998.7630000000008</v>
      </c>
      <c r="FQ157" s="131">
        <v>833.7</v>
      </c>
      <c r="FR157" s="8">
        <f t="shared" si="703"/>
        <v>2653.4319999999998</v>
      </c>
      <c r="FS157" s="8"/>
      <c r="FT157" s="131">
        <v>1130.87275</v>
      </c>
      <c r="FU157" s="8">
        <v>1326.5152499999999</v>
      </c>
      <c r="FV157" s="131">
        <v>196.04400000000001</v>
      </c>
    </row>
    <row r="158" spans="2:178" s="59" customFormat="1" ht="15.75" customHeight="1" x14ac:dyDescent="0.3">
      <c r="B158" s="49"/>
      <c r="C158" s="50">
        <v>1</v>
      </c>
      <c r="D158" s="50"/>
      <c r="E158" s="307">
        <v>131</v>
      </c>
      <c r="F158" s="49"/>
      <c r="G158" s="50">
        <v>1</v>
      </c>
      <c r="H158" s="50">
        <v>1</v>
      </c>
      <c r="I158" s="307"/>
      <c r="J158" s="10"/>
      <c r="K158" s="10"/>
      <c r="L158" s="81"/>
      <c r="M158" s="307">
        <v>107</v>
      </c>
      <c r="N158" s="10" t="s">
        <v>57</v>
      </c>
      <c r="O158" s="312"/>
      <c r="P158" s="17">
        <f t="shared" si="660"/>
        <v>585</v>
      </c>
      <c r="Q158" s="17"/>
      <c r="R158" s="33">
        <v>585</v>
      </c>
      <c r="S158" s="17"/>
      <c r="T158" s="17"/>
      <c r="U158" s="17">
        <v>58.5</v>
      </c>
      <c r="V158" s="312"/>
      <c r="W158" s="312"/>
      <c r="X158" s="17">
        <f t="shared" si="661"/>
        <v>585</v>
      </c>
      <c r="Y158" s="17"/>
      <c r="Z158" s="33">
        <v>585</v>
      </c>
      <c r="AA158" s="17"/>
      <c r="AB158" s="17"/>
      <c r="AC158" s="17">
        <f t="shared" si="662"/>
        <v>579.58299999999997</v>
      </c>
      <c r="AD158" s="17"/>
      <c r="AE158" s="274">
        <v>579.58299999999997</v>
      </c>
      <c r="AF158" s="17"/>
      <c r="AG158" s="274"/>
      <c r="AH158" s="312"/>
      <c r="AI158" s="17">
        <f t="shared" si="663"/>
        <v>58.5</v>
      </c>
      <c r="AJ158" s="17"/>
      <c r="AK158" s="324">
        <f t="shared" si="567"/>
        <v>58.5</v>
      </c>
      <c r="AL158" s="324">
        <f t="shared" si="568"/>
        <v>0</v>
      </c>
      <c r="AM158" s="324">
        <f t="shared" si="569"/>
        <v>0</v>
      </c>
      <c r="AN158" s="17">
        <f t="shared" si="664"/>
        <v>585</v>
      </c>
      <c r="AO158" s="17"/>
      <c r="AP158" s="33">
        <v>585</v>
      </c>
      <c r="AQ158" s="17"/>
      <c r="AR158" s="17"/>
      <c r="AS158" s="17">
        <f t="shared" si="665"/>
        <v>585</v>
      </c>
      <c r="AT158" s="17"/>
      <c r="AU158" s="33">
        <v>585</v>
      </c>
      <c r="AV158" s="18"/>
      <c r="AW158" s="17"/>
      <c r="AX158" s="17"/>
      <c r="AY158" s="17">
        <f t="shared" si="666"/>
        <v>585</v>
      </c>
      <c r="AZ158" s="17"/>
      <c r="BA158" s="33">
        <v>585</v>
      </c>
      <c r="BB158" s="17"/>
      <c r="BC158" s="17"/>
      <c r="BD158" s="17">
        <f t="shared" si="667"/>
        <v>585</v>
      </c>
      <c r="BE158" s="17"/>
      <c r="BF158" s="33">
        <v>585</v>
      </c>
      <c r="BG158" s="17"/>
      <c r="BH158" s="17"/>
      <c r="BI158" s="17">
        <f t="shared" si="668"/>
        <v>585</v>
      </c>
      <c r="BJ158" s="17"/>
      <c r="BK158" s="33">
        <v>585</v>
      </c>
      <c r="BL158" s="17"/>
      <c r="BM158" s="17"/>
      <c r="BN158" s="17">
        <f t="shared" si="669"/>
        <v>585</v>
      </c>
      <c r="BO158" s="17"/>
      <c r="BP158" s="33">
        <v>585</v>
      </c>
      <c r="BQ158" s="17"/>
      <c r="BR158" s="17"/>
      <c r="BS158" s="17"/>
      <c r="BT158" s="17" t="s">
        <v>282</v>
      </c>
      <c r="BU158" s="17">
        <f t="shared" si="670"/>
        <v>585</v>
      </c>
      <c r="BV158" s="17"/>
      <c r="BW158" s="33">
        <v>585</v>
      </c>
      <c r="BX158" s="17"/>
      <c r="BY158" s="17"/>
      <c r="BZ158" s="17">
        <f t="shared" si="671"/>
        <v>0</v>
      </c>
      <c r="CA158" s="17">
        <f t="shared" si="672"/>
        <v>0</v>
      </c>
      <c r="CB158" s="17">
        <f t="shared" si="673"/>
        <v>0</v>
      </c>
      <c r="CC158" s="17">
        <f t="shared" si="674"/>
        <v>0</v>
      </c>
      <c r="CD158" s="17">
        <f t="shared" si="675"/>
        <v>0</v>
      </c>
      <c r="CE158" s="17">
        <f t="shared" si="676"/>
        <v>585</v>
      </c>
      <c r="CF158" s="17"/>
      <c r="CG158" s="33">
        <v>585</v>
      </c>
      <c r="CH158" s="17"/>
      <c r="CI158" s="17"/>
      <c r="CJ158" s="17">
        <f t="shared" si="677"/>
        <v>0</v>
      </c>
      <c r="CK158" s="17"/>
      <c r="CL158" s="17"/>
      <c r="CM158" s="17"/>
      <c r="CN158" s="17"/>
      <c r="CO158" s="17">
        <f t="shared" si="678"/>
        <v>585</v>
      </c>
      <c r="CP158" s="17"/>
      <c r="CQ158" s="33">
        <v>585</v>
      </c>
      <c r="CR158" s="17"/>
      <c r="CS158" s="17"/>
      <c r="CT158" s="17">
        <f t="shared" si="679"/>
        <v>585</v>
      </c>
      <c r="CU158" s="17"/>
      <c r="CV158" s="33">
        <v>585</v>
      </c>
      <c r="CW158" s="15"/>
      <c r="CX158" s="15"/>
      <c r="CY158" s="17">
        <f t="shared" si="680"/>
        <v>579.58299999999997</v>
      </c>
      <c r="CZ158" s="17"/>
      <c r="DA158" s="274">
        <v>579.58299999999997</v>
      </c>
      <c r="DB158" s="17"/>
      <c r="DC158" s="274"/>
      <c r="DD158" s="15">
        <f t="shared" si="681"/>
        <v>1164.5830000000001</v>
      </c>
      <c r="DE158" s="17">
        <f t="shared" si="682"/>
        <v>1164.5830000000001</v>
      </c>
      <c r="DF158" s="17">
        <f t="shared" si="683"/>
        <v>0</v>
      </c>
      <c r="DG158" s="17">
        <f t="shared" si="684"/>
        <v>1164.5830000000001</v>
      </c>
      <c r="DH158" s="17">
        <f t="shared" si="685"/>
        <v>0</v>
      </c>
      <c r="DI158" s="17">
        <f t="shared" si="686"/>
        <v>0</v>
      </c>
      <c r="DJ158" s="17">
        <f t="shared" si="687"/>
        <v>0</v>
      </c>
      <c r="DK158" s="17">
        <f t="shared" si="688"/>
        <v>0</v>
      </c>
      <c r="DL158" s="17">
        <f t="shared" si="689"/>
        <v>0</v>
      </c>
      <c r="DM158" s="17">
        <f t="shared" si="690"/>
        <v>0</v>
      </c>
      <c r="DN158" s="17">
        <f t="shared" si="691"/>
        <v>0</v>
      </c>
      <c r="DO158" s="208"/>
      <c r="DP158" s="209"/>
      <c r="DQ158" s="209"/>
      <c r="DR158" s="17">
        <f t="shared" si="692"/>
        <v>0</v>
      </c>
      <c r="DS158" s="17"/>
      <c r="DT158" s="17"/>
      <c r="DU158" s="17"/>
      <c r="DV158" s="40"/>
      <c r="DW158" s="15">
        <f t="shared" si="693"/>
        <v>0</v>
      </c>
      <c r="DX158" s="17"/>
      <c r="DY158" s="17"/>
      <c r="DZ158" s="17"/>
      <c r="EA158" s="17"/>
      <c r="EB158" s="17">
        <f t="shared" si="694"/>
        <v>0</v>
      </c>
      <c r="EC158" s="17"/>
      <c r="ED158" s="17"/>
      <c r="EE158" s="17"/>
      <c r="EF158" s="17"/>
      <c r="EG158" s="17"/>
      <c r="EH158" s="17"/>
      <c r="EI158" s="17"/>
      <c r="EJ158" s="8">
        <f t="shared" si="695"/>
        <v>0</v>
      </c>
      <c r="EL158" s="8">
        <f t="shared" si="696"/>
        <v>585</v>
      </c>
      <c r="EM158" s="8">
        <f t="shared" si="697"/>
        <v>585</v>
      </c>
      <c r="EO158" s="8"/>
      <c r="EP158" s="8"/>
      <c r="ER158" s="8"/>
      <c r="ET158" s="148">
        <v>1825</v>
      </c>
      <c r="EU158" s="148"/>
      <c r="EV158" s="148">
        <v>0.33200000000000002</v>
      </c>
      <c r="EW158" s="148"/>
      <c r="EX158" s="148"/>
      <c r="EY158" s="175"/>
      <c r="EZ158" s="148"/>
      <c r="FC158" s="8">
        <f t="shared" si="700"/>
        <v>585</v>
      </c>
      <c r="FD158" s="8"/>
      <c r="FE158" s="131">
        <v>585</v>
      </c>
      <c r="FF158" s="8"/>
      <c r="FG158" s="131"/>
      <c r="FH158" s="8">
        <f t="shared" si="701"/>
        <v>579.58299999999997</v>
      </c>
      <c r="FI158" s="8"/>
      <c r="FJ158" s="131">
        <v>579.58299999999997</v>
      </c>
      <c r="FK158" s="8"/>
      <c r="FL158" s="131"/>
      <c r="FM158" s="8">
        <f t="shared" si="702"/>
        <v>585</v>
      </c>
      <c r="FN158" s="8"/>
      <c r="FO158" s="131">
        <v>585</v>
      </c>
      <c r="FP158" s="8"/>
      <c r="FQ158" s="131"/>
      <c r="FR158" s="8">
        <f t="shared" si="703"/>
        <v>579.58299999999997</v>
      </c>
      <c r="FS158" s="8"/>
      <c r="FT158" s="131">
        <v>579.58299999999997</v>
      </c>
      <c r="FU158" s="8"/>
      <c r="FV158" s="131"/>
    </row>
    <row r="159" spans="2:178" s="59" customFormat="1" ht="15.75" customHeight="1" x14ac:dyDescent="0.3">
      <c r="B159" s="49"/>
      <c r="C159" s="50"/>
      <c r="D159" s="50">
        <v>1</v>
      </c>
      <c r="E159" s="307">
        <v>132</v>
      </c>
      <c r="F159" s="49"/>
      <c r="G159" s="50"/>
      <c r="H159" s="50">
        <v>1</v>
      </c>
      <c r="I159" s="35"/>
      <c r="J159" s="35"/>
      <c r="K159" s="35"/>
      <c r="L159" s="338"/>
      <c r="M159" s="307">
        <v>108</v>
      </c>
      <c r="N159" s="10" t="s">
        <v>118</v>
      </c>
      <c r="O159" s="312"/>
      <c r="P159" s="17">
        <f t="shared" si="660"/>
        <v>1417.5</v>
      </c>
      <c r="Q159" s="17"/>
      <c r="R159" s="33">
        <v>1417.5</v>
      </c>
      <c r="S159" s="17"/>
      <c r="T159" s="17"/>
      <c r="U159" s="17">
        <v>141.75</v>
      </c>
      <c r="V159" s="312"/>
      <c r="W159" s="312"/>
      <c r="X159" s="17">
        <f t="shared" si="661"/>
        <v>1417.5</v>
      </c>
      <c r="Y159" s="17"/>
      <c r="Z159" s="33">
        <v>1417.5</v>
      </c>
      <c r="AA159" s="17"/>
      <c r="AB159" s="17"/>
      <c r="AC159" s="17">
        <f t="shared" si="662"/>
        <v>158.34876</v>
      </c>
      <c r="AD159" s="17"/>
      <c r="AE159" s="276">
        <v>158.34876</v>
      </c>
      <c r="AF159" s="17"/>
      <c r="AG159" s="276"/>
      <c r="AH159" s="312"/>
      <c r="AI159" s="17">
        <f t="shared" si="663"/>
        <v>141.75</v>
      </c>
      <c r="AJ159" s="17"/>
      <c r="AK159" s="324">
        <f t="shared" si="567"/>
        <v>141.75</v>
      </c>
      <c r="AL159" s="324">
        <f t="shared" si="568"/>
        <v>0</v>
      </c>
      <c r="AM159" s="324">
        <f t="shared" si="569"/>
        <v>0</v>
      </c>
      <c r="AN159" s="17">
        <f t="shared" si="664"/>
        <v>1417.5</v>
      </c>
      <c r="AO159" s="17"/>
      <c r="AP159" s="33">
        <v>1417.5</v>
      </c>
      <c r="AQ159" s="17"/>
      <c r="AR159" s="17"/>
      <c r="AS159" s="17">
        <f t="shared" si="665"/>
        <v>1417.5</v>
      </c>
      <c r="AT159" s="17"/>
      <c r="AU159" s="33">
        <v>1417.5</v>
      </c>
      <c r="AV159" s="18"/>
      <c r="AW159" s="17"/>
      <c r="AX159" s="17"/>
      <c r="AY159" s="17">
        <f t="shared" si="666"/>
        <v>1417.5</v>
      </c>
      <c r="AZ159" s="17"/>
      <c r="BA159" s="33">
        <v>1417.5</v>
      </c>
      <c r="BB159" s="17"/>
      <c r="BC159" s="17"/>
      <c r="BD159" s="17">
        <f t="shared" si="667"/>
        <v>1417.5</v>
      </c>
      <c r="BE159" s="17"/>
      <c r="BF159" s="33">
        <v>1417.5</v>
      </c>
      <c r="BG159" s="17"/>
      <c r="BH159" s="17"/>
      <c r="BI159" s="17">
        <f t="shared" si="668"/>
        <v>1417.5</v>
      </c>
      <c r="BJ159" s="17"/>
      <c r="BK159" s="33">
        <v>1417.5</v>
      </c>
      <c r="BL159" s="17"/>
      <c r="BM159" s="17"/>
      <c r="BN159" s="17">
        <f t="shared" si="669"/>
        <v>1417.5</v>
      </c>
      <c r="BO159" s="17"/>
      <c r="BP159" s="33">
        <v>1417.5</v>
      </c>
      <c r="BQ159" s="17"/>
      <c r="BR159" s="17"/>
      <c r="BS159" s="17"/>
      <c r="BT159" s="17"/>
      <c r="BU159" s="17">
        <f t="shared" si="670"/>
        <v>1417.5</v>
      </c>
      <c r="BV159" s="17"/>
      <c r="BW159" s="33">
        <v>1417.5</v>
      </c>
      <c r="BX159" s="17"/>
      <c r="BY159" s="17"/>
      <c r="BZ159" s="17">
        <f t="shared" si="671"/>
        <v>0</v>
      </c>
      <c r="CA159" s="17">
        <f t="shared" si="672"/>
        <v>0</v>
      </c>
      <c r="CB159" s="17">
        <f t="shared" si="673"/>
        <v>0</v>
      </c>
      <c r="CC159" s="17">
        <f t="shared" si="674"/>
        <v>0</v>
      </c>
      <c r="CD159" s="17">
        <f t="shared" si="675"/>
        <v>0</v>
      </c>
      <c r="CE159" s="17">
        <f t="shared" si="676"/>
        <v>1417.5</v>
      </c>
      <c r="CF159" s="17"/>
      <c r="CG159" s="33">
        <v>1417.5</v>
      </c>
      <c r="CH159" s="17"/>
      <c r="CI159" s="17"/>
      <c r="CJ159" s="17">
        <f t="shared" si="677"/>
        <v>0</v>
      </c>
      <c r="CK159" s="17"/>
      <c r="CL159" s="17"/>
      <c r="CM159" s="17"/>
      <c r="CN159" s="17"/>
      <c r="CO159" s="17">
        <f t="shared" si="678"/>
        <v>1417.5</v>
      </c>
      <c r="CP159" s="17"/>
      <c r="CQ159" s="33">
        <v>1417.5</v>
      </c>
      <c r="CR159" s="17"/>
      <c r="CS159" s="17"/>
      <c r="CT159" s="17">
        <f t="shared" si="679"/>
        <v>1417.5</v>
      </c>
      <c r="CU159" s="17"/>
      <c r="CV159" s="33">
        <v>1417.5</v>
      </c>
      <c r="CW159" s="15"/>
      <c r="CX159" s="15"/>
      <c r="CY159" s="17">
        <f t="shared" si="680"/>
        <v>158.34876</v>
      </c>
      <c r="CZ159" s="17"/>
      <c r="DA159" s="276">
        <v>158.34876</v>
      </c>
      <c r="DB159" s="17"/>
      <c r="DC159" s="276"/>
      <c r="DD159" s="15">
        <f t="shared" si="681"/>
        <v>1575.8487600000001</v>
      </c>
      <c r="DE159" s="17">
        <f t="shared" si="682"/>
        <v>1575.8487600000001</v>
      </c>
      <c r="DF159" s="17">
        <f t="shared" si="683"/>
        <v>0</v>
      </c>
      <c r="DG159" s="17">
        <f t="shared" si="684"/>
        <v>1575.8487600000001</v>
      </c>
      <c r="DH159" s="17">
        <f t="shared" si="685"/>
        <v>0</v>
      </c>
      <c r="DI159" s="17">
        <f t="shared" si="686"/>
        <v>0</v>
      </c>
      <c r="DJ159" s="17">
        <f t="shared" si="687"/>
        <v>0</v>
      </c>
      <c r="DK159" s="17">
        <f t="shared" si="688"/>
        <v>0</v>
      </c>
      <c r="DL159" s="17">
        <f t="shared" si="689"/>
        <v>0</v>
      </c>
      <c r="DM159" s="17">
        <f t="shared" si="690"/>
        <v>0</v>
      </c>
      <c r="DN159" s="17">
        <f t="shared" si="691"/>
        <v>0</v>
      </c>
      <c r="DO159" s="208"/>
      <c r="DP159" s="209">
        <v>8293.2000000000007</v>
      </c>
      <c r="DQ159" s="209">
        <f>DP159-CJ155</f>
        <v>7686.0614400000004</v>
      </c>
      <c r="DR159" s="17">
        <f t="shared" si="692"/>
        <v>0</v>
      </c>
      <c r="DS159" s="17"/>
      <c r="DT159" s="17"/>
      <c r="DU159" s="17"/>
      <c r="DV159" s="40"/>
      <c r="DW159" s="15">
        <f t="shared" si="693"/>
        <v>0</v>
      </c>
      <c r="DX159" s="17"/>
      <c r="DY159" s="17"/>
      <c r="DZ159" s="17"/>
      <c r="EA159" s="17"/>
      <c r="EB159" s="17">
        <f t="shared" si="694"/>
        <v>0</v>
      </c>
      <c r="EC159" s="17"/>
      <c r="ED159" s="17"/>
      <c r="EE159" s="17"/>
      <c r="EF159" s="17"/>
      <c r="EG159" s="17"/>
      <c r="EH159" s="17"/>
      <c r="EI159" s="17"/>
      <c r="EJ159" s="8">
        <f t="shared" si="695"/>
        <v>0</v>
      </c>
      <c r="EL159" s="8">
        <f t="shared" si="696"/>
        <v>1417.5</v>
      </c>
      <c r="EM159" s="8">
        <f t="shared" si="697"/>
        <v>1417.5</v>
      </c>
      <c r="EO159" s="8">
        <f>EM155+EM156+EM159</f>
        <v>7686.0614400000004</v>
      </c>
      <c r="EP159" s="8">
        <f>EJ155+EJ156+EJ159</f>
        <v>0</v>
      </c>
      <c r="ER159" s="8">
        <f>DQ159-EO159</f>
        <v>0</v>
      </c>
      <c r="ET159" s="151">
        <v>4542.5</v>
      </c>
      <c r="EU159" s="151"/>
      <c r="EV159" s="151">
        <v>0.85850000000000004</v>
      </c>
      <c r="EW159" s="151"/>
      <c r="EX159" s="151"/>
      <c r="EY159" s="178">
        <v>0</v>
      </c>
      <c r="EZ159" s="151">
        <v>0</v>
      </c>
      <c r="FC159" s="8">
        <f t="shared" si="700"/>
        <v>1417.5</v>
      </c>
      <c r="FD159" s="8"/>
      <c r="FE159" s="129">
        <v>1417.5</v>
      </c>
      <c r="FF159" s="8"/>
      <c r="FG159" s="129"/>
      <c r="FH159" s="8">
        <f t="shared" si="701"/>
        <v>158.34876</v>
      </c>
      <c r="FI159" s="8"/>
      <c r="FJ159" s="129">
        <v>158.34876</v>
      </c>
      <c r="FK159" s="8"/>
      <c r="FL159" s="129"/>
      <c r="FM159" s="8">
        <f t="shared" si="702"/>
        <v>1417.5</v>
      </c>
      <c r="FN159" s="8"/>
      <c r="FO159" s="129">
        <v>1417.5</v>
      </c>
      <c r="FP159" s="8"/>
      <c r="FQ159" s="129"/>
      <c r="FR159" s="8">
        <f t="shared" si="703"/>
        <v>158.34876</v>
      </c>
      <c r="FS159" s="8"/>
      <c r="FT159" s="129">
        <v>158.34876</v>
      </c>
      <c r="FU159" s="8"/>
      <c r="FV159" s="129"/>
    </row>
    <row r="160" spans="2:178" ht="15.75" customHeight="1" x14ac:dyDescent="0.3">
      <c r="B160" s="49"/>
      <c r="C160" s="50"/>
      <c r="D160" s="50"/>
      <c r="E160" s="4"/>
      <c r="F160" s="49"/>
      <c r="G160" s="50"/>
      <c r="H160" s="50"/>
      <c r="M160" s="4"/>
      <c r="N160" s="2" t="s">
        <v>21</v>
      </c>
      <c r="O160" s="2"/>
      <c r="P160" s="21">
        <f t="shared" ref="P160:T160" si="704">SUM(P161:P177)-P162</f>
        <v>33575.74</v>
      </c>
      <c r="Q160" s="21">
        <f t="shared" si="704"/>
        <v>0</v>
      </c>
      <c r="R160" s="21">
        <f t="shared" si="704"/>
        <v>24210.042000000001</v>
      </c>
      <c r="S160" s="21">
        <f t="shared" si="704"/>
        <v>5000</v>
      </c>
      <c r="T160" s="21">
        <f t="shared" si="704"/>
        <v>4365.6980000000003</v>
      </c>
      <c r="U160" s="21">
        <v>3113.5059660000002</v>
      </c>
      <c r="V160" s="2"/>
      <c r="W160" s="2"/>
      <c r="X160" s="21">
        <f t="shared" ref="X160:AD160" si="705">SUM(X161:X177)-X162</f>
        <v>33038.041439999994</v>
      </c>
      <c r="Y160" s="21">
        <f t="shared" si="705"/>
        <v>0</v>
      </c>
      <c r="Z160" s="21">
        <f t="shared" si="705"/>
        <v>24210.042000000001</v>
      </c>
      <c r="AA160" s="21">
        <f t="shared" si="705"/>
        <v>5000</v>
      </c>
      <c r="AB160" s="21">
        <f t="shared" si="705"/>
        <v>3827.9994400000005</v>
      </c>
      <c r="AC160" s="97">
        <f t="shared" si="705"/>
        <v>8553.6418900000008</v>
      </c>
      <c r="AD160" s="97">
        <f t="shared" si="705"/>
        <v>0</v>
      </c>
      <c r="AE160" s="273">
        <f t="shared" ref="AE160" si="706">SUM(AE161:AE177)-AE162</f>
        <v>5131.8736399999998</v>
      </c>
      <c r="AF160" s="97">
        <f>SUM(AF161:AF177)-AF162</f>
        <v>1098.8687600000001</v>
      </c>
      <c r="AG160" s="273">
        <f t="shared" ref="AG160" si="707">SUM(AG161:AG177)-AG162</f>
        <v>2322.8994899999998</v>
      </c>
      <c r="AH160" s="2"/>
      <c r="AI160" s="97">
        <f>SUM(AI161:AI177)-AI162</f>
        <v>3113.5059660000002</v>
      </c>
      <c r="AJ160" s="97">
        <f>SUM(AJ161:AJ177)-AJ162</f>
        <v>0</v>
      </c>
      <c r="AK160" s="324">
        <f t="shared" si="567"/>
        <v>2421.0042000000003</v>
      </c>
      <c r="AL160" s="324">
        <f t="shared" si="568"/>
        <v>400</v>
      </c>
      <c r="AM160" s="324">
        <f t="shared" si="569"/>
        <v>292.50176600000003</v>
      </c>
      <c r="AN160" s="21">
        <f t="shared" ref="AN160:BC160" si="708">SUM(AN161:AN177)-AN162</f>
        <v>33575.74</v>
      </c>
      <c r="AO160" s="21">
        <f t="shared" si="708"/>
        <v>0</v>
      </c>
      <c r="AP160" s="21">
        <f t="shared" si="708"/>
        <v>24210.042000000001</v>
      </c>
      <c r="AQ160" s="21">
        <f t="shared" si="708"/>
        <v>5000</v>
      </c>
      <c r="AR160" s="21">
        <f t="shared" si="708"/>
        <v>4365.6980000000003</v>
      </c>
      <c r="AS160" s="21">
        <f t="shared" si="708"/>
        <v>33575.74</v>
      </c>
      <c r="AT160" s="21">
        <f t="shared" si="708"/>
        <v>0</v>
      </c>
      <c r="AU160" s="21">
        <f t="shared" si="708"/>
        <v>24210.042000000001</v>
      </c>
      <c r="AV160" s="21"/>
      <c r="AW160" s="21">
        <f t="shared" si="708"/>
        <v>5000</v>
      </c>
      <c r="AX160" s="21">
        <f t="shared" si="708"/>
        <v>4365.6980000000003</v>
      </c>
      <c r="AY160" s="21">
        <f t="shared" si="708"/>
        <v>26733.343000000004</v>
      </c>
      <c r="AZ160" s="21">
        <f t="shared" si="708"/>
        <v>0</v>
      </c>
      <c r="BA160" s="21">
        <f t="shared" si="708"/>
        <v>18247.580000000002</v>
      </c>
      <c r="BB160" s="21">
        <f t="shared" si="708"/>
        <v>5000</v>
      </c>
      <c r="BC160" s="21">
        <f t="shared" si="708"/>
        <v>3485.7629999999999</v>
      </c>
      <c r="BD160" s="21">
        <f t="shared" ref="BD160:BR160" si="709">SUM(BD161:BD177)-BD162</f>
        <v>23236.800000000003</v>
      </c>
      <c r="BE160" s="21">
        <f t="shared" si="709"/>
        <v>0</v>
      </c>
      <c r="BF160" s="21">
        <f t="shared" si="709"/>
        <v>14886</v>
      </c>
      <c r="BG160" s="21">
        <f t="shared" si="709"/>
        <v>5000</v>
      </c>
      <c r="BH160" s="21">
        <f t="shared" si="709"/>
        <v>3350.8</v>
      </c>
      <c r="BI160" s="21">
        <f>SUM(BI161:BI177)-BI162</f>
        <v>26298.9</v>
      </c>
      <c r="BJ160" s="21">
        <f>SUM(BJ161:BJ177)-BJ162</f>
        <v>0</v>
      </c>
      <c r="BK160" s="21">
        <f>SUM(BK161:BK177)-BK162</f>
        <v>18522</v>
      </c>
      <c r="BL160" s="21">
        <f>SUM(BL161:BL177)-BL162</f>
        <v>5000</v>
      </c>
      <c r="BM160" s="21">
        <f>SUM(BM161:BM177)-BM162</f>
        <v>2776.9</v>
      </c>
      <c r="BN160" s="21">
        <f t="shared" si="709"/>
        <v>12978</v>
      </c>
      <c r="BO160" s="21">
        <f t="shared" si="709"/>
        <v>0</v>
      </c>
      <c r="BP160" s="21">
        <f t="shared" si="709"/>
        <v>12978</v>
      </c>
      <c r="BQ160" s="21">
        <f t="shared" si="709"/>
        <v>0</v>
      </c>
      <c r="BR160" s="21">
        <f t="shared" si="709"/>
        <v>0</v>
      </c>
      <c r="BS160" s="16"/>
      <c r="BT160" s="16"/>
      <c r="BU160" s="21">
        <f>SUM(BU161:BU177)-BU162</f>
        <v>33038.041439999994</v>
      </c>
      <c r="BV160" s="21">
        <f>SUM(BV161:BV177)-BV162</f>
        <v>0</v>
      </c>
      <c r="BW160" s="21">
        <f>SUM(BW161:BW177)-BW162</f>
        <v>24210.042000000001</v>
      </c>
      <c r="BX160" s="21">
        <f>SUM(BX161:BX177)-BX162</f>
        <v>5000</v>
      </c>
      <c r="BY160" s="21">
        <f>SUM(BY161:BY177)-BY162</f>
        <v>3827.9994400000005</v>
      </c>
      <c r="BZ160" s="21">
        <f t="shared" ref="BZ160:DD160" si="710">SUM(BZ161:BZ177)-BZ162</f>
        <v>537.69855999999993</v>
      </c>
      <c r="CA160" s="21">
        <f t="shared" si="710"/>
        <v>0</v>
      </c>
      <c r="CB160" s="21">
        <f t="shared" si="710"/>
        <v>0</v>
      </c>
      <c r="CC160" s="21">
        <f t="shared" si="710"/>
        <v>0</v>
      </c>
      <c r="CD160" s="21">
        <f t="shared" si="710"/>
        <v>537.69855999999993</v>
      </c>
      <c r="CE160" s="21">
        <f t="shared" si="710"/>
        <v>33201.041439999994</v>
      </c>
      <c r="CF160" s="21">
        <f>SUM(CF161:CF177)-CF162</f>
        <v>0</v>
      </c>
      <c r="CG160" s="21">
        <f>SUM(CG161:CG177)-CG162</f>
        <v>24373.042000000001</v>
      </c>
      <c r="CH160" s="21">
        <f>SUM(CH161:CH177)-CH162</f>
        <v>5000</v>
      </c>
      <c r="CI160" s="21">
        <f>SUM(CI161:CI177)-CI162</f>
        <v>3827.9994400000005</v>
      </c>
      <c r="CJ160" s="21">
        <f t="shared" si="710"/>
        <v>163</v>
      </c>
      <c r="CK160" s="21">
        <f t="shared" si="710"/>
        <v>0</v>
      </c>
      <c r="CL160" s="21">
        <f t="shared" si="710"/>
        <v>163</v>
      </c>
      <c r="CM160" s="21">
        <f t="shared" si="710"/>
        <v>0</v>
      </c>
      <c r="CN160" s="21">
        <f t="shared" si="710"/>
        <v>0</v>
      </c>
      <c r="CO160" s="21">
        <f>SUM(CO161:CO177)-CO162</f>
        <v>33038.041439999994</v>
      </c>
      <c r="CP160" s="21">
        <f>SUM(CP161:CP177)-CP162</f>
        <v>0</v>
      </c>
      <c r="CQ160" s="21">
        <f>SUM(CQ161:CQ177)-CQ162</f>
        <v>24210.042000000001</v>
      </c>
      <c r="CR160" s="21">
        <f>SUM(CR161:CR177)-CR162</f>
        <v>5000</v>
      </c>
      <c r="CS160" s="21">
        <f>SUM(CS161:CS177)-CS162</f>
        <v>3827.9994400000005</v>
      </c>
      <c r="CT160" s="21">
        <f t="shared" si="710"/>
        <v>25667.147500000003</v>
      </c>
      <c r="CU160" s="21">
        <f t="shared" si="710"/>
        <v>0</v>
      </c>
      <c r="CV160" s="21">
        <f t="shared" si="710"/>
        <v>17396.10025</v>
      </c>
      <c r="CW160" s="21">
        <f t="shared" si="710"/>
        <v>5000</v>
      </c>
      <c r="CX160" s="21">
        <f t="shared" si="710"/>
        <v>3271.0472500000005</v>
      </c>
      <c r="CY160" s="97">
        <f>SUM(CY161:CY177)-CY162</f>
        <v>8553.6418900000008</v>
      </c>
      <c r="CZ160" s="97">
        <f>SUM(CZ161:CZ177)-CZ162</f>
        <v>0</v>
      </c>
      <c r="DA160" s="273">
        <f t="shared" ref="DA160" si="711">SUM(DA161:DA177)-DA162</f>
        <v>5131.8736399999998</v>
      </c>
      <c r="DB160" s="97">
        <f>SUM(DB161:DB177)-DB162</f>
        <v>1098.8687600000001</v>
      </c>
      <c r="DC160" s="273">
        <f t="shared" ref="DC160" si="712">SUM(DC161:DC177)-DC162</f>
        <v>2322.8994899999998</v>
      </c>
      <c r="DD160" s="21">
        <f t="shared" si="710"/>
        <v>34220.789390000005</v>
      </c>
      <c r="DE160" s="21">
        <f t="shared" ref="DE160:DN160" si="713">SUM(DE161:DE177)-DE162</f>
        <v>34220.789390000005</v>
      </c>
      <c r="DF160" s="21">
        <f t="shared" si="713"/>
        <v>0</v>
      </c>
      <c r="DG160" s="21">
        <f t="shared" si="713"/>
        <v>22527.973889999997</v>
      </c>
      <c r="DH160" s="21">
        <f t="shared" si="713"/>
        <v>6098.8687600000003</v>
      </c>
      <c r="DI160" s="21">
        <f t="shared" si="713"/>
        <v>5593.9467400000012</v>
      </c>
      <c r="DJ160" s="21">
        <f t="shared" si="713"/>
        <v>7370.8939400000008</v>
      </c>
      <c r="DK160" s="21">
        <f t="shared" si="713"/>
        <v>0</v>
      </c>
      <c r="DL160" s="21">
        <f t="shared" si="713"/>
        <v>6813.9417500000009</v>
      </c>
      <c r="DM160" s="21">
        <f t="shared" si="713"/>
        <v>0</v>
      </c>
      <c r="DN160" s="21">
        <f t="shared" si="713"/>
        <v>556.95218999999997</v>
      </c>
      <c r="DO160" s="31">
        <f>DP160+DR160-CJ160</f>
        <v>33996.819439999992</v>
      </c>
      <c r="DP160" s="206">
        <f t="shared" ref="DP160:EJ160" si="714">SUM(DP161:DP177)-DP162</f>
        <v>33201.041439999994</v>
      </c>
      <c r="DQ160" s="206">
        <f t="shared" ref="DQ160" si="715">SUM(DQ161:DQ177)-DQ162</f>
        <v>33996.819439999992</v>
      </c>
      <c r="DR160" s="207">
        <f t="shared" si="714"/>
        <v>958.77800000000002</v>
      </c>
      <c r="DS160" s="21">
        <f t="shared" si="714"/>
        <v>0</v>
      </c>
      <c r="DT160" s="21">
        <f t="shared" si="714"/>
        <v>591.65800000000002</v>
      </c>
      <c r="DU160" s="21">
        <f t="shared" si="714"/>
        <v>0</v>
      </c>
      <c r="DV160" s="42">
        <f t="shared" si="714"/>
        <v>367.12</v>
      </c>
      <c r="DW160" s="21">
        <f t="shared" si="714"/>
        <v>958.77800000000002</v>
      </c>
      <c r="DX160" s="207">
        <f t="shared" si="714"/>
        <v>0</v>
      </c>
      <c r="DY160" s="21">
        <f t="shared" si="714"/>
        <v>591.65800000000002</v>
      </c>
      <c r="DZ160" s="21">
        <f t="shared" si="714"/>
        <v>0</v>
      </c>
      <c r="EA160" s="21">
        <f t="shared" si="714"/>
        <v>367.12</v>
      </c>
      <c r="EB160" s="21">
        <f t="shared" si="714"/>
        <v>0</v>
      </c>
      <c r="EC160" s="21">
        <f t="shared" si="714"/>
        <v>0</v>
      </c>
      <c r="ED160" s="21">
        <f t="shared" si="714"/>
        <v>0</v>
      </c>
      <c r="EE160" s="21">
        <f t="shared" si="714"/>
        <v>0</v>
      </c>
      <c r="EF160" s="21">
        <f t="shared" si="714"/>
        <v>0</v>
      </c>
      <c r="EG160" s="21">
        <f t="shared" si="714"/>
        <v>0</v>
      </c>
      <c r="EH160" s="21">
        <f t="shared" si="714"/>
        <v>0</v>
      </c>
      <c r="EI160" s="21">
        <f t="shared" si="714"/>
        <v>0</v>
      </c>
      <c r="EJ160" s="3">
        <f t="shared" si="714"/>
        <v>7370.8939400000008</v>
      </c>
      <c r="EL160" s="3">
        <f>SUM(EL161:EL177)-EL162</f>
        <v>33996.819439999992</v>
      </c>
      <c r="EM160" s="3">
        <f>SUM(EM161:EM177)-EM162</f>
        <v>26625.925500000001</v>
      </c>
      <c r="EO160" s="3">
        <f>SUM(EO161:EO177)-EO162</f>
        <v>26625.925500000005</v>
      </c>
      <c r="EP160" s="3">
        <f>SUM(EP161:EP177)-EP162</f>
        <v>7370.8939400000017</v>
      </c>
      <c r="ER160" s="3">
        <f>SUM(ER161:ER177)-ER162</f>
        <v>7370.8939399999872</v>
      </c>
      <c r="ES160" s="24">
        <f>EJ160-ER160</f>
        <v>1.3642420526593924E-11</v>
      </c>
      <c r="ET160" s="146">
        <f t="shared" ref="ET160:EV160" si="716">SUM(ET161:ET177)-ET162</f>
        <v>37500.670000000006</v>
      </c>
      <c r="EU160" s="146">
        <f t="shared" si="716"/>
        <v>15578</v>
      </c>
      <c r="EV160" s="146">
        <f t="shared" si="716"/>
        <v>8.6359999999999992</v>
      </c>
      <c r="EW160" s="146">
        <f t="shared" ref="EW160:EX160" si="717">SUM(EW161:EW177)-EW162</f>
        <v>4320</v>
      </c>
      <c r="EX160" s="146">
        <f t="shared" si="717"/>
        <v>0.67200000000000004</v>
      </c>
      <c r="EY160" s="171">
        <f t="shared" ref="EY160:EZ160" si="718">SUM(EY161:EY177)-EY162</f>
        <v>14</v>
      </c>
      <c r="EZ160" s="174">
        <f t="shared" si="718"/>
        <v>6269.6</v>
      </c>
      <c r="FA160" s="24"/>
      <c r="FB160" s="24"/>
      <c r="FC160" s="94">
        <f>SUM(FC161:FC177)-FC162</f>
        <v>25667.147500000003</v>
      </c>
      <c r="FD160" s="94">
        <f>SUM(FD161:FD177)-FD162</f>
        <v>0</v>
      </c>
      <c r="FE160" s="141">
        <f t="shared" ref="FE160" si="719">SUM(FE161:FE177)-FE162</f>
        <v>17396.10025</v>
      </c>
      <c r="FF160" s="94">
        <f>SUM(FF161:FF177)-FF162</f>
        <v>5000</v>
      </c>
      <c r="FG160" s="141">
        <f t="shared" ref="FG160" si="720">SUM(FG161:FG177)-FG162</f>
        <v>3271.0472500000005</v>
      </c>
      <c r="FH160" s="94">
        <f>SUM(FH161:FH177)-FH162</f>
        <v>9862.7076400000024</v>
      </c>
      <c r="FI160" s="94">
        <f>SUM(FI161:FI177)-FI162</f>
        <v>0</v>
      </c>
      <c r="FJ160" s="141">
        <f t="shared" ref="FJ160" si="721">SUM(FJ161:FJ177)-FJ162</f>
        <v>6070.695389999999</v>
      </c>
      <c r="FK160" s="94">
        <f>SUM(FK161:FK177)-FK162</f>
        <v>1098.8687600000001</v>
      </c>
      <c r="FL160" s="141">
        <f t="shared" ref="FL160" si="722">SUM(FL161:FL177)-FL162</f>
        <v>2693.1434899999995</v>
      </c>
      <c r="FM160" s="94">
        <f>SUM(FM161:FM177)-FM162</f>
        <v>25667.147500000003</v>
      </c>
      <c r="FN160" s="94">
        <f>SUM(FN161:FN177)-FN162</f>
        <v>0</v>
      </c>
      <c r="FO160" s="141">
        <f t="shared" ref="FO160" si="723">SUM(FO161:FO177)-FO162</f>
        <v>17396.10025</v>
      </c>
      <c r="FP160" s="94">
        <f>SUM(FP161:FP177)-FP162</f>
        <v>5000</v>
      </c>
      <c r="FQ160" s="141">
        <f t="shared" ref="FQ160" si="724">SUM(FQ161:FQ177)-FQ162</f>
        <v>3271.0472500000005</v>
      </c>
      <c r="FR160" s="94">
        <f>SUM(FR161:FR177)-FR162</f>
        <v>8553.6418900000008</v>
      </c>
      <c r="FS160" s="94">
        <f>SUM(FS161:FS177)-FS162</f>
        <v>0</v>
      </c>
      <c r="FT160" s="141">
        <f t="shared" ref="FT160" si="725">SUM(FT161:FT177)-FT162</f>
        <v>5131.8736399999998</v>
      </c>
      <c r="FU160" s="94">
        <f>SUM(FU161:FU177)-FU162</f>
        <v>1098.8687600000001</v>
      </c>
      <c r="FV160" s="141">
        <f t="shared" ref="FV160" si="726">SUM(FV161:FV177)-FV162</f>
        <v>2322.8994899999998</v>
      </c>
    </row>
    <row r="161" spans="2:178" s="59" customFormat="1" ht="15.75" customHeight="1" x14ac:dyDescent="0.3">
      <c r="B161" s="49"/>
      <c r="C161" s="50"/>
      <c r="D161" s="50"/>
      <c r="E161" s="307"/>
      <c r="F161" s="49"/>
      <c r="G161" s="50"/>
      <c r="H161" s="50"/>
      <c r="M161" s="307">
        <v>109</v>
      </c>
      <c r="N161" s="10" t="s">
        <v>379</v>
      </c>
      <c r="O161" s="312"/>
      <c r="P161" s="17">
        <f t="shared" ref="P161:P177" si="727">Q161+R161+S161+T161</f>
        <v>7061</v>
      </c>
      <c r="Q161" s="17"/>
      <c r="R161" s="33">
        <v>2061</v>
      </c>
      <c r="S161" s="111">
        <f>5000</f>
        <v>5000</v>
      </c>
      <c r="T161" s="17"/>
      <c r="U161" s="17">
        <v>606.1</v>
      </c>
      <c r="V161" s="312"/>
      <c r="W161" s="312"/>
      <c r="X161" s="17">
        <f t="shared" ref="X161:X177" si="728">Y161+Z161+AA161+AB161</f>
        <v>7061</v>
      </c>
      <c r="Y161" s="17"/>
      <c r="Z161" s="33">
        <v>2061</v>
      </c>
      <c r="AA161" s="111">
        <f>5000</f>
        <v>5000</v>
      </c>
      <c r="AB161" s="17"/>
      <c r="AC161" s="17">
        <f t="shared" ref="AC161:AC177" si="729">AD161+AE161+AF161+AG161</f>
        <v>3416.5643</v>
      </c>
      <c r="AD161" s="17"/>
      <c r="AE161" s="274">
        <v>2317.6955400000002</v>
      </c>
      <c r="AF161" s="17">
        <v>1098.8687600000001</v>
      </c>
      <c r="AG161" s="274"/>
      <c r="AH161" s="312"/>
      <c r="AI161" s="17">
        <f t="shared" ref="AI161:AI177" si="730">AJ161+AK161+AL161+AM161</f>
        <v>606.1</v>
      </c>
      <c r="AJ161" s="17"/>
      <c r="AK161" s="324">
        <f t="shared" si="567"/>
        <v>206.10000000000002</v>
      </c>
      <c r="AL161" s="324">
        <f t="shared" si="568"/>
        <v>400</v>
      </c>
      <c r="AM161" s="324">
        <f t="shared" si="569"/>
        <v>0</v>
      </c>
      <c r="AN161" s="17">
        <f t="shared" ref="AN161:AN177" si="731">AO161+AP161+AQ161+AR161</f>
        <v>7061</v>
      </c>
      <c r="AO161" s="17"/>
      <c r="AP161" s="33">
        <v>2061</v>
      </c>
      <c r="AQ161" s="111">
        <f>5000</f>
        <v>5000</v>
      </c>
      <c r="AR161" s="17"/>
      <c r="AS161" s="17">
        <f t="shared" ref="AS161:AS177" si="732">AT161+AU161+AW161+AX161</f>
        <v>7061</v>
      </c>
      <c r="AT161" s="17"/>
      <c r="AU161" s="33">
        <v>2061</v>
      </c>
      <c r="AV161" s="33"/>
      <c r="AW161" s="111">
        <f>5000</f>
        <v>5000</v>
      </c>
      <c r="AX161" s="17"/>
      <c r="AY161" s="17">
        <f t="shared" ref="AY161:AY177" si="733">AZ161+BA161+BB161+BC161</f>
        <v>7061</v>
      </c>
      <c r="AZ161" s="17"/>
      <c r="BA161" s="33">
        <v>2061</v>
      </c>
      <c r="BB161" s="111">
        <f>5000</f>
        <v>5000</v>
      </c>
      <c r="BC161" s="17"/>
      <c r="BD161" s="17">
        <f t="shared" ref="BD161:BD177" si="734">BE161+BF161+BG161+BH161</f>
        <v>7061</v>
      </c>
      <c r="BE161" s="17"/>
      <c r="BF161" s="33">
        <v>2061</v>
      </c>
      <c r="BG161" s="111">
        <f>5000</f>
        <v>5000</v>
      </c>
      <c r="BH161" s="17"/>
      <c r="BI161" s="17">
        <f t="shared" ref="BI161:BI177" si="735">BJ161+BK161+BL161+BM161</f>
        <v>7061</v>
      </c>
      <c r="BJ161" s="17"/>
      <c r="BK161" s="33">
        <v>2061</v>
      </c>
      <c r="BL161" s="111">
        <f>5000</f>
        <v>5000</v>
      </c>
      <c r="BM161" s="17"/>
      <c r="BN161" s="17">
        <f t="shared" si="669"/>
        <v>2061</v>
      </c>
      <c r="BO161" s="17"/>
      <c r="BP161" s="33">
        <v>2061</v>
      </c>
      <c r="BQ161" s="17"/>
      <c r="BR161" s="17"/>
      <c r="BS161" s="17"/>
      <c r="BT161" s="17"/>
      <c r="BU161" s="17">
        <f t="shared" ref="BU161:BU177" si="736">BV161+BW161+BX161+BY161</f>
        <v>7061</v>
      </c>
      <c r="BV161" s="17"/>
      <c r="BW161" s="33">
        <v>2061</v>
      </c>
      <c r="BX161" s="111">
        <f>5000</f>
        <v>5000</v>
      </c>
      <c r="BY161" s="17"/>
      <c r="BZ161" s="17">
        <f t="shared" ref="BZ161:BZ177" si="737">CA161+CB161+CC161+CD161</f>
        <v>0</v>
      </c>
      <c r="CA161" s="17">
        <f t="shared" ref="CA161:CA177" si="738">AO161-BV161</f>
        <v>0</v>
      </c>
      <c r="CB161" s="17">
        <f t="shared" ref="CB161:CB177" si="739">AP161-BW161</f>
        <v>0</v>
      </c>
      <c r="CC161" s="17">
        <f t="shared" ref="CC161:CC177" si="740">AQ161-BX161</f>
        <v>0</v>
      </c>
      <c r="CD161" s="17">
        <f t="shared" ref="CD161:CD177" si="741">AR161-BY161</f>
        <v>0</v>
      </c>
      <c r="CE161" s="17">
        <f t="shared" ref="CE161:CE177" si="742">CF161+CG161+CH161+CI161</f>
        <v>7061</v>
      </c>
      <c r="CF161" s="17"/>
      <c r="CG161" s="33">
        <v>2061</v>
      </c>
      <c r="CH161" s="111">
        <f>5000</f>
        <v>5000</v>
      </c>
      <c r="CI161" s="17"/>
      <c r="CJ161" s="17">
        <f t="shared" ref="CJ161:CJ177" si="743">CK161+CL161+CM161+CN161</f>
        <v>0</v>
      </c>
      <c r="CK161" s="17"/>
      <c r="CL161" s="17"/>
      <c r="CM161" s="17"/>
      <c r="CN161" s="17"/>
      <c r="CO161" s="17">
        <f t="shared" ref="CO161:CO177" si="744">CP161+CQ161+CR161+CS161</f>
        <v>7061</v>
      </c>
      <c r="CP161" s="17"/>
      <c r="CQ161" s="33">
        <v>2061</v>
      </c>
      <c r="CR161" s="111">
        <f>5000</f>
        <v>5000</v>
      </c>
      <c r="CS161" s="17"/>
      <c r="CT161" s="17">
        <f t="shared" ref="CT161:CT163" si="745">CU161+CV161+CW161+CX161</f>
        <v>6951.5033000000003</v>
      </c>
      <c r="CU161" s="17"/>
      <c r="CV161" s="33">
        <v>1951.5033000000001</v>
      </c>
      <c r="CW161" s="111">
        <f>5000</f>
        <v>5000</v>
      </c>
      <c r="CX161" s="15"/>
      <c r="CY161" s="17">
        <f t="shared" ref="CY161:CY177" si="746">CZ161+DA161+DB161+DC161</f>
        <v>3416.5643</v>
      </c>
      <c r="CZ161" s="17"/>
      <c r="DA161" s="274">
        <v>2317.6955400000002</v>
      </c>
      <c r="DB161" s="17">
        <v>1098.8687600000001</v>
      </c>
      <c r="DC161" s="274"/>
      <c r="DD161" s="15">
        <f t="shared" ref="DD161:DD177" si="747">DE161</f>
        <v>10368.0676</v>
      </c>
      <c r="DE161" s="17">
        <f t="shared" ref="DE161:DE177" si="748">DF161+DG161+DH161+DI161</f>
        <v>10368.0676</v>
      </c>
      <c r="DF161" s="17">
        <f t="shared" ref="DF161:DF177" si="749">CU161+CZ161</f>
        <v>0</v>
      </c>
      <c r="DG161" s="17">
        <f t="shared" ref="DG161:DG177" si="750">CV161+DA161</f>
        <v>4269.19884</v>
      </c>
      <c r="DH161" s="17">
        <f t="shared" ref="DH161:DH177" si="751">CW161+DB161</f>
        <v>6098.8687600000003</v>
      </c>
      <c r="DI161" s="17">
        <f t="shared" ref="DI161:DI177" si="752">CX161+DC161</f>
        <v>0</v>
      </c>
      <c r="DJ161" s="17">
        <f t="shared" ref="DJ161:DJ177" si="753">DK161+DL161+DM161+DN161</f>
        <v>109.49669999999992</v>
      </c>
      <c r="DK161" s="17">
        <f t="shared" ref="DK161:DK177" si="754">CP161-CU161</f>
        <v>0</v>
      </c>
      <c r="DL161" s="17">
        <f t="shared" ref="DL161:DL177" si="755">CQ161-CV161</f>
        <v>109.49669999999992</v>
      </c>
      <c r="DM161" s="17">
        <f t="shared" ref="DM161:DM177" si="756">CR161-CW161</f>
        <v>0</v>
      </c>
      <c r="DN161" s="17">
        <f t="shared" ref="DN161:DN177" si="757">CS161-CX161</f>
        <v>0</v>
      </c>
      <c r="DO161" s="208"/>
      <c r="DP161" s="209">
        <f>CE161</f>
        <v>7061</v>
      </c>
      <c r="DQ161" s="209">
        <f>DP161</f>
        <v>7061</v>
      </c>
      <c r="DR161" s="17">
        <f t="shared" ref="DR161:DR177" si="758">DS161+DT161+DU161+DV161</f>
        <v>0</v>
      </c>
      <c r="DS161" s="17"/>
      <c r="DT161" s="17"/>
      <c r="DU161" s="17"/>
      <c r="DV161" s="40"/>
      <c r="DW161" s="15">
        <f t="shared" ref="DW161:DW177" si="759">DX161+DY161+DZ161+EA161</f>
        <v>0</v>
      </c>
      <c r="DX161" s="17"/>
      <c r="DY161" s="17"/>
      <c r="DZ161" s="17"/>
      <c r="EA161" s="17"/>
      <c r="EB161" s="17">
        <f t="shared" ref="EB161:EB177" si="760">EC161+ED161+EE161+EF161</f>
        <v>0</v>
      </c>
      <c r="EC161" s="17"/>
      <c r="ED161" s="17"/>
      <c r="EE161" s="17"/>
      <c r="EF161" s="17"/>
      <c r="EG161" s="17"/>
      <c r="EH161" s="17"/>
      <c r="EI161" s="17"/>
      <c r="EJ161" s="8">
        <f t="shared" ref="EJ161:EJ177" si="761">DJ161+EB161+EI161</f>
        <v>109.49669999999992</v>
      </c>
      <c r="EL161" s="8">
        <f t="shared" ref="EL161:EL177" si="762">CO161+DR161+EG161</f>
        <v>7061</v>
      </c>
      <c r="EM161" s="8">
        <f t="shared" ref="EM161:EM177" si="763">CT161+DW161+EH161</f>
        <v>6951.5033000000003</v>
      </c>
      <c r="EO161" s="8">
        <f t="shared" ref="EO161:EO162" si="764">EM161</f>
        <v>6951.5033000000003</v>
      </c>
      <c r="EP161" s="8">
        <f t="shared" ref="EP161:EP162" si="765">EJ161</f>
        <v>109.49669999999992</v>
      </c>
      <c r="ER161" s="8">
        <f>DQ161-EO161</f>
        <v>109.49669999999969</v>
      </c>
      <c r="ET161" s="148">
        <v>7388</v>
      </c>
      <c r="EU161" s="148">
        <v>5436</v>
      </c>
      <c r="EV161" s="148">
        <v>2.2709999999999999</v>
      </c>
      <c r="EW161" s="148">
        <v>4320</v>
      </c>
      <c r="EX161" s="148">
        <v>0.67200000000000004</v>
      </c>
      <c r="EY161" s="180"/>
      <c r="EZ161" s="153"/>
      <c r="FC161" s="8">
        <f t="shared" ref="FC161:FC177" si="766">FD161+FE161+FF161+FG161</f>
        <v>6951.5033000000003</v>
      </c>
      <c r="FD161" s="8"/>
      <c r="FE161" s="131">
        <v>1951.5033000000001</v>
      </c>
      <c r="FF161" s="8">
        <v>5000</v>
      </c>
      <c r="FG161" s="131"/>
      <c r="FH161" s="8">
        <f t="shared" ref="FH161:FH177" si="767">FI161+FJ161+FK161+FL161</f>
        <v>3416.5643</v>
      </c>
      <c r="FI161" s="8"/>
      <c r="FJ161" s="131">
        <v>2317.6955400000002</v>
      </c>
      <c r="FK161" s="8">
        <v>1098.8687600000001</v>
      </c>
      <c r="FL161" s="131"/>
      <c r="FM161" s="8">
        <f t="shared" ref="FM161:FM177" si="768">FN161+FO161+FP161+FQ161</f>
        <v>6951.5033000000003</v>
      </c>
      <c r="FN161" s="8"/>
      <c r="FO161" s="131">
        <v>1951.5033000000001</v>
      </c>
      <c r="FP161" s="8">
        <v>5000</v>
      </c>
      <c r="FQ161" s="131"/>
      <c r="FR161" s="8">
        <f t="shared" ref="FR161:FR177" si="769">FS161+FT161+FU161+FV161</f>
        <v>3416.5643</v>
      </c>
      <c r="FS161" s="8"/>
      <c r="FT161" s="131">
        <v>2317.6955400000002</v>
      </c>
      <c r="FU161" s="8">
        <v>1098.8687600000001</v>
      </c>
      <c r="FV161" s="131"/>
    </row>
    <row r="162" spans="2:178" s="59" customFormat="1" ht="15.75" customHeight="1" x14ac:dyDescent="0.3">
      <c r="B162" s="49"/>
      <c r="C162" s="50"/>
      <c r="D162" s="50"/>
      <c r="E162" s="307"/>
      <c r="F162" s="49"/>
      <c r="G162" s="50"/>
      <c r="H162" s="50"/>
      <c r="M162" s="307"/>
      <c r="N162" s="28" t="s">
        <v>396</v>
      </c>
      <c r="O162" s="313"/>
      <c r="P162" s="17">
        <f t="shared" si="727"/>
        <v>2061</v>
      </c>
      <c r="Q162" s="17"/>
      <c r="R162" s="55">
        <v>2061</v>
      </c>
      <c r="S162" s="17"/>
      <c r="T162" s="17"/>
      <c r="U162" s="20">
        <v>206.10000000000002</v>
      </c>
      <c r="V162" s="313"/>
      <c r="W162" s="313"/>
      <c r="X162" s="17">
        <f t="shared" si="728"/>
        <v>2061</v>
      </c>
      <c r="Y162" s="17"/>
      <c r="Z162" s="55">
        <v>2061</v>
      </c>
      <c r="AA162" s="17"/>
      <c r="AB162" s="17"/>
      <c r="AC162" s="17">
        <f t="shared" si="729"/>
        <v>2317.6955400000002</v>
      </c>
      <c r="AD162" s="17"/>
      <c r="AE162" s="274">
        <v>2317.6955400000002</v>
      </c>
      <c r="AF162" s="17"/>
      <c r="AG162" s="274"/>
      <c r="AH162" s="313"/>
      <c r="AI162" s="17">
        <f t="shared" si="730"/>
        <v>206.10000000000002</v>
      </c>
      <c r="AJ162" s="17"/>
      <c r="AK162" s="324">
        <f t="shared" si="567"/>
        <v>206.10000000000002</v>
      </c>
      <c r="AL162" s="324">
        <f t="shared" si="568"/>
        <v>0</v>
      </c>
      <c r="AM162" s="324">
        <f t="shared" si="569"/>
        <v>0</v>
      </c>
      <c r="AN162" s="17">
        <f t="shared" si="731"/>
        <v>2061</v>
      </c>
      <c r="AO162" s="17"/>
      <c r="AP162" s="55">
        <v>2061</v>
      </c>
      <c r="AQ162" s="17"/>
      <c r="AR162" s="17"/>
      <c r="AS162" s="17">
        <f t="shared" si="732"/>
        <v>2061</v>
      </c>
      <c r="AT162" s="17"/>
      <c r="AU162" s="55">
        <v>2061</v>
      </c>
      <c r="AV162" s="27"/>
      <c r="AW162" s="17"/>
      <c r="AX162" s="17"/>
      <c r="AY162" s="17">
        <f t="shared" si="733"/>
        <v>2061</v>
      </c>
      <c r="AZ162" s="17"/>
      <c r="BA162" s="55">
        <v>2061</v>
      </c>
      <c r="BB162" s="17"/>
      <c r="BC162" s="17"/>
      <c r="BD162" s="17">
        <f t="shared" si="734"/>
        <v>2061</v>
      </c>
      <c r="BE162" s="17"/>
      <c r="BF162" s="55">
        <v>2061</v>
      </c>
      <c r="BG162" s="17"/>
      <c r="BH162" s="17"/>
      <c r="BI162" s="17">
        <f t="shared" si="735"/>
        <v>2061</v>
      </c>
      <c r="BJ162" s="17"/>
      <c r="BK162" s="55">
        <v>2061</v>
      </c>
      <c r="BL162" s="17"/>
      <c r="BM162" s="17"/>
      <c r="BN162" s="17">
        <f t="shared" si="669"/>
        <v>2061</v>
      </c>
      <c r="BO162" s="17"/>
      <c r="BP162" s="55">
        <v>2061</v>
      </c>
      <c r="BQ162" s="17"/>
      <c r="BR162" s="17"/>
      <c r="BS162" s="17"/>
      <c r="BT162" s="17" t="s">
        <v>201</v>
      </c>
      <c r="BU162" s="17">
        <f t="shared" si="736"/>
        <v>2061</v>
      </c>
      <c r="BV162" s="17"/>
      <c r="BW162" s="55">
        <v>2061</v>
      </c>
      <c r="BX162" s="17"/>
      <c r="BY162" s="17"/>
      <c r="BZ162" s="17">
        <f t="shared" si="737"/>
        <v>0</v>
      </c>
      <c r="CA162" s="17">
        <f t="shared" si="738"/>
        <v>0</v>
      </c>
      <c r="CB162" s="17">
        <f t="shared" si="739"/>
        <v>0</v>
      </c>
      <c r="CC162" s="17">
        <f t="shared" si="740"/>
        <v>0</v>
      </c>
      <c r="CD162" s="17">
        <f t="shared" si="741"/>
        <v>0</v>
      </c>
      <c r="CE162" s="17">
        <f t="shared" si="742"/>
        <v>2061</v>
      </c>
      <c r="CF162" s="17"/>
      <c r="CG162" s="55">
        <v>2061</v>
      </c>
      <c r="CH162" s="17"/>
      <c r="CI162" s="17"/>
      <c r="CJ162" s="17">
        <f t="shared" si="743"/>
        <v>0</v>
      </c>
      <c r="CK162" s="17"/>
      <c r="CL162" s="17"/>
      <c r="CM162" s="17"/>
      <c r="CN162" s="17"/>
      <c r="CO162" s="17">
        <f t="shared" si="744"/>
        <v>2061</v>
      </c>
      <c r="CP162" s="17"/>
      <c r="CQ162" s="55">
        <v>2061</v>
      </c>
      <c r="CR162" s="17"/>
      <c r="CS162" s="17"/>
      <c r="CT162" s="17">
        <f t="shared" si="745"/>
        <v>1951.5033000000001</v>
      </c>
      <c r="CU162" s="17"/>
      <c r="CV162" s="55">
        <f>CV161</f>
        <v>1951.5033000000001</v>
      </c>
      <c r="CW162" s="17"/>
      <c r="CX162" s="15"/>
      <c r="CY162" s="17">
        <f t="shared" si="746"/>
        <v>2317.6955400000002</v>
      </c>
      <c r="CZ162" s="17"/>
      <c r="DA162" s="274">
        <v>2317.6955400000002</v>
      </c>
      <c r="DB162" s="17"/>
      <c r="DC162" s="274"/>
      <c r="DD162" s="15">
        <f t="shared" si="747"/>
        <v>4269.19884</v>
      </c>
      <c r="DE162" s="17">
        <f t="shared" si="748"/>
        <v>4269.19884</v>
      </c>
      <c r="DF162" s="17">
        <f t="shared" si="749"/>
        <v>0</v>
      </c>
      <c r="DG162" s="17">
        <f t="shared" si="750"/>
        <v>4269.19884</v>
      </c>
      <c r="DH162" s="17">
        <f t="shared" si="751"/>
        <v>0</v>
      </c>
      <c r="DI162" s="17">
        <f t="shared" si="752"/>
        <v>0</v>
      </c>
      <c r="DJ162" s="17">
        <f t="shared" si="753"/>
        <v>109.49669999999992</v>
      </c>
      <c r="DK162" s="17">
        <f t="shared" si="754"/>
        <v>0</v>
      </c>
      <c r="DL162" s="17">
        <f t="shared" si="755"/>
        <v>109.49669999999992</v>
      </c>
      <c r="DM162" s="17">
        <f t="shared" si="756"/>
        <v>0</v>
      </c>
      <c r="DN162" s="17">
        <f t="shared" si="757"/>
        <v>0</v>
      </c>
      <c r="DO162" s="208"/>
      <c r="DP162" s="209"/>
      <c r="DQ162" s="209"/>
      <c r="DR162" s="17">
        <f t="shared" si="758"/>
        <v>0</v>
      </c>
      <c r="DS162" s="17"/>
      <c r="DT162" s="17"/>
      <c r="DU162" s="17"/>
      <c r="DV162" s="40"/>
      <c r="DW162" s="15">
        <f t="shared" si="759"/>
        <v>0</v>
      </c>
      <c r="DX162" s="17"/>
      <c r="DY162" s="17"/>
      <c r="DZ162" s="17"/>
      <c r="EA162" s="17"/>
      <c r="EB162" s="17">
        <f t="shared" si="760"/>
        <v>0</v>
      </c>
      <c r="EC162" s="17"/>
      <c r="ED162" s="17"/>
      <c r="EE162" s="17"/>
      <c r="EF162" s="17"/>
      <c r="EG162" s="17"/>
      <c r="EH162" s="17"/>
      <c r="EI162" s="17"/>
      <c r="EJ162" s="8">
        <f t="shared" si="761"/>
        <v>109.49669999999992</v>
      </c>
      <c r="EL162" s="8">
        <f t="shared" si="762"/>
        <v>2061</v>
      </c>
      <c r="EM162" s="8">
        <f t="shared" si="763"/>
        <v>1951.5033000000001</v>
      </c>
      <c r="EO162" s="8">
        <f t="shared" si="764"/>
        <v>1951.5033000000001</v>
      </c>
      <c r="EP162" s="8">
        <f t="shared" si="765"/>
        <v>109.49669999999992</v>
      </c>
      <c r="ER162" s="8"/>
      <c r="ET162" s="148">
        <v>7388</v>
      </c>
      <c r="EU162" s="148">
        <v>5436</v>
      </c>
      <c r="EV162" s="148">
        <v>2.2709999999999999</v>
      </c>
      <c r="EW162" s="148"/>
      <c r="EX162" s="148"/>
      <c r="EY162" s="175"/>
      <c r="EZ162" s="148"/>
      <c r="FC162" s="8">
        <f t="shared" si="766"/>
        <v>1951.5033000000001</v>
      </c>
      <c r="FD162" s="8"/>
      <c r="FE162" s="131">
        <v>1951.5033000000001</v>
      </c>
      <c r="FF162" s="8"/>
      <c r="FG162" s="131"/>
      <c r="FH162" s="8">
        <f t="shared" si="767"/>
        <v>2317.6955400000002</v>
      </c>
      <c r="FI162" s="8"/>
      <c r="FJ162" s="131">
        <v>2317.6955400000002</v>
      </c>
      <c r="FK162" s="8"/>
      <c r="FL162" s="131"/>
      <c r="FM162" s="8">
        <f t="shared" si="768"/>
        <v>1951.5033000000001</v>
      </c>
      <c r="FN162" s="8"/>
      <c r="FO162" s="131">
        <v>1951.5033000000001</v>
      </c>
      <c r="FP162" s="8"/>
      <c r="FQ162" s="131"/>
      <c r="FR162" s="8">
        <f t="shared" si="769"/>
        <v>2317.6955400000002</v>
      </c>
      <c r="FS162" s="8"/>
      <c r="FT162" s="131">
        <v>2317.6955400000002</v>
      </c>
      <c r="FU162" s="8"/>
      <c r="FV162" s="131"/>
    </row>
    <row r="163" spans="2:178" s="59" customFormat="1" ht="15.75" customHeight="1" x14ac:dyDescent="0.3">
      <c r="B163" s="49"/>
      <c r="C163" s="50"/>
      <c r="D163" s="50"/>
      <c r="E163" s="307"/>
      <c r="F163" s="49"/>
      <c r="G163" s="50"/>
      <c r="H163" s="50"/>
      <c r="I163" s="307"/>
      <c r="J163" s="10"/>
      <c r="K163" s="10"/>
      <c r="L163" s="81"/>
      <c r="M163" s="307">
        <v>110</v>
      </c>
      <c r="N163" s="10" t="s">
        <v>119</v>
      </c>
      <c r="O163" s="312"/>
      <c r="P163" s="17">
        <f t="shared" si="727"/>
        <v>1981.6</v>
      </c>
      <c r="Q163" s="17"/>
      <c r="R163" s="33">
        <v>1678.5</v>
      </c>
      <c r="S163" s="17"/>
      <c r="T163" s="109">
        <v>303.10000000000002</v>
      </c>
      <c r="U163" s="17">
        <v>188.15770000000003</v>
      </c>
      <c r="V163" s="312"/>
      <c r="W163" s="312"/>
      <c r="X163" s="17">
        <f t="shared" si="728"/>
        <v>1981.6</v>
      </c>
      <c r="Y163" s="17"/>
      <c r="Z163" s="33">
        <v>1678.5</v>
      </c>
      <c r="AA163" s="17"/>
      <c r="AB163" s="109">
        <v>303.10000000000002</v>
      </c>
      <c r="AC163" s="17">
        <f t="shared" si="729"/>
        <v>1454.5666799999999</v>
      </c>
      <c r="AD163" s="17"/>
      <c r="AE163" s="274">
        <v>415.57186999999999</v>
      </c>
      <c r="AF163" s="17"/>
      <c r="AG163" s="274">
        <v>1038.9948099999999</v>
      </c>
      <c r="AH163" s="312"/>
      <c r="AI163" s="17">
        <f t="shared" si="730"/>
        <v>188.15770000000003</v>
      </c>
      <c r="AJ163" s="17"/>
      <c r="AK163" s="324">
        <f t="shared" si="567"/>
        <v>167.85000000000002</v>
      </c>
      <c r="AL163" s="324">
        <f t="shared" si="568"/>
        <v>0</v>
      </c>
      <c r="AM163" s="324">
        <f t="shared" si="569"/>
        <v>20.307700000000004</v>
      </c>
      <c r="AN163" s="17">
        <f t="shared" si="731"/>
        <v>1981.6</v>
      </c>
      <c r="AO163" s="17"/>
      <c r="AP163" s="33">
        <v>1678.5</v>
      </c>
      <c r="AQ163" s="17"/>
      <c r="AR163" s="109">
        <v>303.10000000000002</v>
      </c>
      <c r="AS163" s="17">
        <f t="shared" si="732"/>
        <v>1981.6</v>
      </c>
      <c r="AT163" s="17"/>
      <c r="AU163" s="33">
        <v>1678.5</v>
      </c>
      <c r="AV163" s="18"/>
      <c r="AW163" s="17"/>
      <c r="AX163" s="109">
        <v>303.10000000000002</v>
      </c>
      <c r="AY163" s="17">
        <f t="shared" si="733"/>
        <v>1981.6</v>
      </c>
      <c r="AZ163" s="17"/>
      <c r="BA163" s="33">
        <v>1678.5</v>
      </c>
      <c r="BB163" s="17"/>
      <c r="BC163" s="109">
        <v>303.10000000000002</v>
      </c>
      <c r="BD163" s="17">
        <f t="shared" si="734"/>
        <v>1981.6</v>
      </c>
      <c r="BE163" s="17"/>
      <c r="BF163" s="33">
        <v>1678.5</v>
      </c>
      <c r="BG163" s="17"/>
      <c r="BH163" s="109">
        <v>303.10000000000002</v>
      </c>
      <c r="BI163" s="17">
        <f t="shared" si="735"/>
        <v>1981.6</v>
      </c>
      <c r="BJ163" s="17"/>
      <c r="BK163" s="33">
        <v>1678.5</v>
      </c>
      <c r="BL163" s="17"/>
      <c r="BM163" s="109">
        <v>303.10000000000002</v>
      </c>
      <c r="BN163" s="17">
        <f t="shared" si="669"/>
        <v>1678.5</v>
      </c>
      <c r="BO163" s="17"/>
      <c r="BP163" s="33">
        <v>1678.5</v>
      </c>
      <c r="BQ163" s="17"/>
      <c r="BR163" s="17"/>
      <c r="BS163" s="17"/>
      <c r="BT163" s="17" t="s">
        <v>324</v>
      </c>
      <c r="BU163" s="17">
        <f t="shared" si="736"/>
        <v>1981.6</v>
      </c>
      <c r="BV163" s="17"/>
      <c r="BW163" s="33">
        <v>1678.5</v>
      </c>
      <c r="BX163" s="17"/>
      <c r="BY163" s="109">
        <v>303.10000000000002</v>
      </c>
      <c r="BZ163" s="17">
        <f t="shared" si="737"/>
        <v>0</v>
      </c>
      <c r="CA163" s="17">
        <f t="shared" si="738"/>
        <v>0</v>
      </c>
      <c r="CB163" s="17">
        <f t="shared" si="739"/>
        <v>0</v>
      </c>
      <c r="CC163" s="17">
        <f t="shared" si="740"/>
        <v>0</v>
      </c>
      <c r="CD163" s="17">
        <f t="shared" si="741"/>
        <v>0</v>
      </c>
      <c r="CE163" s="17">
        <f t="shared" si="742"/>
        <v>1981.6</v>
      </c>
      <c r="CF163" s="17"/>
      <c r="CG163" s="33">
        <v>1678.5</v>
      </c>
      <c r="CH163" s="17"/>
      <c r="CI163" s="109">
        <v>303.10000000000002</v>
      </c>
      <c r="CJ163" s="17">
        <f t="shared" si="743"/>
        <v>0</v>
      </c>
      <c r="CK163" s="17"/>
      <c r="CL163" s="17"/>
      <c r="CM163" s="17"/>
      <c r="CN163" s="17"/>
      <c r="CO163" s="17">
        <f t="shared" si="744"/>
        <v>1981.6</v>
      </c>
      <c r="CP163" s="17"/>
      <c r="CQ163" s="33">
        <v>1678.5</v>
      </c>
      <c r="CR163" s="17"/>
      <c r="CS163" s="109">
        <v>303.10000000000002</v>
      </c>
      <c r="CT163" s="17">
        <f t="shared" si="745"/>
        <v>1981.6</v>
      </c>
      <c r="CU163" s="17"/>
      <c r="CV163" s="33">
        <v>1678.5</v>
      </c>
      <c r="CW163" s="17"/>
      <c r="CX163" s="109">
        <v>303.10000000000002</v>
      </c>
      <c r="CY163" s="17">
        <f t="shared" si="746"/>
        <v>1454.5666799999999</v>
      </c>
      <c r="CZ163" s="17"/>
      <c r="DA163" s="274">
        <v>415.57186999999999</v>
      </c>
      <c r="DB163" s="17"/>
      <c r="DC163" s="274">
        <v>1038.9948099999999</v>
      </c>
      <c r="DD163" s="15">
        <f t="shared" si="747"/>
        <v>3436.1666799999998</v>
      </c>
      <c r="DE163" s="17">
        <f t="shared" si="748"/>
        <v>3436.1666799999998</v>
      </c>
      <c r="DF163" s="17">
        <f t="shared" si="749"/>
        <v>0</v>
      </c>
      <c r="DG163" s="17">
        <f t="shared" si="750"/>
        <v>2094.0718699999998</v>
      </c>
      <c r="DH163" s="17">
        <f t="shared" si="751"/>
        <v>0</v>
      </c>
      <c r="DI163" s="17">
        <f t="shared" si="752"/>
        <v>1342.0948100000001</v>
      </c>
      <c r="DJ163" s="17">
        <f t="shared" si="753"/>
        <v>0</v>
      </c>
      <c r="DK163" s="17">
        <f t="shared" si="754"/>
        <v>0</v>
      </c>
      <c r="DL163" s="17">
        <f t="shared" si="755"/>
        <v>0</v>
      </c>
      <c r="DM163" s="17">
        <f t="shared" si="756"/>
        <v>0</v>
      </c>
      <c r="DN163" s="17">
        <f t="shared" si="757"/>
        <v>0</v>
      </c>
      <c r="DO163" s="208"/>
      <c r="DP163" s="209"/>
      <c r="DQ163" s="346"/>
      <c r="DR163" s="17">
        <f t="shared" si="758"/>
        <v>0</v>
      </c>
      <c r="DS163" s="17"/>
      <c r="DT163" s="17"/>
      <c r="DU163" s="17"/>
      <c r="DV163" s="40"/>
      <c r="DW163" s="15">
        <f t="shared" si="759"/>
        <v>0</v>
      </c>
      <c r="DX163" s="17"/>
      <c r="DY163" s="17"/>
      <c r="DZ163" s="17"/>
      <c r="EA163" s="17"/>
      <c r="EB163" s="17">
        <f t="shared" si="760"/>
        <v>0</v>
      </c>
      <c r="EC163" s="17"/>
      <c r="ED163" s="17"/>
      <c r="EE163" s="17"/>
      <c r="EF163" s="17"/>
      <c r="EG163" s="17"/>
      <c r="EH163" s="17"/>
      <c r="EI163" s="17"/>
      <c r="EJ163" s="8">
        <f t="shared" si="761"/>
        <v>0</v>
      </c>
      <c r="EL163" s="8">
        <f t="shared" si="762"/>
        <v>1981.6</v>
      </c>
      <c r="EM163" s="8">
        <f t="shared" si="763"/>
        <v>1981.6</v>
      </c>
      <c r="EO163" s="8"/>
      <c r="EP163" s="8"/>
      <c r="ER163" s="8"/>
      <c r="ET163" s="148">
        <v>7400</v>
      </c>
      <c r="EU163" s="148">
        <v>7400</v>
      </c>
      <c r="EV163" s="148">
        <v>1.4059999999999999</v>
      </c>
      <c r="EW163" s="148"/>
      <c r="EX163" s="148"/>
      <c r="EY163" s="175">
        <v>1</v>
      </c>
      <c r="EZ163" s="148">
        <v>1170</v>
      </c>
      <c r="FC163" s="8">
        <f t="shared" si="766"/>
        <v>1981.6</v>
      </c>
      <c r="FD163" s="8"/>
      <c r="FE163" s="131">
        <v>1678.5</v>
      </c>
      <c r="FF163" s="8"/>
      <c r="FG163" s="131">
        <v>303.10000000000002</v>
      </c>
      <c r="FH163" s="8">
        <f t="shared" si="767"/>
        <v>1454.5666799999999</v>
      </c>
      <c r="FI163" s="8"/>
      <c r="FJ163" s="131">
        <v>415.57186999999999</v>
      </c>
      <c r="FK163" s="8"/>
      <c r="FL163" s="131">
        <v>1038.9948099999999</v>
      </c>
      <c r="FM163" s="8">
        <f t="shared" si="768"/>
        <v>1981.6</v>
      </c>
      <c r="FN163" s="8"/>
      <c r="FO163" s="131">
        <v>1678.5</v>
      </c>
      <c r="FP163" s="8"/>
      <c r="FQ163" s="131">
        <v>303.10000000000002</v>
      </c>
      <c r="FR163" s="8">
        <f t="shared" si="769"/>
        <v>1454.5666799999999</v>
      </c>
      <c r="FS163" s="8"/>
      <c r="FT163" s="131">
        <v>415.57186999999999</v>
      </c>
      <c r="FU163" s="8"/>
      <c r="FV163" s="131">
        <v>1038.9948099999999</v>
      </c>
    </row>
    <row r="164" spans="2:178" s="59" customFormat="1" ht="15.6" customHeight="1" x14ac:dyDescent="0.3">
      <c r="B164" s="49"/>
      <c r="C164" s="50"/>
      <c r="D164" s="50"/>
      <c r="E164" s="307"/>
      <c r="F164" s="49"/>
      <c r="G164" s="50"/>
      <c r="H164" s="50"/>
      <c r="I164" s="307"/>
      <c r="J164" s="10"/>
      <c r="K164" s="10"/>
      <c r="L164" s="81"/>
      <c r="M164" s="307">
        <v>111</v>
      </c>
      <c r="N164" s="10" t="s">
        <v>58</v>
      </c>
      <c r="O164" s="312"/>
      <c r="P164" s="17">
        <f t="shared" si="727"/>
        <v>717.5</v>
      </c>
      <c r="Q164" s="17"/>
      <c r="R164" s="109">
        <v>598.5</v>
      </c>
      <c r="S164" s="17"/>
      <c r="T164" s="109">
        <v>119</v>
      </c>
      <c r="U164" s="17">
        <v>67.823000000000008</v>
      </c>
      <c r="V164" s="312"/>
      <c r="W164" s="312"/>
      <c r="X164" s="17">
        <f t="shared" si="728"/>
        <v>717.5</v>
      </c>
      <c r="Y164" s="17"/>
      <c r="Z164" s="109">
        <v>598.5</v>
      </c>
      <c r="AA164" s="17"/>
      <c r="AB164" s="109">
        <v>119</v>
      </c>
      <c r="AC164" s="17">
        <f t="shared" si="729"/>
        <v>0</v>
      </c>
      <c r="AD164" s="17"/>
      <c r="AE164" s="280">
        <v>0</v>
      </c>
      <c r="AF164" s="17"/>
      <c r="AG164" s="280">
        <v>0</v>
      </c>
      <c r="AH164" s="312"/>
      <c r="AI164" s="17">
        <f t="shared" si="730"/>
        <v>67.823000000000008</v>
      </c>
      <c r="AJ164" s="17"/>
      <c r="AK164" s="324">
        <f t="shared" si="567"/>
        <v>59.85</v>
      </c>
      <c r="AL164" s="324">
        <f t="shared" si="568"/>
        <v>0</v>
      </c>
      <c r="AM164" s="324">
        <f t="shared" si="569"/>
        <v>7.9730000000000008</v>
      </c>
      <c r="AN164" s="17">
        <f t="shared" si="731"/>
        <v>717.5</v>
      </c>
      <c r="AO164" s="17"/>
      <c r="AP164" s="109">
        <v>598.5</v>
      </c>
      <c r="AQ164" s="17"/>
      <c r="AR164" s="109">
        <v>119</v>
      </c>
      <c r="AS164" s="17">
        <f t="shared" si="732"/>
        <v>717.5</v>
      </c>
      <c r="AT164" s="17"/>
      <c r="AU164" s="109">
        <v>598.5</v>
      </c>
      <c r="AV164" s="319"/>
      <c r="AW164" s="17"/>
      <c r="AX164" s="109">
        <v>119</v>
      </c>
      <c r="AY164" s="17">
        <f t="shared" si="733"/>
        <v>717.5</v>
      </c>
      <c r="AZ164" s="17"/>
      <c r="BA164" s="109">
        <v>598.5</v>
      </c>
      <c r="BB164" s="17"/>
      <c r="BC164" s="109">
        <v>119</v>
      </c>
      <c r="BD164" s="17">
        <f t="shared" si="734"/>
        <v>717.5</v>
      </c>
      <c r="BE164" s="17"/>
      <c r="BF164" s="109">
        <v>598.5</v>
      </c>
      <c r="BG164" s="17"/>
      <c r="BH164" s="109">
        <v>119</v>
      </c>
      <c r="BI164" s="17">
        <f t="shared" si="735"/>
        <v>717.5</v>
      </c>
      <c r="BJ164" s="17"/>
      <c r="BK164" s="109">
        <v>598.5</v>
      </c>
      <c r="BL164" s="17"/>
      <c r="BM164" s="109">
        <v>119</v>
      </c>
      <c r="BN164" s="17">
        <f t="shared" si="669"/>
        <v>0</v>
      </c>
      <c r="BO164" s="17"/>
      <c r="BP164" s="33"/>
      <c r="BQ164" s="17"/>
      <c r="BR164" s="17"/>
      <c r="BS164" s="17"/>
      <c r="BT164" s="17"/>
      <c r="BU164" s="17">
        <f t="shared" si="736"/>
        <v>717.5</v>
      </c>
      <c r="BV164" s="17"/>
      <c r="BW164" s="109">
        <v>598.5</v>
      </c>
      <c r="BX164" s="17"/>
      <c r="BY164" s="109">
        <v>119</v>
      </c>
      <c r="BZ164" s="17">
        <f t="shared" si="737"/>
        <v>0</v>
      </c>
      <c r="CA164" s="17">
        <f t="shared" si="738"/>
        <v>0</v>
      </c>
      <c r="CB164" s="17">
        <f t="shared" si="739"/>
        <v>0</v>
      </c>
      <c r="CC164" s="17">
        <f t="shared" si="740"/>
        <v>0</v>
      </c>
      <c r="CD164" s="17">
        <f t="shared" si="741"/>
        <v>0</v>
      </c>
      <c r="CE164" s="17">
        <f t="shared" si="742"/>
        <v>717.5</v>
      </c>
      <c r="CF164" s="17"/>
      <c r="CG164" s="109">
        <v>598.5</v>
      </c>
      <c r="CH164" s="17"/>
      <c r="CI164" s="109">
        <v>119</v>
      </c>
      <c r="CJ164" s="17">
        <f t="shared" si="743"/>
        <v>0</v>
      </c>
      <c r="CK164" s="17"/>
      <c r="CL164" s="17"/>
      <c r="CM164" s="17"/>
      <c r="CN164" s="17"/>
      <c r="CO164" s="17">
        <f t="shared" si="744"/>
        <v>717.5</v>
      </c>
      <c r="CP164" s="17"/>
      <c r="CQ164" s="109">
        <v>598.5</v>
      </c>
      <c r="CR164" s="17"/>
      <c r="CS164" s="109">
        <v>119</v>
      </c>
      <c r="CT164" s="17">
        <f t="shared" ref="CT164:CT177" si="770">CU164+CV164+CW164+CX164</f>
        <v>717.5</v>
      </c>
      <c r="CU164" s="17"/>
      <c r="CV164" s="109">
        <v>598.5</v>
      </c>
      <c r="CW164" s="17"/>
      <c r="CX164" s="109">
        <v>119</v>
      </c>
      <c r="CY164" s="17">
        <f t="shared" si="746"/>
        <v>0</v>
      </c>
      <c r="CZ164" s="17"/>
      <c r="DA164" s="280">
        <v>0</v>
      </c>
      <c r="DB164" s="17"/>
      <c r="DC164" s="280">
        <v>0</v>
      </c>
      <c r="DD164" s="15">
        <f t="shared" si="747"/>
        <v>717.5</v>
      </c>
      <c r="DE164" s="17">
        <f t="shared" si="748"/>
        <v>717.5</v>
      </c>
      <c r="DF164" s="17">
        <f t="shared" si="749"/>
        <v>0</v>
      </c>
      <c r="DG164" s="17">
        <f t="shared" si="750"/>
        <v>598.5</v>
      </c>
      <c r="DH164" s="17">
        <f t="shared" si="751"/>
        <v>0</v>
      </c>
      <c r="DI164" s="17">
        <f t="shared" si="752"/>
        <v>119</v>
      </c>
      <c r="DJ164" s="17">
        <f t="shared" si="753"/>
        <v>0</v>
      </c>
      <c r="DK164" s="17">
        <f t="shared" si="754"/>
        <v>0</v>
      </c>
      <c r="DL164" s="17">
        <f t="shared" si="755"/>
        <v>0</v>
      </c>
      <c r="DM164" s="17">
        <f t="shared" si="756"/>
        <v>0</v>
      </c>
      <c r="DN164" s="17">
        <f t="shared" si="757"/>
        <v>0</v>
      </c>
      <c r="DO164" s="208"/>
      <c r="DP164" s="339">
        <f>CE164+CE171</f>
        <v>717.5</v>
      </c>
      <c r="DQ164" s="339">
        <f>DP164</f>
        <v>717.5</v>
      </c>
      <c r="DR164" s="17">
        <f t="shared" si="758"/>
        <v>0</v>
      </c>
      <c r="DS164" s="17"/>
      <c r="DT164" s="17"/>
      <c r="DU164" s="17"/>
      <c r="DV164" s="40"/>
      <c r="DW164" s="15">
        <f t="shared" si="759"/>
        <v>0</v>
      </c>
      <c r="DX164" s="17"/>
      <c r="DY164" s="17"/>
      <c r="DZ164" s="17"/>
      <c r="EA164" s="17"/>
      <c r="EB164" s="17">
        <f t="shared" si="760"/>
        <v>0</v>
      </c>
      <c r="EC164" s="17"/>
      <c r="ED164" s="17"/>
      <c r="EE164" s="17"/>
      <c r="EF164" s="17"/>
      <c r="EG164" s="17"/>
      <c r="EH164" s="17"/>
      <c r="EI164" s="17"/>
      <c r="EJ164" s="8">
        <f t="shared" si="761"/>
        <v>0</v>
      </c>
      <c r="EL164" s="8">
        <f t="shared" si="762"/>
        <v>717.5</v>
      </c>
      <c r="EM164" s="8">
        <f t="shared" si="763"/>
        <v>717.5</v>
      </c>
      <c r="EO164" s="45">
        <f>EM164+EM171</f>
        <v>717.5</v>
      </c>
      <c r="EP164" s="45">
        <f>EJ164+EJ171</f>
        <v>0</v>
      </c>
      <c r="ER164" s="8">
        <f>DQ164-EO164</f>
        <v>0</v>
      </c>
      <c r="ET164" s="148">
        <v>840</v>
      </c>
      <c r="EU164" s="148"/>
      <c r="EV164" s="148">
        <v>0.16800000000000001</v>
      </c>
      <c r="EW164" s="148"/>
      <c r="EX164" s="148"/>
      <c r="EY164" s="175">
        <v>1</v>
      </c>
      <c r="EZ164" s="148">
        <v>400</v>
      </c>
      <c r="FC164" s="8">
        <f t="shared" si="766"/>
        <v>717.5</v>
      </c>
      <c r="FD164" s="8"/>
      <c r="FE164" s="131">
        <v>598.5</v>
      </c>
      <c r="FF164" s="8"/>
      <c r="FG164" s="131">
        <v>119</v>
      </c>
      <c r="FH164" s="8">
        <f t="shared" si="767"/>
        <v>935.55600000000004</v>
      </c>
      <c r="FI164" s="8"/>
      <c r="FJ164" s="145">
        <v>565.31200000000001</v>
      </c>
      <c r="FK164" s="8"/>
      <c r="FL164" s="145">
        <v>370.24400000000003</v>
      </c>
      <c r="FM164" s="8">
        <f t="shared" si="768"/>
        <v>717.5</v>
      </c>
      <c r="FN164" s="8"/>
      <c r="FO164" s="131">
        <v>598.5</v>
      </c>
      <c r="FP164" s="8"/>
      <c r="FQ164" s="131">
        <v>119</v>
      </c>
      <c r="FR164" s="8">
        <f t="shared" si="769"/>
        <v>0</v>
      </c>
      <c r="FS164" s="8"/>
      <c r="FT164" s="145">
        <v>0</v>
      </c>
      <c r="FU164" s="8"/>
      <c r="FV164" s="145">
        <v>0</v>
      </c>
    </row>
    <row r="165" spans="2:178" s="59" customFormat="1" ht="15.75" customHeight="1" x14ac:dyDescent="0.3">
      <c r="B165" s="49"/>
      <c r="C165" s="50"/>
      <c r="D165" s="50"/>
      <c r="E165" s="307"/>
      <c r="F165" s="49"/>
      <c r="G165" s="50"/>
      <c r="H165" s="50"/>
      <c r="M165" s="307">
        <v>112</v>
      </c>
      <c r="N165" s="10" t="s">
        <v>120</v>
      </c>
      <c r="O165" s="312"/>
      <c r="P165" s="17">
        <f t="shared" si="727"/>
        <v>517.5</v>
      </c>
      <c r="Q165" s="17"/>
      <c r="R165" s="33">
        <v>517.5</v>
      </c>
      <c r="S165" s="17"/>
      <c r="T165" s="110"/>
      <c r="U165" s="17">
        <v>51.75</v>
      </c>
      <c r="V165" s="312"/>
      <c r="W165" s="312"/>
      <c r="X165" s="17">
        <f t="shared" si="728"/>
        <v>517.5</v>
      </c>
      <c r="Y165" s="17"/>
      <c r="Z165" s="33">
        <v>517.5</v>
      </c>
      <c r="AA165" s="17"/>
      <c r="AB165" s="17"/>
      <c r="AC165" s="17">
        <f t="shared" si="729"/>
        <v>274.89823999999999</v>
      </c>
      <c r="AD165" s="17"/>
      <c r="AE165" s="276">
        <v>274.89823999999999</v>
      </c>
      <c r="AF165" s="17"/>
      <c r="AG165" s="276"/>
      <c r="AH165" s="312"/>
      <c r="AI165" s="17">
        <f t="shared" si="730"/>
        <v>51.75</v>
      </c>
      <c r="AJ165" s="17"/>
      <c r="AK165" s="324">
        <f t="shared" si="567"/>
        <v>51.75</v>
      </c>
      <c r="AL165" s="324">
        <f t="shared" si="568"/>
        <v>0</v>
      </c>
      <c r="AM165" s="324">
        <f t="shared" si="569"/>
        <v>0</v>
      </c>
      <c r="AN165" s="17">
        <f t="shared" si="731"/>
        <v>517.5</v>
      </c>
      <c r="AO165" s="17"/>
      <c r="AP165" s="33">
        <v>517.5</v>
      </c>
      <c r="AQ165" s="17"/>
      <c r="AR165" s="110"/>
      <c r="AS165" s="17">
        <f t="shared" si="732"/>
        <v>517.5</v>
      </c>
      <c r="AT165" s="17"/>
      <c r="AU165" s="33">
        <v>517.5</v>
      </c>
      <c r="AV165" s="18"/>
      <c r="AW165" s="17"/>
      <c r="AX165" s="110"/>
      <c r="AY165" s="17">
        <f t="shared" si="733"/>
        <v>517.5</v>
      </c>
      <c r="AZ165" s="17"/>
      <c r="BA165" s="33">
        <v>517.5</v>
      </c>
      <c r="BB165" s="17"/>
      <c r="BC165" s="110"/>
      <c r="BD165" s="17">
        <f t="shared" si="734"/>
        <v>517.5</v>
      </c>
      <c r="BE165" s="17"/>
      <c r="BF165" s="33">
        <v>517.5</v>
      </c>
      <c r="BG165" s="17"/>
      <c r="BH165" s="110"/>
      <c r="BI165" s="17">
        <f t="shared" si="735"/>
        <v>517.5</v>
      </c>
      <c r="BJ165" s="17"/>
      <c r="BK165" s="33">
        <v>517.5</v>
      </c>
      <c r="BL165" s="17"/>
      <c r="BM165" s="110"/>
      <c r="BN165" s="17">
        <f t="shared" si="669"/>
        <v>517.5</v>
      </c>
      <c r="BO165" s="17"/>
      <c r="BP165" s="33">
        <v>517.5</v>
      </c>
      <c r="BQ165" s="17"/>
      <c r="BR165" s="17"/>
      <c r="BS165" s="17"/>
      <c r="BT165" s="17" t="s">
        <v>290</v>
      </c>
      <c r="BU165" s="17">
        <f t="shared" si="736"/>
        <v>517.5</v>
      </c>
      <c r="BV165" s="17"/>
      <c r="BW165" s="33">
        <v>517.5</v>
      </c>
      <c r="BX165" s="17"/>
      <c r="BY165" s="17"/>
      <c r="BZ165" s="17">
        <f t="shared" si="737"/>
        <v>0</v>
      </c>
      <c r="CA165" s="17">
        <f t="shared" si="738"/>
        <v>0</v>
      </c>
      <c r="CB165" s="17">
        <f t="shared" si="739"/>
        <v>0</v>
      </c>
      <c r="CC165" s="17">
        <f t="shared" si="740"/>
        <v>0</v>
      </c>
      <c r="CD165" s="17">
        <f t="shared" si="741"/>
        <v>0</v>
      </c>
      <c r="CE165" s="17">
        <f t="shared" si="742"/>
        <v>517.5</v>
      </c>
      <c r="CF165" s="17"/>
      <c r="CG165" s="33">
        <v>517.5</v>
      </c>
      <c r="CH165" s="17"/>
      <c r="CI165" s="17"/>
      <c r="CJ165" s="17">
        <f t="shared" si="743"/>
        <v>0</v>
      </c>
      <c r="CK165" s="17"/>
      <c r="CL165" s="17"/>
      <c r="CM165" s="17"/>
      <c r="CN165" s="17"/>
      <c r="CO165" s="17">
        <f t="shared" si="744"/>
        <v>517.5</v>
      </c>
      <c r="CP165" s="17"/>
      <c r="CQ165" s="33">
        <v>517.5</v>
      </c>
      <c r="CR165" s="17"/>
      <c r="CS165" s="17"/>
      <c r="CT165" s="17">
        <f t="shared" si="770"/>
        <v>517.5</v>
      </c>
      <c r="CU165" s="17"/>
      <c r="CV165" s="33">
        <v>517.5</v>
      </c>
      <c r="CW165" s="15"/>
      <c r="CX165" s="15"/>
      <c r="CY165" s="17">
        <f t="shared" si="746"/>
        <v>274.89823999999999</v>
      </c>
      <c r="CZ165" s="17"/>
      <c r="DA165" s="276">
        <v>274.89823999999999</v>
      </c>
      <c r="DB165" s="17"/>
      <c r="DC165" s="276"/>
      <c r="DD165" s="15">
        <f t="shared" si="747"/>
        <v>792.39823999999999</v>
      </c>
      <c r="DE165" s="17">
        <f t="shared" si="748"/>
        <v>792.39823999999999</v>
      </c>
      <c r="DF165" s="17">
        <f t="shared" si="749"/>
        <v>0</v>
      </c>
      <c r="DG165" s="17">
        <f t="shared" si="750"/>
        <v>792.39823999999999</v>
      </c>
      <c r="DH165" s="17">
        <f t="shared" si="751"/>
        <v>0</v>
      </c>
      <c r="DI165" s="17">
        <f t="shared" si="752"/>
        <v>0</v>
      </c>
      <c r="DJ165" s="17">
        <f t="shared" si="753"/>
        <v>0</v>
      </c>
      <c r="DK165" s="17">
        <f t="shared" si="754"/>
        <v>0</v>
      </c>
      <c r="DL165" s="17">
        <f t="shared" si="755"/>
        <v>0</v>
      </c>
      <c r="DM165" s="17">
        <f t="shared" si="756"/>
        <v>0</v>
      </c>
      <c r="DN165" s="17">
        <f t="shared" si="757"/>
        <v>0</v>
      </c>
      <c r="DO165" s="208"/>
      <c r="DP165" s="209">
        <f>CE160-DP161-DP164</f>
        <v>25422.541439999994</v>
      </c>
      <c r="DQ165" s="209">
        <f>DP165+DR174-CJ175</f>
        <v>26218.319439999992</v>
      </c>
      <c r="DR165" s="17">
        <f t="shared" si="758"/>
        <v>0</v>
      </c>
      <c r="DS165" s="17"/>
      <c r="DT165" s="17"/>
      <c r="DU165" s="17"/>
      <c r="DV165" s="40"/>
      <c r="DW165" s="15">
        <f t="shared" si="759"/>
        <v>0</v>
      </c>
      <c r="DX165" s="17"/>
      <c r="DY165" s="17"/>
      <c r="DZ165" s="17"/>
      <c r="EA165" s="17"/>
      <c r="EB165" s="17">
        <f t="shared" si="760"/>
        <v>0</v>
      </c>
      <c r="EC165" s="17"/>
      <c r="ED165" s="17"/>
      <c r="EE165" s="17"/>
      <c r="EF165" s="17"/>
      <c r="EG165" s="17"/>
      <c r="EH165" s="17"/>
      <c r="EI165" s="17"/>
      <c r="EJ165" s="8">
        <f t="shared" si="761"/>
        <v>0</v>
      </c>
      <c r="EL165" s="8">
        <f t="shared" si="762"/>
        <v>517.5</v>
      </c>
      <c r="EM165" s="8">
        <f t="shared" si="763"/>
        <v>517.5</v>
      </c>
      <c r="EO165" s="8">
        <f>EM163+EM165+EM166+EM167+EM168+EM169+EM170+EM172+EM173+EM174+EM175+EM176+EM177</f>
        <v>18956.922200000005</v>
      </c>
      <c r="EP165" s="8">
        <f>EJ163+EJ165+EJ166+EJ167+EJ168+EJ169+EJ170+EJ172+EJ173+EJ174+EJ175+EJ176+EJ177</f>
        <v>7261.3972400000011</v>
      </c>
      <c r="ER165" s="8">
        <f>DQ165-EO165</f>
        <v>7261.3972399999875</v>
      </c>
      <c r="ET165" s="148">
        <v>1602</v>
      </c>
      <c r="EU165" s="148">
        <v>1602</v>
      </c>
      <c r="EV165" s="148">
        <v>0.34499999999999997</v>
      </c>
      <c r="EW165" s="148"/>
      <c r="EX165" s="148"/>
      <c r="EY165" s="175"/>
      <c r="EZ165" s="148"/>
      <c r="FC165" s="8">
        <f t="shared" si="766"/>
        <v>517.5</v>
      </c>
      <c r="FD165" s="8"/>
      <c r="FE165" s="131">
        <v>517.5</v>
      </c>
      <c r="FF165" s="8"/>
      <c r="FG165" s="131"/>
      <c r="FH165" s="8">
        <f t="shared" si="767"/>
        <v>274.89823999999999</v>
      </c>
      <c r="FI165" s="8"/>
      <c r="FJ165" s="131">
        <v>274.89823999999999</v>
      </c>
      <c r="FK165" s="8"/>
      <c r="FL165" s="131"/>
      <c r="FM165" s="8">
        <f t="shared" si="768"/>
        <v>517.5</v>
      </c>
      <c r="FN165" s="8"/>
      <c r="FO165" s="129">
        <v>517.5</v>
      </c>
      <c r="FP165" s="8"/>
      <c r="FQ165" s="129"/>
      <c r="FR165" s="8">
        <f t="shared" si="769"/>
        <v>274.89823999999999</v>
      </c>
      <c r="FS165" s="8"/>
      <c r="FT165" s="129">
        <v>274.89823999999999</v>
      </c>
      <c r="FU165" s="8"/>
      <c r="FV165" s="129"/>
    </row>
    <row r="166" spans="2:178" s="59" customFormat="1" ht="15.75" customHeight="1" x14ac:dyDescent="0.3">
      <c r="B166" s="49"/>
      <c r="C166" s="50"/>
      <c r="D166" s="50"/>
      <c r="E166" s="307"/>
      <c r="F166" s="49"/>
      <c r="G166" s="50"/>
      <c r="H166" s="50"/>
      <c r="I166" s="307"/>
      <c r="J166" s="10"/>
      <c r="K166" s="10"/>
      <c r="L166" s="81"/>
      <c r="M166" s="307">
        <v>113</v>
      </c>
      <c r="N166" s="10" t="s">
        <v>121</v>
      </c>
      <c r="O166" s="312"/>
      <c r="P166" s="17">
        <f t="shared" si="727"/>
        <v>1533.2</v>
      </c>
      <c r="Q166" s="17"/>
      <c r="R166" s="33">
        <v>1147.5</v>
      </c>
      <c r="S166" s="17"/>
      <c r="T166" s="109">
        <v>385.7</v>
      </c>
      <c r="U166" s="17">
        <v>140.59190000000001</v>
      </c>
      <c r="V166" s="312"/>
      <c r="W166" s="312"/>
      <c r="X166" s="17">
        <f t="shared" si="728"/>
        <v>1533.2</v>
      </c>
      <c r="Y166" s="17"/>
      <c r="Z166" s="33">
        <v>1147.5</v>
      </c>
      <c r="AA166" s="17"/>
      <c r="AB166" s="109">
        <v>385.7</v>
      </c>
      <c r="AC166" s="17">
        <f t="shared" si="729"/>
        <v>176.8</v>
      </c>
      <c r="AD166" s="17"/>
      <c r="AE166" s="274">
        <v>132.5</v>
      </c>
      <c r="AF166" s="17"/>
      <c r="AG166" s="274">
        <v>44.3</v>
      </c>
      <c r="AH166" s="312"/>
      <c r="AI166" s="17">
        <f t="shared" si="730"/>
        <v>140.59190000000001</v>
      </c>
      <c r="AJ166" s="17"/>
      <c r="AK166" s="324">
        <f t="shared" si="567"/>
        <v>114.75</v>
      </c>
      <c r="AL166" s="324">
        <f t="shared" si="568"/>
        <v>0</v>
      </c>
      <c r="AM166" s="324">
        <f t="shared" si="569"/>
        <v>25.841900000000003</v>
      </c>
      <c r="AN166" s="17">
        <f t="shared" si="731"/>
        <v>1533.2</v>
      </c>
      <c r="AO166" s="17"/>
      <c r="AP166" s="33">
        <v>1147.5</v>
      </c>
      <c r="AQ166" s="17"/>
      <c r="AR166" s="109">
        <v>385.7</v>
      </c>
      <c r="AS166" s="17">
        <f t="shared" si="732"/>
        <v>1533.2</v>
      </c>
      <c r="AT166" s="17"/>
      <c r="AU166" s="33">
        <v>1147.5</v>
      </c>
      <c r="AV166" s="18"/>
      <c r="AW166" s="17"/>
      <c r="AX166" s="109">
        <v>385.7</v>
      </c>
      <c r="AY166" s="17">
        <f t="shared" si="733"/>
        <v>1533.2</v>
      </c>
      <c r="AZ166" s="17"/>
      <c r="BA166" s="33">
        <v>1147.5</v>
      </c>
      <c r="BB166" s="17"/>
      <c r="BC166" s="109">
        <v>385.7</v>
      </c>
      <c r="BD166" s="17">
        <f t="shared" si="734"/>
        <v>1533.2</v>
      </c>
      <c r="BE166" s="17"/>
      <c r="BF166" s="33">
        <v>1147.5</v>
      </c>
      <c r="BG166" s="17"/>
      <c r="BH166" s="109">
        <v>385.7</v>
      </c>
      <c r="BI166" s="17">
        <f t="shared" si="735"/>
        <v>1533.2</v>
      </c>
      <c r="BJ166" s="17"/>
      <c r="BK166" s="33">
        <v>1147.5</v>
      </c>
      <c r="BL166" s="17"/>
      <c r="BM166" s="109">
        <v>385.7</v>
      </c>
      <c r="BN166" s="17">
        <f t="shared" si="669"/>
        <v>1147.5</v>
      </c>
      <c r="BO166" s="17"/>
      <c r="BP166" s="33">
        <v>1147.5</v>
      </c>
      <c r="BQ166" s="17"/>
      <c r="BR166" s="17"/>
      <c r="BS166" s="17"/>
      <c r="BT166" s="17" t="s">
        <v>274</v>
      </c>
      <c r="BU166" s="17">
        <f t="shared" si="736"/>
        <v>1533.2</v>
      </c>
      <c r="BV166" s="17"/>
      <c r="BW166" s="33">
        <v>1147.5</v>
      </c>
      <c r="BX166" s="17"/>
      <c r="BY166" s="109">
        <v>385.7</v>
      </c>
      <c r="BZ166" s="17">
        <f t="shared" si="737"/>
        <v>0</v>
      </c>
      <c r="CA166" s="17">
        <f t="shared" si="738"/>
        <v>0</v>
      </c>
      <c r="CB166" s="17">
        <f t="shared" si="739"/>
        <v>0</v>
      </c>
      <c r="CC166" s="17">
        <f t="shared" si="740"/>
        <v>0</v>
      </c>
      <c r="CD166" s="17">
        <f t="shared" si="741"/>
        <v>0</v>
      </c>
      <c r="CE166" s="17">
        <f t="shared" si="742"/>
        <v>1533.2</v>
      </c>
      <c r="CF166" s="17"/>
      <c r="CG166" s="33">
        <v>1147.5</v>
      </c>
      <c r="CH166" s="17"/>
      <c r="CI166" s="109">
        <v>385.7</v>
      </c>
      <c r="CJ166" s="17">
        <f t="shared" si="743"/>
        <v>0</v>
      </c>
      <c r="CK166" s="17"/>
      <c r="CL166" s="17"/>
      <c r="CM166" s="17"/>
      <c r="CN166" s="17"/>
      <c r="CO166" s="17">
        <f t="shared" si="744"/>
        <v>1533.2</v>
      </c>
      <c r="CP166" s="17"/>
      <c r="CQ166" s="33">
        <v>1147.5</v>
      </c>
      <c r="CR166" s="17"/>
      <c r="CS166" s="109">
        <v>385.7</v>
      </c>
      <c r="CT166" s="17">
        <f t="shared" si="770"/>
        <v>1533.2</v>
      </c>
      <c r="CU166" s="17"/>
      <c r="CV166" s="33">
        <v>1147.5</v>
      </c>
      <c r="CW166" s="17"/>
      <c r="CX166" s="109">
        <v>385.7</v>
      </c>
      <c r="CY166" s="17">
        <f t="shared" si="746"/>
        <v>176.8</v>
      </c>
      <c r="CZ166" s="17"/>
      <c r="DA166" s="274">
        <v>132.5</v>
      </c>
      <c r="DB166" s="17"/>
      <c r="DC166" s="274">
        <v>44.3</v>
      </c>
      <c r="DD166" s="15">
        <f t="shared" si="747"/>
        <v>1710</v>
      </c>
      <c r="DE166" s="17">
        <f t="shared" si="748"/>
        <v>1710</v>
      </c>
      <c r="DF166" s="17">
        <f t="shared" si="749"/>
        <v>0</v>
      </c>
      <c r="DG166" s="17">
        <f t="shared" si="750"/>
        <v>1280</v>
      </c>
      <c r="DH166" s="17">
        <f t="shared" si="751"/>
        <v>0</v>
      </c>
      <c r="DI166" s="17">
        <f t="shared" si="752"/>
        <v>430</v>
      </c>
      <c r="DJ166" s="17">
        <f t="shared" si="753"/>
        <v>0</v>
      </c>
      <c r="DK166" s="17">
        <f t="shared" si="754"/>
        <v>0</v>
      </c>
      <c r="DL166" s="17">
        <f t="shared" si="755"/>
        <v>0</v>
      </c>
      <c r="DM166" s="17">
        <f t="shared" si="756"/>
        <v>0</v>
      </c>
      <c r="DN166" s="17">
        <f t="shared" si="757"/>
        <v>0</v>
      </c>
      <c r="DO166" s="208"/>
      <c r="DP166" s="209"/>
      <c r="DQ166" s="209"/>
      <c r="DR166" s="17">
        <f t="shared" si="758"/>
        <v>0</v>
      </c>
      <c r="DS166" s="17"/>
      <c r="DT166" s="17"/>
      <c r="DU166" s="17"/>
      <c r="DV166" s="40"/>
      <c r="DW166" s="15">
        <f t="shared" si="759"/>
        <v>0</v>
      </c>
      <c r="DX166" s="17"/>
      <c r="DY166" s="17"/>
      <c r="DZ166" s="17"/>
      <c r="EA166" s="17"/>
      <c r="EB166" s="17">
        <f t="shared" si="760"/>
        <v>0</v>
      </c>
      <c r="EC166" s="17"/>
      <c r="ED166" s="17"/>
      <c r="EE166" s="17"/>
      <c r="EF166" s="17"/>
      <c r="EG166" s="17"/>
      <c r="EH166" s="17"/>
      <c r="EI166" s="17"/>
      <c r="EJ166" s="8">
        <f t="shared" si="761"/>
        <v>0</v>
      </c>
      <c r="EL166" s="8">
        <f t="shared" si="762"/>
        <v>1533.2</v>
      </c>
      <c r="EM166" s="8">
        <f t="shared" si="763"/>
        <v>1533.2</v>
      </c>
      <c r="EO166" s="8"/>
      <c r="EP166" s="8"/>
      <c r="ER166" s="8"/>
      <c r="ET166" s="148">
        <v>1495.77</v>
      </c>
      <c r="EU166" s="148"/>
      <c r="EV166" s="148">
        <v>0.25</v>
      </c>
      <c r="EW166" s="148"/>
      <c r="EX166" s="148"/>
      <c r="EY166" s="175">
        <v>1</v>
      </c>
      <c r="EZ166" s="148">
        <v>502.6</v>
      </c>
      <c r="FC166" s="8">
        <f t="shared" si="766"/>
        <v>1533.2</v>
      </c>
      <c r="FD166" s="8"/>
      <c r="FE166" s="131">
        <v>1147.5</v>
      </c>
      <c r="FF166" s="8"/>
      <c r="FG166" s="131">
        <v>385.7</v>
      </c>
      <c r="FH166" s="8">
        <f t="shared" si="767"/>
        <v>176.8</v>
      </c>
      <c r="FI166" s="8"/>
      <c r="FJ166" s="131">
        <v>132.5</v>
      </c>
      <c r="FK166" s="8"/>
      <c r="FL166" s="131">
        <v>44.3</v>
      </c>
      <c r="FM166" s="8">
        <f t="shared" si="768"/>
        <v>1533.2</v>
      </c>
      <c r="FN166" s="8"/>
      <c r="FO166" s="131">
        <v>1147.5</v>
      </c>
      <c r="FP166" s="8"/>
      <c r="FQ166" s="131">
        <v>385.7</v>
      </c>
      <c r="FR166" s="8">
        <f t="shared" si="769"/>
        <v>176.8</v>
      </c>
      <c r="FS166" s="8"/>
      <c r="FT166" s="131">
        <v>132.5</v>
      </c>
      <c r="FU166" s="8"/>
      <c r="FV166" s="131">
        <v>44.3</v>
      </c>
    </row>
    <row r="167" spans="2:178" s="59" customFormat="1" ht="15.75" customHeight="1" x14ac:dyDescent="0.3">
      <c r="B167" s="49"/>
      <c r="C167" s="50"/>
      <c r="D167" s="50"/>
      <c r="E167" s="307"/>
      <c r="F167" s="49"/>
      <c r="G167" s="50"/>
      <c r="H167" s="50"/>
      <c r="I167" s="307"/>
      <c r="J167" s="294"/>
      <c r="K167" s="294"/>
      <c r="L167" s="82"/>
      <c r="M167" s="307">
        <v>114</v>
      </c>
      <c r="N167" s="10" t="s">
        <v>122</v>
      </c>
      <c r="O167" s="312"/>
      <c r="P167" s="17">
        <f t="shared" si="727"/>
        <v>826</v>
      </c>
      <c r="Q167" s="17"/>
      <c r="R167" s="111">
        <v>661.5</v>
      </c>
      <c r="S167" s="17"/>
      <c r="T167" s="111">
        <v>164.5</v>
      </c>
      <c r="U167" s="17">
        <v>77.171500000000009</v>
      </c>
      <c r="V167" s="312"/>
      <c r="W167" s="312"/>
      <c r="X167" s="17">
        <f t="shared" si="728"/>
        <v>826</v>
      </c>
      <c r="Y167" s="17"/>
      <c r="Z167" s="111">
        <v>661.5</v>
      </c>
      <c r="AA167" s="17"/>
      <c r="AB167" s="111">
        <v>164.5</v>
      </c>
      <c r="AC167" s="17">
        <f t="shared" si="729"/>
        <v>76.18186</v>
      </c>
      <c r="AD167" s="17"/>
      <c r="AE167" s="274">
        <v>61.009880000000003</v>
      </c>
      <c r="AF167" s="17"/>
      <c r="AG167" s="274">
        <v>15.17198</v>
      </c>
      <c r="AH167" s="312"/>
      <c r="AI167" s="17">
        <f t="shared" si="730"/>
        <v>77.171500000000009</v>
      </c>
      <c r="AJ167" s="17"/>
      <c r="AK167" s="324">
        <f t="shared" si="567"/>
        <v>66.150000000000006</v>
      </c>
      <c r="AL167" s="324">
        <f t="shared" si="568"/>
        <v>0</v>
      </c>
      <c r="AM167" s="324">
        <f t="shared" si="569"/>
        <v>11.021500000000001</v>
      </c>
      <c r="AN167" s="17">
        <f t="shared" si="731"/>
        <v>826</v>
      </c>
      <c r="AO167" s="17"/>
      <c r="AP167" s="111">
        <v>661.5</v>
      </c>
      <c r="AQ167" s="17"/>
      <c r="AR167" s="111">
        <v>164.5</v>
      </c>
      <c r="AS167" s="17">
        <f t="shared" si="732"/>
        <v>826</v>
      </c>
      <c r="AT167" s="17"/>
      <c r="AU167" s="111">
        <v>661.5</v>
      </c>
      <c r="AV167" s="318"/>
      <c r="AW167" s="17"/>
      <c r="AX167" s="111">
        <v>164.5</v>
      </c>
      <c r="AY167" s="17">
        <f t="shared" si="733"/>
        <v>826</v>
      </c>
      <c r="AZ167" s="17"/>
      <c r="BA167" s="111">
        <v>661.5</v>
      </c>
      <c r="BB167" s="17"/>
      <c r="BC167" s="111">
        <v>164.5</v>
      </c>
      <c r="BD167" s="17">
        <f t="shared" si="734"/>
        <v>826</v>
      </c>
      <c r="BE167" s="17"/>
      <c r="BF167" s="111">
        <v>661.5</v>
      </c>
      <c r="BG167" s="17"/>
      <c r="BH167" s="111">
        <v>164.5</v>
      </c>
      <c r="BI167" s="17">
        <f t="shared" si="735"/>
        <v>826</v>
      </c>
      <c r="BJ167" s="17"/>
      <c r="BK167" s="111">
        <v>661.5</v>
      </c>
      <c r="BL167" s="17"/>
      <c r="BM167" s="111">
        <v>164.5</v>
      </c>
      <c r="BN167" s="17">
        <f t="shared" si="669"/>
        <v>0</v>
      </c>
      <c r="BO167" s="17"/>
      <c r="BP167" s="33"/>
      <c r="BQ167" s="17"/>
      <c r="BR167" s="17"/>
      <c r="BS167" s="17"/>
      <c r="BT167" s="17" t="s">
        <v>287</v>
      </c>
      <c r="BU167" s="17">
        <f t="shared" si="736"/>
        <v>826</v>
      </c>
      <c r="BV167" s="17"/>
      <c r="BW167" s="111">
        <v>661.5</v>
      </c>
      <c r="BX167" s="17"/>
      <c r="BY167" s="111">
        <v>164.5</v>
      </c>
      <c r="BZ167" s="17">
        <f t="shared" si="737"/>
        <v>0</v>
      </c>
      <c r="CA167" s="17">
        <f t="shared" si="738"/>
        <v>0</v>
      </c>
      <c r="CB167" s="17">
        <f t="shared" si="739"/>
        <v>0</v>
      </c>
      <c r="CC167" s="17">
        <f t="shared" si="740"/>
        <v>0</v>
      </c>
      <c r="CD167" s="17">
        <f t="shared" si="741"/>
        <v>0</v>
      </c>
      <c r="CE167" s="17">
        <f t="shared" si="742"/>
        <v>826</v>
      </c>
      <c r="CF167" s="17"/>
      <c r="CG167" s="111">
        <v>661.5</v>
      </c>
      <c r="CH167" s="17"/>
      <c r="CI167" s="111">
        <v>164.5</v>
      </c>
      <c r="CJ167" s="17">
        <f t="shared" si="743"/>
        <v>0</v>
      </c>
      <c r="CK167" s="17"/>
      <c r="CL167" s="17"/>
      <c r="CM167" s="17"/>
      <c r="CN167" s="17"/>
      <c r="CO167" s="17">
        <f t="shared" si="744"/>
        <v>826</v>
      </c>
      <c r="CP167" s="17"/>
      <c r="CQ167" s="111">
        <v>661.5</v>
      </c>
      <c r="CR167" s="17"/>
      <c r="CS167" s="111">
        <v>164.5</v>
      </c>
      <c r="CT167" s="15">
        <f t="shared" si="770"/>
        <v>685.63666000000001</v>
      </c>
      <c r="CU167" s="15"/>
      <c r="CV167" s="15">
        <v>549.08884999999998</v>
      </c>
      <c r="CW167" s="15"/>
      <c r="CX167" s="15">
        <v>136.54781</v>
      </c>
      <c r="CY167" s="17">
        <f t="shared" si="746"/>
        <v>76.18186</v>
      </c>
      <c r="CZ167" s="17"/>
      <c r="DA167" s="274">
        <v>61.009880000000003</v>
      </c>
      <c r="DB167" s="17"/>
      <c r="DC167" s="274">
        <v>15.17198</v>
      </c>
      <c r="DD167" s="15">
        <f t="shared" si="747"/>
        <v>761.81851999999992</v>
      </c>
      <c r="DE167" s="17">
        <f t="shared" si="748"/>
        <v>761.81851999999992</v>
      </c>
      <c r="DF167" s="17">
        <f t="shared" si="749"/>
        <v>0</v>
      </c>
      <c r="DG167" s="17">
        <f t="shared" si="750"/>
        <v>610.09872999999993</v>
      </c>
      <c r="DH167" s="17">
        <f t="shared" si="751"/>
        <v>0</v>
      </c>
      <c r="DI167" s="17">
        <f t="shared" si="752"/>
        <v>151.71978999999999</v>
      </c>
      <c r="DJ167" s="17">
        <f t="shared" si="753"/>
        <v>140.36334000000002</v>
      </c>
      <c r="DK167" s="17">
        <f t="shared" si="754"/>
        <v>0</v>
      </c>
      <c r="DL167" s="17">
        <f t="shared" si="755"/>
        <v>112.41115000000002</v>
      </c>
      <c r="DM167" s="17">
        <f t="shared" si="756"/>
        <v>0</v>
      </c>
      <c r="DN167" s="17">
        <f t="shared" si="757"/>
        <v>27.952190000000002</v>
      </c>
      <c r="DO167" s="208"/>
      <c r="DP167" s="209"/>
      <c r="DQ167" s="209"/>
      <c r="DR167" s="17">
        <f t="shared" si="758"/>
        <v>0</v>
      </c>
      <c r="DS167" s="17"/>
      <c r="DT167" s="17"/>
      <c r="DU167" s="17"/>
      <c r="DV167" s="40"/>
      <c r="DW167" s="15">
        <f t="shared" si="759"/>
        <v>0</v>
      </c>
      <c r="DX167" s="17"/>
      <c r="DY167" s="17"/>
      <c r="DZ167" s="17"/>
      <c r="EA167" s="17"/>
      <c r="EB167" s="17">
        <f t="shared" si="760"/>
        <v>0</v>
      </c>
      <c r="EC167" s="17"/>
      <c r="ED167" s="17"/>
      <c r="EE167" s="17"/>
      <c r="EF167" s="17"/>
      <c r="EG167" s="17"/>
      <c r="EH167" s="17"/>
      <c r="EI167" s="17"/>
      <c r="EJ167" s="8">
        <f t="shared" si="761"/>
        <v>140.36334000000002</v>
      </c>
      <c r="EL167" s="8">
        <f t="shared" si="762"/>
        <v>826</v>
      </c>
      <c r="EM167" s="8">
        <f t="shared" si="763"/>
        <v>685.63666000000001</v>
      </c>
      <c r="EO167" s="8"/>
      <c r="EP167" s="8"/>
      <c r="ER167" s="8"/>
      <c r="ET167" s="148">
        <v>727</v>
      </c>
      <c r="EU167" s="148"/>
      <c r="EV167" s="148">
        <v>0.16200000000000001</v>
      </c>
      <c r="EW167" s="148"/>
      <c r="EX167" s="148"/>
      <c r="EY167" s="175">
        <v>1</v>
      </c>
      <c r="EZ167" s="148">
        <v>227</v>
      </c>
      <c r="FC167" s="8">
        <f t="shared" si="766"/>
        <v>685.63666000000001</v>
      </c>
      <c r="FD167" s="8"/>
      <c r="FE167" s="131">
        <v>549.08884999999998</v>
      </c>
      <c r="FF167" s="8"/>
      <c r="FG167" s="131">
        <v>136.54781</v>
      </c>
      <c r="FH167" s="8">
        <f t="shared" si="767"/>
        <v>76.18186</v>
      </c>
      <c r="FI167" s="8"/>
      <c r="FJ167" s="131">
        <v>61.009880000000003</v>
      </c>
      <c r="FK167" s="8"/>
      <c r="FL167" s="131">
        <v>15.17198</v>
      </c>
      <c r="FM167" s="8">
        <f t="shared" si="768"/>
        <v>685.63666000000001</v>
      </c>
      <c r="FN167" s="8"/>
      <c r="FO167" s="131">
        <v>549.08884999999998</v>
      </c>
      <c r="FP167" s="8"/>
      <c r="FQ167" s="131">
        <v>136.54781</v>
      </c>
      <c r="FR167" s="8">
        <f t="shared" si="769"/>
        <v>76.18186</v>
      </c>
      <c r="FS167" s="8"/>
      <c r="FT167" s="131">
        <v>61.009880000000003</v>
      </c>
      <c r="FU167" s="8"/>
      <c r="FV167" s="131">
        <v>15.17198</v>
      </c>
    </row>
    <row r="168" spans="2:178" s="59" customFormat="1" ht="15.75" hidden="1" customHeight="1" x14ac:dyDescent="0.3">
      <c r="B168" s="49"/>
      <c r="C168" s="50"/>
      <c r="D168" s="50"/>
      <c r="E168" s="307"/>
      <c r="F168" s="49"/>
      <c r="G168" s="50"/>
      <c r="H168" s="50"/>
      <c r="M168" s="307"/>
      <c r="N168" s="10" t="s">
        <v>123</v>
      </c>
      <c r="O168" s="312"/>
      <c r="P168" s="17">
        <f t="shared" si="727"/>
        <v>0</v>
      </c>
      <c r="Q168" s="17"/>
      <c r="R168" s="33"/>
      <c r="S168" s="17"/>
      <c r="T168" s="110"/>
      <c r="U168" s="17">
        <v>0</v>
      </c>
      <c r="V168" s="312"/>
      <c r="W168" s="312"/>
      <c r="X168" s="17">
        <f t="shared" si="728"/>
        <v>0</v>
      </c>
      <c r="Y168" s="17"/>
      <c r="Z168" s="17"/>
      <c r="AA168" s="17"/>
      <c r="AB168" s="17"/>
      <c r="AC168" s="17">
        <f t="shared" si="729"/>
        <v>0</v>
      </c>
      <c r="AD168" s="17"/>
      <c r="AE168" s="274"/>
      <c r="AF168" s="17"/>
      <c r="AG168" s="274"/>
      <c r="AH168" s="312"/>
      <c r="AI168" s="17">
        <f t="shared" si="730"/>
        <v>0</v>
      </c>
      <c r="AJ168" s="17"/>
      <c r="AK168" s="324">
        <f t="shared" si="567"/>
        <v>0</v>
      </c>
      <c r="AL168" s="324">
        <f t="shared" si="568"/>
        <v>0</v>
      </c>
      <c r="AM168" s="324">
        <f t="shared" si="569"/>
        <v>0</v>
      </c>
      <c r="AN168" s="17">
        <f t="shared" si="731"/>
        <v>0</v>
      </c>
      <c r="AO168" s="17"/>
      <c r="AP168" s="33"/>
      <c r="AQ168" s="17"/>
      <c r="AR168" s="110"/>
      <c r="AS168" s="17">
        <f t="shared" si="732"/>
        <v>0</v>
      </c>
      <c r="AT168" s="17"/>
      <c r="AU168" s="33"/>
      <c r="AV168" s="18"/>
      <c r="AW168" s="17"/>
      <c r="AX168" s="110"/>
      <c r="AY168" s="17">
        <f t="shared" si="733"/>
        <v>0</v>
      </c>
      <c r="AZ168" s="17"/>
      <c r="BA168" s="33"/>
      <c r="BB168" s="17"/>
      <c r="BC168" s="110"/>
      <c r="BD168" s="17">
        <f t="shared" si="734"/>
        <v>0</v>
      </c>
      <c r="BE168" s="17"/>
      <c r="BF168" s="33"/>
      <c r="BG168" s="17"/>
      <c r="BH168" s="110"/>
      <c r="BI168" s="17">
        <f t="shared" si="735"/>
        <v>1084.5</v>
      </c>
      <c r="BJ168" s="17"/>
      <c r="BK168" s="33">
        <v>1084.5</v>
      </c>
      <c r="BL168" s="17"/>
      <c r="BM168" s="110"/>
      <c r="BN168" s="17">
        <f t="shared" si="669"/>
        <v>1084.5</v>
      </c>
      <c r="BO168" s="17"/>
      <c r="BP168" s="33">
        <v>1084.5</v>
      </c>
      <c r="BQ168" s="17"/>
      <c r="BR168" s="17"/>
      <c r="BS168" s="17"/>
      <c r="BT168" s="17"/>
      <c r="BU168" s="17">
        <f t="shared" si="736"/>
        <v>0</v>
      </c>
      <c r="BV168" s="17"/>
      <c r="BW168" s="17"/>
      <c r="BX168" s="17"/>
      <c r="BY168" s="17"/>
      <c r="BZ168" s="17">
        <f t="shared" si="737"/>
        <v>0</v>
      </c>
      <c r="CA168" s="17">
        <f t="shared" si="738"/>
        <v>0</v>
      </c>
      <c r="CB168" s="17">
        <f t="shared" si="739"/>
        <v>0</v>
      </c>
      <c r="CC168" s="17">
        <f t="shared" si="740"/>
        <v>0</v>
      </c>
      <c r="CD168" s="17">
        <f t="shared" si="741"/>
        <v>0</v>
      </c>
      <c r="CE168" s="17">
        <f t="shared" si="742"/>
        <v>0</v>
      </c>
      <c r="CF168" s="17"/>
      <c r="CG168" s="17"/>
      <c r="CH168" s="17"/>
      <c r="CI168" s="17"/>
      <c r="CJ168" s="17">
        <f t="shared" si="743"/>
        <v>0</v>
      </c>
      <c r="CK168" s="17"/>
      <c r="CL168" s="17"/>
      <c r="CM168" s="17"/>
      <c r="CN168" s="17"/>
      <c r="CO168" s="17">
        <f t="shared" si="744"/>
        <v>0</v>
      </c>
      <c r="CP168" s="17"/>
      <c r="CQ168" s="17"/>
      <c r="CR168" s="17"/>
      <c r="CS168" s="17"/>
      <c r="CT168" s="15">
        <f t="shared" si="770"/>
        <v>0</v>
      </c>
      <c r="CU168" s="15"/>
      <c r="CV168" s="15"/>
      <c r="CW168" s="15"/>
      <c r="CX168" s="15"/>
      <c r="CY168" s="17">
        <f t="shared" si="746"/>
        <v>0</v>
      </c>
      <c r="CZ168" s="17"/>
      <c r="DA168" s="274"/>
      <c r="DB168" s="17"/>
      <c r="DC168" s="274"/>
      <c r="DD168" s="15">
        <f t="shared" si="747"/>
        <v>0</v>
      </c>
      <c r="DE168" s="17">
        <f t="shared" si="748"/>
        <v>0</v>
      </c>
      <c r="DF168" s="17">
        <f t="shared" si="749"/>
        <v>0</v>
      </c>
      <c r="DG168" s="17">
        <f t="shared" si="750"/>
        <v>0</v>
      </c>
      <c r="DH168" s="17">
        <f t="shared" si="751"/>
        <v>0</v>
      </c>
      <c r="DI168" s="17">
        <f t="shared" si="752"/>
        <v>0</v>
      </c>
      <c r="DJ168" s="17">
        <f t="shared" si="753"/>
        <v>0</v>
      </c>
      <c r="DK168" s="17">
        <f t="shared" si="754"/>
        <v>0</v>
      </c>
      <c r="DL168" s="17">
        <f t="shared" si="755"/>
        <v>0</v>
      </c>
      <c r="DM168" s="17">
        <f t="shared" si="756"/>
        <v>0</v>
      </c>
      <c r="DN168" s="17">
        <f t="shared" si="757"/>
        <v>0</v>
      </c>
      <c r="DO168" s="208"/>
      <c r="DP168" s="209"/>
      <c r="DQ168" s="209"/>
      <c r="DR168" s="17">
        <f t="shared" si="758"/>
        <v>0</v>
      </c>
      <c r="DS168" s="17"/>
      <c r="DT168" s="17"/>
      <c r="DU168" s="17"/>
      <c r="DV168" s="40"/>
      <c r="DW168" s="15">
        <f t="shared" si="759"/>
        <v>0</v>
      </c>
      <c r="DX168" s="17"/>
      <c r="DY168" s="17"/>
      <c r="DZ168" s="17"/>
      <c r="EA168" s="17"/>
      <c r="EB168" s="17">
        <f t="shared" si="760"/>
        <v>0</v>
      </c>
      <c r="EC168" s="17"/>
      <c r="ED168" s="17"/>
      <c r="EE168" s="17"/>
      <c r="EF168" s="17"/>
      <c r="EG168" s="17"/>
      <c r="EH168" s="17"/>
      <c r="EI168" s="17"/>
      <c r="EJ168" s="8">
        <f t="shared" si="761"/>
        <v>0</v>
      </c>
      <c r="EL168" s="8">
        <f t="shared" si="762"/>
        <v>0</v>
      </c>
      <c r="EM168" s="8">
        <f t="shared" si="763"/>
        <v>0</v>
      </c>
      <c r="EO168" s="8"/>
      <c r="EP168" s="8"/>
      <c r="ER168" s="8"/>
      <c r="ET168" s="148"/>
      <c r="EU168" s="148"/>
      <c r="EV168" s="148"/>
      <c r="EW168" s="148"/>
      <c r="EX168" s="148"/>
      <c r="EY168" s="175"/>
      <c r="EZ168" s="148"/>
      <c r="FC168" s="8">
        <f t="shared" si="766"/>
        <v>0</v>
      </c>
      <c r="FD168" s="8"/>
      <c r="FE168" s="131"/>
      <c r="FF168" s="8"/>
      <c r="FG168" s="131"/>
      <c r="FH168" s="8">
        <f t="shared" si="767"/>
        <v>0</v>
      </c>
      <c r="FI168" s="8"/>
      <c r="FJ168" s="131"/>
      <c r="FK168" s="8"/>
      <c r="FL168" s="131"/>
      <c r="FM168" s="8">
        <f t="shared" si="768"/>
        <v>0</v>
      </c>
      <c r="FN168" s="8"/>
      <c r="FO168" s="131"/>
      <c r="FP168" s="8"/>
      <c r="FQ168" s="131"/>
      <c r="FR168" s="8">
        <f t="shared" si="769"/>
        <v>0</v>
      </c>
      <c r="FS168" s="8"/>
      <c r="FT168" s="131"/>
      <c r="FU168" s="8"/>
      <c r="FV168" s="131"/>
    </row>
    <row r="169" spans="2:178" s="59" customFormat="1" ht="15.75" customHeight="1" x14ac:dyDescent="0.3">
      <c r="B169" s="49"/>
      <c r="C169" s="50"/>
      <c r="D169" s="50"/>
      <c r="E169" s="307"/>
      <c r="F169" s="49"/>
      <c r="G169" s="50"/>
      <c r="H169" s="50"/>
      <c r="I169" s="307"/>
      <c r="J169" s="10"/>
      <c r="K169" s="10"/>
      <c r="L169" s="81"/>
      <c r="M169" s="307">
        <v>115</v>
      </c>
      <c r="N169" s="10" t="s">
        <v>124</v>
      </c>
      <c r="O169" s="312"/>
      <c r="P169" s="17">
        <f t="shared" si="727"/>
        <v>1743.6309999999999</v>
      </c>
      <c r="Q169" s="17"/>
      <c r="R169" s="33">
        <v>1156.5</v>
      </c>
      <c r="S169" s="17"/>
      <c r="T169" s="109">
        <f>95.2+491.931</f>
        <v>587.13099999999997</v>
      </c>
      <c r="U169" s="17">
        <v>154.98777699999999</v>
      </c>
      <c r="V169" s="312"/>
      <c r="W169" s="312"/>
      <c r="X169" s="17">
        <f t="shared" si="728"/>
        <v>1743.6309999999999</v>
      </c>
      <c r="Y169" s="17"/>
      <c r="Z169" s="33">
        <v>1156.5</v>
      </c>
      <c r="AA169" s="17"/>
      <c r="AB169" s="109">
        <f>95.2+491.931</f>
        <v>587.13099999999997</v>
      </c>
      <c r="AC169" s="17">
        <f t="shared" si="729"/>
        <v>648.76800000000003</v>
      </c>
      <c r="AD169" s="17"/>
      <c r="AE169" s="276">
        <v>385.5</v>
      </c>
      <c r="AF169" s="17"/>
      <c r="AG169" s="276">
        <v>263.26799999999997</v>
      </c>
      <c r="AH169" s="312"/>
      <c r="AI169" s="17">
        <f t="shared" si="730"/>
        <v>154.98777699999999</v>
      </c>
      <c r="AJ169" s="17"/>
      <c r="AK169" s="324">
        <f t="shared" si="567"/>
        <v>115.65</v>
      </c>
      <c r="AL169" s="324">
        <f t="shared" si="568"/>
        <v>0</v>
      </c>
      <c r="AM169" s="324">
        <f t="shared" si="569"/>
        <v>39.337777000000003</v>
      </c>
      <c r="AN169" s="17">
        <f t="shared" si="731"/>
        <v>1743.6309999999999</v>
      </c>
      <c r="AO169" s="17"/>
      <c r="AP169" s="33">
        <v>1156.5</v>
      </c>
      <c r="AQ169" s="17"/>
      <c r="AR169" s="109">
        <f>95.2+491.931</f>
        <v>587.13099999999997</v>
      </c>
      <c r="AS169" s="17">
        <f t="shared" si="732"/>
        <v>1743.6309999999999</v>
      </c>
      <c r="AT169" s="17"/>
      <c r="AU169" s="33">
        <v>1156.5</v>
      </c>
      <c r="AV169" s="18"/>
      <c r="AW169" s="17"/>
      <c r="AX169" s="109">
        <f>95.2+491.931</f>
        <v>587.13099999999997</v>
      </c>
      <c r="AY169" s="17">
        <f t="shared" si="733"/>
        <v>1743.6309999999999</v>
      </c>
      <c r="AZ169" s="17"/>
      <c r="BA169" s="33">
        <v>1156.5</v>
      </c>
      <c r="BB169" s="17"/>
      <c r="BC169" s="109">
        <f>95.2+491.931</f>
        <v>587.13099999999997</v>
      </c>
      <c r="BD169" s="17">
        <f t="shared" si="734"/>
        <v>1743.6309999999999</v>
      </c>
      <c r="BE169" s="17"/>
      <c r="BF169" s="33">
        <v>1156.5</v>
      </c>
      <c r="BG169" s="17"/>
      <c r="BH169" s="109">
        <f>95.2+491.931</f>
        <v>587.13099999999997</v>
      </c>
      <c r="BI169" s="17">
        <f t="shared" si="735"/>
        <v>1743.6309999999999</v>
      </c>
      <c r="BJ169" s="17"/>
      <c r="BK169" s="33">
        <v>1156.5</v>
      </c>
      <c r="BL169" s="17"/>
      <c r="BM169" s="109">
        <f>95.2+491.931</f>
        <v>587.13099999999997</v>
      </c>
      <c r="BN169" s="17">
        <f t="shared" si="669"/>
        <v>1156.5</v>
      </c>
      <c r="BO169" s="17"/>
      <c r="BP169" s="33">
        <v>1156.5</v>
      </c>
      <c r="BQ169" s="17"/>
      <c r="BR169" s="17"/>
      <c r="BS169" s="17"/>
      <c r="BT169" s="17" t="s">
        <v>285</v>
      </c>
      <c r="BU169" s="17">
        <f t="shared" si="736"/>
        <v>1743.6309999999999</v>
      </c>
      <c r="BV169" s="17"/>
      <c r="BW169" s="33">
        <v>1156.5</v>
      </c>
      <c r="BX169" s="17"/>
      <c r="BY169" s="109">
        <f>95.2+491.931</f>
        <v>587.13099999999997</v>
      </c>
      <c r="BZ169" s="17">
        <f t="shared" si="737"/>
        <v>0</v>
      </c>
      <c r="CA169" s="17">
        <f t="shared" si="738"/>
        <v>0</v>
      </c>
      <c r="CB169" s="17">
        <f t="shared" si="739"/>
        <v>0</v>
      </c>
      <c r="CC169" s="17">
        <f t="shared" si="740"/>
        <v>0</v>
      </c>
      <c r="CD169" s="17">
        <f t="shared" si="741"/>
        <v>0</v>
      </c>
      <c r="CE169" s="17">
        <f t="shared" si="742"/>
        <v>1743.6309999999999</v>
      </c>
      <c r="CF169" s="17"/>
      <c r="CG169" s="33">
        <v>1156.5</v>
      </c>
      <c r="CH169" s="17"/>
      <c r="CI169" s="109">
        <f>95.2+491.931</f>
        <v>587.13099999999997</v>
      </c>
      <c r="CJ169" s="17">
        <f t="shared" si="743"/>
        <v>0</v>
      </c>
      <c r="CK169" s="17"/>
      <c r="CL169" s="17"/>
      <c r="CM169" s="17"/>
      <c r="CN169" s="17"/>
      <c r="CO169" s="17">
        <f t="shared" si="744"/>
        <v>1743.6309999999999</v>
      </c>
      <c r="CP169" s="17"/>
      <c r="CQ169" s="33">
        <v>1156.5</v>
      </c>
      <c r="CR169" s="17"/>
      <c r="CS169" s="109">
        <f>95.2+491.931</f>
        <v>587.13099999999997</v>
      </c>
      <c r="CT169" s="15">
        <f t="shared" si="770"/>
        <v>1743.6309999999999</v>
      </c>
      <c r="CU169" s="15"/>
      <c r="CV169" s="15">
        <v>1156.5</v>
      </c>
      <c r="CW169" s="15"/>
      <c r="CX169" s="15">
        <f>95.2+491.931</f>
        <v>587.13099999999997</v>
      </c>
      <c r="CY169" s="17">
        <f t="shared" si="746"/>
        <v>648.76800000000003</v>
      </c>
      <c r="CZ169" s="17"/>
      <c r="DA169" s="276">
        <v>385.5</v>
      </c>
      <c r="DB169" s="17"/>
      <c r="DC169" s="276">
        <v>263.26799999999997</v>
      </c>
      <c r="DD169" s="15">
        <f t="shared" si="747"/>
        <v>2392.3989999999999</v>
      </c>
      <c r="DE169" s="17">
        <f t="shared" si="748"/>
        <v>2392.3989999999999</v>
      </c>
      <c r="DF169" s="17">
        <f t="shared" si="749"/>
        <v>0</v>
      </c>
      <c r="DG169" s="17">
        <f t="shared" si="750"/>
        <v>1542</v>
      </c>
      <c r="DH169" s="17">
        <f t="shared" si="751"/>
        <v>0</v>
      </c>
      <c r="DI169" s="17">
        <f t="shared" si="752"/>
        <v>850.39899999999989</v>
      </c>
      <c r="DJ169" s="17">
        <f t="shared" si="753"/>
        <v>0</v>
      </c>
      <c r="DK169" s="17">
        <f t="shared" si="754"/>
        <v>0</v>
      </c>
      <c r="DL169" s="17">
        <f t="shared" si="755"/>
        <v>0</v>
      </c>
      <c r="DM169" s="17">
        <f t="shared" si="756"/>
        <v>0</v>
      </c>
      <c r="DN169" s="17">
        <f t="shared" si="757"/>
        <v>0</v>
      </c>
      <c r="DO169" s="208"/>
      <c r="DP169" s="209"/>
      <c r="DQ169" s="209"/>
      <c r="DR169" s="17">
        <f t="shared" si="758"/>
        <v>0</v>
      </c>
      <c r="DS169" s="17"/>
      <c r="DT169" s="17"/>
      <c r="DU169" s="17"/>
      <c r="DV169" s="40"/>
      <c r="DW169" s="15">
        <f t="shared" si="759"/>
        <v>0</v>
      </c>
      <c r="DX169" s="17"/>
      <c r="DY169" s="17"/>
      <c r="DZ169" s="17"/>
      <c r="EA169" s="17"/>
      <c r="EB169" s="17">
        <f t="shared" si="760"/>
        <v>0</v>
      </c>
      <c r="EC169" s="17"/>
      <c r="ED169" s="17"/>
      <c r="EE169" s="17"/>
      <c r="EF169" s="17"/>
      <c r="EG169" s="17"/>
      <c r="EH169" s="17"/>
      <c r="EI169" s="17"/>
      <c r="EJ169" s="8">
        <f t="shared" si="761"/>
        <v>0</v>
      </c>
      <c r="EL169" s="8">
        <f t="shared" si="762"/>
        <v>1743.6309999999999</v>
      </c>
      <c r="EM169" s="8">
        <f t="shared" si="763"/>
        <v>1743.6309999999999</v>
      </c>
      <c r="EO169" s="8"/>
      <c r="EP169" s="8"/>
      <c r="ER169" s="8"/>
      <c r="ET169" s="151">
        <v>1839</v>
      </c>
      <c r="EU169" s="151"/>
      <c r="EV169" s="151">
        <v>0.26300000000000001</v>
      </c>
      <c r="EW169" s="151"/>
      <c r="EX169" s="151"/>
      <c r="EY169" s="178">
        <v>3</v>
      </c>
      <c r="EZ169" s="151">
        <v>1770</v>
      </c>
      <c r="FC169" s="8">
        <f t="shared" si="766"/>
        <v>1743.6309999999999</v>
      </c>
      <c r="FD169" s="8"/>
      <c r="FE169" s="129">
        <v>1156.5</v>
      </c>
      <c r="FF169" s="8"/>
      <c r="FG169" s="129">
        <v>587.13099999999997</v>
      </c>
      <c r="FH169" s="8">
        <f t="shared" si="767"/>
        <v>648.76800000000003</v>
      </c>
      <c r="FI169" s="8"/>
      <c r="FJ169" s="129">
        <v>385.5</v>
      </c>
      <c r="FK169" s="8"/>
      <c r="FL169" s="129">
        <v>263.26799999999997</v>
      </c>
      <c r="FM169" s="8">
        <f t="shared" si="768"/>
        <v>1743.6309999999999</v>
      </c>
      <c r="FN169" s="8"/>
      <c r="FO169" s="129">
        <v>1156.5</v>
      </c>
      <c r="FP169" s="8"/>
      <c r="FQ169" s="129">
        <v>587.13099999999997</v>
      </c>
      <c r="FR169" s="8">
        <f t="shared" si="769"/>
        <v>648.76800000000003</v>
      </c>
      <c r="FS169" s="8"/>
      <c r="FT169" s="129">
        <v>385.5</v>
      </c>
      <c r="FU169" s="8"/>
      <c r="FV169" s="129">
        <v>263.26799999999997</v>
      </c>
    </row>
    <row r="170" spans="2:178" s="59" customFormat="1" ht="15.75" customHeight="1" x14ac:dyDescent="0.3">
      <c r="B170" s="49"/>
      <c r="C170" s="50"/>
      <c r="D170" s="50"/>
      <c r="E170" s="307"/>
      <c r="F170" s="49"/>
      <c r="G170" s="50"/>
      <c r="H170" s="50"/>
      <c r="I170" s="307"/>
      <c r="J170" s="294"/>
      <c r="K170" s="294"/>
      <c r="L170" s="82"/>
      <c r="M170" s="307">
        <v>116</v>
      </c>
      <c r="N170" s="10" t="s">
        <v>378</v>
      </c>
      <c r="O170" s="312"/>
      <c r="P170" s="17">
        <f t="shared" si="727"/>
        <v>4770.7469999999994</v>
      </c>
      <c r="Q170" s="17"/>
      <c r="R170" s="33">
        <v>3361.58</v>
      </c>
      <c r="S170" s="17"/>
      <c r="T170" s="111">
        <v>1409.1669999999999</v>
      </c>
      <c r="U170" s="17">
        <v>430.57218899999998</v>
      </c>
      <c r="V170" s="312"/>
      <c r="W170" s="312"/>
      <c r="X170" s="17">
        <f t="shared" si="728"/>
        <v>4233.0484399999996</v>
      </c>
      <c r="Y170" s="17"/>
      <c r="Z170" s="33">
        <v>3361.58</v>
      </c>
      <c r="AA170" s="17"/>
      <c r="AB170" s="17">
        <f>390.842+480.62644</f>
        <v>871.46843999999999</v>
      </c>
      <c r="AC170" s="17">
        <f t="shared" si="729"/>
        <v>43.427</v>
      </c>
      <c r="AD170" s="17"/>
      <c r="AE170" s="280">
        <v>0</v>
      </c>
      <c r="AF170" s="17"/>
      <c r="AG170" s="274">
        <v>43.427</v>
      </c>
      <c r="AH170" s="312"/>
      <c r="AI170" s="17">
        <f t="shared" si="730"/>
        <v>430.57218899999998</v>
      </c>
      <c r="AJ170" s="17"/>
      <c r="AK170" s="324">
        <f t="shared" si="567"/>
        <v>336.15800000000002</v>
      </c>
      <c r="AL170" s="324">
        <f t="shared" si="568"/>
        <v>0</v>
      </c>
      <c r="AM170" s="324">
        <f t="shared" si="569"/>
        <v>94.414188999999993</v>
      </c>
      <c r="AN170" s="17">
        <f t="shared" si="731"/>
        <v>4770.7469999999994</v>
      </c>
      <c r="AO170" s="17"/>
      <c r="AP170" s="33">
        <v>3361.58</v>
      </c>
      <c r="AQ170" s="17"/>
      <c r="AR170" s="111">
        <v>1409.1669999999999</v>
      </c>
      <c r="AS170" s="17">
        <f t="shared" si="732"/>
        <v>4770.7469999999994</v>
      </c>
      <c r="AT170" s="17"/>
      <c r="AU170" s="33">
        <v>3361.58</v>
      </c>
      <c r="AV170" s="18"/>
      <c r="AW170" s="17"/>
      <c r="AX170" s="111">
        <v>1409.1669999999999</v>
      </c>
      <c r="AY170" s="17">
        <f t="shared" si="733"/>
        <v>3890.8119999999999</v>
      </c>
      <c r="AZ170" s="17"/>
      <c r="BA170" s="33">
        <v>3361.58</v>
      </c>
      <c r="BB170" s="17"/>
      <c r="BC170" s="111">
        <f>150.5+243.769+134.963</f>
        <v>529.23199999999997</v>
      </c>
      <c r="BD170" s="17">
        <f t="shared" si="734"/>
        <v>394.26900000000001</v>
      </c>
      <c r="BE170" s="17"/>
      <c r="BF170" s="33"/>
      <c r="BG170" s="17"/>
      <c r="BH170" s="111">
        <f>150.5+243.769</f>
        <v>394.26900000000001</v>
      </c>
      <c r="BI170" s="17">
        <f t="shared" si="735"/>
        <v>394.26900000000001</v>
      </c>
      <c r="BJ170" s="17"/>
      <c r="BK170" s="33"/>
      <c r="BL170" s="17"/>
      <c r="BM170" s="111">
        <f>150.5+243.769</f>
        <v>394.26900000000001</v>
      </c>
      <c r="BN170" s="17">
        <f t="shared" si="669"/>
        <v>0</v>
      </c>
      <c r="BO170" s="17"/>
      <c r="BP170" s="33"/>
      <c r="BQ170" s="17"/>
      <c r="BR170" s="17"/>
      <c r="BS170" s="17"/>
      <c r="BT170" s="17" t="s">
        <v>196</v>
      </c>
      <c r="BU170" s="17">
        <f t="shared" si="736"/>
        <v>4233.0484399999996</v>
      </c>
      <c r="BV170" s="17"/>
      <c r="BW170" s="33">
        <v>3361.58</v>
      </c>
      <c r="BX170" s="17"/>
      <c r="BY170" s="17">
        <f>390.842+480.62644</f>
        <v>871.46843999999999</v>
      </c>
      <c r="BZ170" s="17">
        <f t="shared" si="737"/>
        <v>537.69855999999993</v>
      </c>
      <c r="CA170" s="17">
        <f t="shared" si="738"/>
        <v>0</v>
      </c>
      <c r="CB170" s="17">
        <f t="shared" si="739"/>
        <v>0</v>
      </c>
      <c r="CC170" s="17">
        <f t="shared" si="740"/>
        <v>0</v>
      </c>
      <c r="CD170" s="17">
        <f t="shared" si="741"/>
        <v>537.69855999999993</v>
      </c>
      <c r="CE170" s="17">
        <f t="shared" si="742"/>
        <v>4233.0484399999996</v>
      </c>
      <c r="CF170" s="17"/>
      <c r="CG170" s="33">
        <v>3361.58</v>
      </c>
      <c r="CH170" s="17"/>
      <c r="CI170" s="17">
        <f>390.842+480.62644</f>
        <v>871.46843999999999</v>
      </c>
      <c r="CJ170" s="17">
        <f t="shared" si="743"/>
        <v>0</v>
      </c>
      <c r="CK170" s="17"/>
      <c r="CL170" s="17"/>
      <c r="CM170" s="17"/>
      <c r="CN170" s="17"/>
      <c r="CO170" s="17">
        <f t="shared" si="744"/>
        <v>4233.0484399999996</v>
      </c>
      <c r="CP170" s="17"/>
      <c r="CQ170" s="33">
        <v>3361.58</v>
      </c>
      <c r="CR170" s="17"/>
      <c r="CS170" s="17">
        <f>390.842+480.62644</f>
        <v>871.46843999999999</v>
      </c>
      <c r="CT170" s="15">
        <f t="shared" si="770"/>
        <v>3666.6975400000001</v>
      </c>
      <c r="CU170" s="15"/>
      <c r="CV170" s="15">
        <v>3324.2291</v>
      </c>
      <c r="CW170" s="15"/>
      <c r="CX170" s="15">
        <v>342.46843999999999</v>
      </c>
      <c r="CY170" s="17">
        <f t="shared" si="746"/>
        <v>43.427</v>
      </c>
      <c r="CZ170" s="17"/>
      <c r="DA170" s="280">
        <v>0</v>
      </c>
      <c r="DB170" s="17"/>
      <c r="DC170" s="274">
        <v>43.427</v>
      </c>
      <c r="DD170" s="15">
        <f t="shared" si="747"/>
        <v>3710.1245399999998</v>
      </c>
      <c r="DE170" s="17">
        <f t="shared" si="748"/>
        <v>3710.1245399999998</v>
      </c>
      <c r="DF170" s="17">
        <f t="shared" si="749"/>
        <v>0</v>
      </c>
      <c r="DG170" s="17">
        <f t="shared" si="750"/>
        <v>3324.2291</v>
      </c>
      <c r="DH170" s="17">
        <f t="shared" si="751"/>
        <v>0</v>
      </c>
      <c r="DI170" s="17">
        <f t="shared" si="752"/>
        <v>385.89544000000001</v>
      </c>
      <c r="DJ170" s="17">
        <f t="shared" si="753"/>
        <v>566.35089999999991</v>
      </c>
      <c r="DK170" s="17">
        <f t="shared" si="754"/>
        <v>0</v>
      </c>
      <c r="DL170" s="17">
        <f t="shared" si="755"/>
        <v>37.350899999999911</v>
      </c>
      <c r="DM170" s="17">
        <f t="shared" si="756"/>
        <v>0</v>
      </c>
      <c r="DN170" s="17">
        <f t="shared" si="757"/>
        <v>529</v>
      </c>
      <c r="DO170" s="208"/>
      <c r="DP170" s="209"/>
      <c r="DQ170" s="209"/>
      <c r="DR170" s="17">
        <f t="shared" si="758"/>
        <v>0</v>
      </c>
      <c r="DS170" s="17"/>
      <c r="DT170" s="17"/>
      <c r="DU170" s="17"/>
      <c r="DV170" s="40"/>
      <c r="DW170" s="15">
        <f t="shared" si="759"/>
        <v>0</v>
      </c>
      <c r="DX170" s="17"/>
      <c r="DY170" s="17"/>
      <c r="DZ170" s="17"/>
      <c r="EA170" s="17"/>
      <c r="EB170" s="17">
        <f t="shared" si="760"/>
        <v>0</v>
      </c>
      <c r="EC170" s="17"/>
      <c r="ED170" s="17"/>
      <c r="EE170" s="17"/>
      <c r="EF170" s="17"/>
      <c r="EG170" s="17"/>
      <c r="EH170" s="17"/>
      <c r="EI170" s="17"/>
      <c r="EJ170" s="8">
        <f t="shared" si="761"/>
        <v>566.35089999999991</v>
      </c>
      <c r="EL170" s="8">
        <f t="shared" si="762"/>
        <v>4233.0484399999996</v>
      </c>
      <c r="EM170" s="8">
        <f t="shared" si="763"/>
        <v>3666.6975400000001</v>
      </c>
      <c r="EO170" s="8"/>
      <c r="EP170" s="8"/>
      <c r="ER170" s="8"/>
      <c r="ET170" s="148">
        <v>2650</v>
      </c>
      <c r="EU170" s="148"/>
      <c r="EV170" s="148">
        <v>0.5</v>
      </c>
      <c r="EW170" s="148"/>
      <c r="EX170" s="148"/>
      <c r="EY170" s="184">
        <v>1</v>
      </c>
      <c r="EZ170" s="154">
        <v>295</v>
      </c>
      <c r="FC170" s="8">
        <f t="shared" si="766"/>
        <v>3666.6975400000001</v>
      </c>
      <c r="FD170" s="8"/>
      <c r="FE170" s="131">
        <v>3324.2291</v>
      </c>
      <c r="FF170" s="8"/>
      <c r="FG170" s="131">
        <v>342.46843999999999</v>
      </c>
      <c r="FH170" s="8">
        <f t="shared" si="767"/>
        <v>416.93675000000002</v>
      </c>
      <c r="FI170" s="8"/>
      <c r="FJ170" s="145">
        <v>373.50975</v>
      </c>
      <c r="FK170" s="8"/>
      <c r="FL170" s="131">
        <v>43.427</v>
      </c>
      <c r="FM170" s="8">
        <f t="shared" si="768"/>
        <v>3666.6975400000001</v>
      </c>
      <c r="FN170" s="8"/>
      <c r="FO170" s="131">
        <v>3324.2291</v>
      </c>
      <c r="FP170" s="8"/>
      <c r="FQ170" s="131">
        <v>342.46843999999999</v>
      </c>
      <c r="FR170" s="8">
        <f t="shared" si="769"/>
        <v>43.427</v>
      </c>
      <c r="FS170" s="8"/>
      <c r="FT170" s="145">
        <v>0</v>
      </c>
      <c r="FU170" s="8"/>
      <c r="FV170" s="131">
        <v>43.427</v>
      </c>
    </row>
    <row r="171" spans="2:178" s="59" customFormat="1" ht="15.75" hidden="1" customHeight="1" x14ac:dyDescent="0.3">
      <c r="B171" s="49"/>
      <c r="C171" s="50"/>
      <c r="D171" s="50"/>
      <c r="E171" s="307"/>
      <c r="F171" s="49"/>
      <c r="G171" s="50"/>
      <c r="H171" s="50"/>
      <c r="I171" s="307"/>
      <c r="J171" s="10"/>
      <c r="K171" s="10"/>
      <c r="L171" s="81"/>
      <c r="M171" s="307"/>
      <c r="N171" s="10" t="s">
        <v>59</v>
      </c>
      <c r="O171" s="312"/>
      <c r="P171" s="17">
        <f t="shared" si="727"/>
        <v>0</v>
      </c>
      <c r="Q171" s="17"/>
      <c r="R171" s="33"/>
      <c r="S171" s="17"/>
      <c r="T171" s="109"/>
      <c r="U171" s="17">
        <v>0</v>
      </c>
      <c r="V171" s="312"/>
      <c r="W171" s="312"/>
      <c r="X171" s="17">
        <f t="shared" si="728"/>
        <v>0</v>
      </c>
      <c r="Y171" s="17"/>
      <c r="Z171" s="17"/>
      <c r="AA171" s="17"/>
      <c r="AB171" s="17"/>
      <c r="AC171" s="17">
        <f t="shared" si="729"/>
        <v>0</v>
      </c>
      <c r="AD171" s="17"/>
      <c r="AE171" s="274"/>
      <c r="AF171" s="17"/>
      <c r="AG171" s="274"/>
      <c r="AH171" s="312"/>
      <c r="AI171" s="17">
        <f t="shared" si="730"/>
        <v>0</v>
      </c>
      <c r="AJ171" s="17"/>
      <c r="AK171" s="324">
        <f t="shared" si="567"/>
        <v>0</v>
      </c>
      <c r="AL171" s="324">
        <f t="shared" si="568"/>
        <v>0</v>
      </c>
      <c r="AM171" s="324">
        <f t="shared" si="569"/>
        <v>0</v>
      </c>
      <c r="AN171" s="17">
        <f t="shared" si="731"/>
        <v>0</v>
      </c>
      <c r="AO171" s="17"/>
      <c r="AP171" s="33"/>
      <c r="AQ171" s="17"/>
      <c r="AR171" s="109"/>
      <c r="AS171" s="17">
        <f t="shared" si="732"/>
        <v>0</v>
      </c>
      <c r="AT171" s="17"/>
      <c r="AU171" s="33"/>
      <c r="AV171" s="18"/>
      <c r="AW171" s="17"/>
      <c r="AX171" s="109"/>
      <c r="AY171" s="17">
        <f t="shared" si="733"/>
        <v>0</v>
      </c>
      <c r="AZ171" s="17"/>
      <c r="BA171" s="33"/>
      <c r="BB171" s="17"/>
      <c r="BC171" s="109"/>
      <c r="BD171" s="17">
        <f t="shared" si="734"/>
        <v>0</v>
      </c>
      <c r="BE171" s="17"/>
      <c r="BF171" s="33"/>
      <c r="BG171" s="17"/>
      <c r="BH171" s="109"/>
      <c r="BI171" s="17">
        <f t="shared" si="735"/>
        <v>2777.6</v>
      </c>
      <c r="BJ171" s="17"/>
      <c r="BK171" s="33">
        <v>2551.5</v>
      </c>
      <c r="BL171" s="17"/>
      <c r="BM171" s="109">
        <v>226.1</v>
      </c>
      <c r="BN171" s="17">
        <f t="shared" si="669"/>
        <v>2551.5</v>
      </c>
      <c r="BO171" s="17"/>
      <c r="BP171" s="33">
        <v>2551.5</v>
      </c>
      <c r="BQ171" s="17"/>
      <c r="BR171" s="17"/>
      <c r="BS171" s="17"/>
      <c r="BT171" s="17" t="s">
        <v>263</v>
      </c>
      <c r="BU171" s="17">
        <f t="shared" si="736"/>
        <v>0</v>
      </c>
      <c r="BV171" s="17"/>
      <c r="BW171" s="17"/>
      <c r="BX171" s="17"/>
      <c r="BY171" s="17"/>
      <c r="BZ171" s="17">
        <f t="shared" si="737"/>
        <v>0</v>
      </c>
      <c r="CA171" s="17">
        <f t="shared" si="738"/>
        <v>0</v>
      </c>
      <c r="CB171" s="17">
        <f t="shared" si="739"/>
        <v>0</v>
      </c>
      <c r="CC171" s="17">
        <f t="shared" si="740"/>
        <v>0</v>
      </c>
      <c r="CD171" s="17">
        <f t="shared" si="741"/>
        <v>0</v>
      </c>
      <c r="CE171" s="17">
        <f t="shared" si="742"/>
        <v>0</v>
      </c>
      <c r="CF171" s="17"/>
      <c r="CG171" s="17"/>
      <c r="CH171" s="17"/>
      <c r="CI171" s="17"/>
      <c r="CJ171" s="17">
        <f t="shared" si="743"/>
        <v>0</v>
      </c>
      <c r="CK171" s="17"/>
      <c r="CL171" s="17"/>
      <c r="CM171" s="17"/>
      <c r="CN171" s="17"/>
      <c r="CO171" s="17">
        <f t="shared" si="744"/>
        <v>0</v>
      </c>
      <c r="CP171" s="17"/>
      <c r="CQ171" s="17"/>
      <c r="CR171" s="17"/>
      <c r="CS171" s="17"/>
      <c r="CT171" s="15">
        <f t="shared" si="770"/>
        <v>0</v>
      </c>
      <c r="CU171" s="15"/>
      <c r="CV171" s="15"/>
      <c r="CW171" s="15"/>
      <c r="CX171" s="15"/>
      <c r="CY171" s="17">
        <f t="shared" si="746"/>
        <v>0</v>
      </c>
      <c r="CZ171" s="17"/>
      <c r="DA171" s="274"/>
      <c r="DB171" s="17"/>
      <c r="DC171" s="274"/>
      <c r="DD171" s="15">
        <f t="shared" si="747"/>
        <v>0</v>
      </c>
      <c r="DE171" s="17">
        <f t="shared" si="748"/>
        <v>0</v>
      </c>
      <c r="DF171" s="17">
        <f t="shared" si="749"/>
        <v>0</v>
      </c>
      <c r="DG171" s="17">
        <f t="shared" si="750"/>
        <v>0</v>
      </c>
      <c r="DH171" s="17">
        <f t="shared" si="751"/>
        <v>0</v>
      </c>
      <c r="DI171" s="17">
        <f t="shared" si="752"/>
        <v>0</v>
      </c>
      <c r="DJ171" s="17">
        <f t="shared" si="753"/>
        <v>0</v>
      </c>
      <c r="DK171" s="17">
        <f t="shared" si="754"/>
        <v>0</v>
      </c>
      <c r="DL171" s="17">
        <f t="shared" si="755"/>
        <v>0</v>
      </c>
      <c r="DM171" s="17">
        <f t="shared" si="756"/>
        <v>0</v>
      </c>
      <c r="DN171" s="17">
        <f t="shared" si="757"/>
        <v>0</v>
      </c>
      <c r="DO171" s="208"/>
      <c r="DP171" s="209"/>
      <c r="DQ171" s="209"/>
      <c r="DR171" s="17">
        <f t="shared" si="758"/>
        <v>0</v>
      </c>
      <c r="DS171" s="17"/>
      <c r="DT171" s="17"/>
      <c r="DU171" s="17"/>
      <c r="DV171" s="40"/>
      <c r="DW171" s="15">
        <f t="shared" si="759"/>
        <v>0</v>
      </c>
      <c r="DX171" s="17"/>
      <c r="DY171" s="17"/>
      <c r="DZ171" s="17"/>
      <c r="EA171" s="17"/>
      <c r="EB171" s="17">
        <f t="shared" si="760"/>
        <v>0</v>
      </c>
      <c r="EC171" s="17"/>
      <c r="ED171" s="17"/>
      <c r="EE171" s="17"/>
      <c r="EF171" s="17"/>
      <c r="EG171" s="17"/>
      <c r="EH171" s="17"/>
      <c r="EI171" s="17"/>
      <c r="EJ171" s="8">
        <f t="shared" si="761"/>
        <v>0</v>
      </c>
      <c r="EL171" s="8">
        <f t="shared" si="762"/>
        <v>0</v>
      </c>
      <c r="EM171" s="8">
        <f t="shared" si="763"/>
        <v>0</v>
      </c>
      <c r="EO171" s="8"/>
      <c r="EP171" s="8"/>
      <c r="ER171" s="8"/>
      <c r="ET171" s="148"/>
      <c r="EU171" s="148"/>
      <c r="EV171" s="148"/>
      <c r="EW171" s="148"/>
      <c r="EX171" s="148"/>
      <c r="EY171" s="175"/>
      <c r="EZ171" s="148"/>
      <c r="FC171" s="8">
        <f t="shared" si="766"/>
        <v>0</v>
      </c>
      <c r="FD171" s="8"/>
      <c r="FE171" s="131"/>
      <c r="FF171" s="8"/>
      <c r="FG171" s="131"/>
      <c r="FH171" s="8">
        <f t="shared" si="767"/>
        <v>0</v>
      </c>
      <c r="FI171" s="8"/>
      <c r="FJ171" s="131"/>
      <c r="FK171" s="8"/>
      <c r="FL171" s="131"/>
      <c r="FM171" s="8">
        <f t="shared" si="768"/>
        <v>0</v>
      </c>
      <c r="FN171" s="8"/>
      <c r="FO171" s="131"/>
      <c r="FP171" s="8"/>
      <c r="FQ171" s="131"/>
      <c r="FR171" s="8">
        <f t="shared" si="769"/>
        <v>0</v>
      </c>
      <c r="FS171" s="8"/>
      <c r="FT171" s="131"/>
      <c r="FU171" s="8"/>
      <c r="FV171" s="131"/>
    </row>
    <row r="172" spans="2:178" s="59" customFormat="1" ht="15.75" customHeight="1" x14ac:dyDescent="0.3">
      <c r="B172" s="49"/>
      <c r="C172" s="50"/>
      <c r="D172" s="50"/>
      <c r="E172" s="307"/>
      <c r="F172" s="49"/>
      <c r="G172" s="50"/>
      <c r="H172" s="50"/>
      <c r="I172" s="307"/>
      <c r="J172" s="10"/>
      <c r="K172" s="10"/>
      <c r="L172" s="81"/>
      <c r="M172" s="307">
        <v>117</v>
      </c>
      <c r="N172" s="10" t="s">
        <v>125</v>
      </c>
      <c r="O172" s="312"/>
      <c r="P172" s="17">
        <f t="shared" si="727"/>
        <v>2593</v>
      </c>
      <c r="Q172" s="17"/>
      <c r="R172" s="111">
        <v>2470.5</v>
      </c>
      <c r="S172" s="17"/>
      <c r="T172" s="109">
        <v>122.5</v>
      </c>
      <c r="U172" s="17">
        <v>255.25750000000002</v>
      </c>
      <c r="V172" s="312"/>
      <c r="W172" s="312"/>
      <c r="X172" s="17">
        <f t="shared" si="728"/>
        <v>2593</v>
      </c>
      <c r="Y172" s="17"/>
      <c r="Z172" s="111">
        <v>2470.5</v>
      </c>
      <c r="AA172" s="17"/>
      <c r="AB172" s="109">
        <v>122.5</v>
      </c>
      <c r="AC172" s="17">
        <f t="shared" si="729"/>
        <v>673.10311999999999</v>
      </c>
      <c r="AD172" s="17"/>
      <c r="AE172" s="274">
        <v>642.38130000000001</v>
      </c>
      <c r="AF172" s="17"/>
      <c r="AG172" s="274">
        <v>30.721820000000001</v>
      </c>
      <c r="AH172" s="312"/>
      <c r="AI172" s="17">
        <f t="shared" si="730"/>
        <v>255.25750000000002</v>
      </c>
      <c r="AJ172" s="17"/>
      <c r="AK172" s="324">
        <f t="shared" si="567"/>
        <v>247.05</v>
      </c>
      <c r="AL172" s="324">
        <f t="shared" si="568"/>
        <v>0</v>
      </c>
      <c r="AM172" s="324">
        <f t="shared" si="569"/>
        <v>8.2075000000000014</v>
      </c>
      <c r="AN172" s="17">
        <f t="shared" si="731"/>
        <v>2593</v>
      </c>
      <c r="AO172" s="17"/>
      <c r="AP172" s="111">
        <v>2470.5</v>
      </c>
      <c r="AQ172" s="17"/>
      <c r="AR172" s="109">
        <v>122.5</v>
      </c>
      <c r="AS172" s="17">
        <f t="shared" si="732"/>
        <v>2593</v>
      </c>
      <c r="AT172" s="17"/>
      <c r="AU172" s="111">
        <v>2470.5</v>
      </c>
      <c r="AV172" s="318"/>
      <c r="AW172" s="17"/>
      <c r="AX172" s="109">
        <v>122.5</v>
      </c>
      <c r="AY172" s="17">
        <f t="shared" si="733"/>
        <v>2593</v>
      </c>
      <c r="AZ172" s="17"/>
      <c r="BA172" s="111">
        <v>2470.5</v>
      </c>
      <c r="BB172" s="17"/>
      <c r="BC172" s="109">
        <v>122.5</v>
      </c>
      <c r="BD172" s="17">
        <f t="shared" si="734"/>
        <v>2593</v>
      </c>
      <c r="BE172" s="17"/>
      <c r="BF172" s="111">
        <v>2470.5</v>
      </c>
      <c r="BG172" s="17"/>
      <c r="BH172" s="109">
        <v>122.5</v>
      </c>
      <c r="BI172" s="17">
        <f t="shared" si="735"/>
        <v>2593</v>
      </c>
      <c r="BJ172" s="17"/>
      <c r="BK172" s="111">
        <v>2470.5</v>
      </c>
      <c r="BL172" s="17"/>
      <c r="BM172" s="109">
        <v>122.5</v>
      </c>
      <c r="BN172" s="17">
        <f t="shared" si="669"/>
        <v>0</v>
      </c>
      <c r="BO172" s="17"/>
      <c r="BP172" s="33"/>
      <c r="BQ172" s="17"/>
      <c r="BR172" s="17"/>
      <c r="BS172" s="17"/>
      <c r="BT172" s="17" t="s">
        <v>275</v>
      </c>
      <c r="BU172" s="17">
        <f t="shared" si="736"/>
        <v>2593</v>
      </c>
      <c r="BV172" s="17"/>
      <c r="BW172" s="111">
        <v>2470.5</v>
      </c>
      <c r="BX172" s="17"/>
      <c r="BY172" s="109">
        <v>122.5</v>
      </c>
      <c r="BZ172" s="17">
        <f t="shared" si="737"/>
        <v>0</v>
      </c>
      <c r="CA172" s="17">
        <f t="shared" si="738"/>
        <v>0</v>
      </c>
      <c r="CB172" s="17">
        <f t="shared" si="739"/>
        <v>0</v>
      </c>
      <c r="CC172" s="17">
        <f t="shared" si="740"/>
        <v>0</v>
      </c>
      <c r="CD172" s="17">
        <f t="shared" si="741"/>
        <v>0</v>
      </c>
      <c r="CE172" s="17">
        <f t="shared" si="742"/>
        <v>2593</v>
      </c>
      <c r="CF172" s="17"/>
      <c r="CG172" s="111">
        <v>2470.5</v>
      </c>
      <c r="CH172" s="17"/>
      <c r="CI172" s="109">
        <v>122.5</v>
      </c>
      <c r="CJ172" s="17">
        <f t="shared" si="743"/>
        <v>0</v>
      </c>
      <c r="CK172" s="17"/>
      <c r="CL172" s="17"/>
      <c r="CM172" s="17"/>
      <c r="CN172" s="17"/>
      <c r="CO172" s="17">
        <f t="shared" si="744"/>
        <v>2593</v>
      </c>
      <c r="CP172" s="17"/>
      <c r="CQ172" s="111">
        <v>2470.5</v>
      </c>
      <c r="CR172" s="17"/>
      <c r="CS172" s="109">
        <v>122.5</v>
      </c>
      <c r="CT172" s="17">
        <f t="shared" si="770"/>
        <v>2593</v>
      </c>
      <c r="CU172" s="17"/>
      <c r="CV172" s="111">
        <v>2470.5</v>
      </c>
      <c r="CW172" s="17"/>
      <c r="CX172" s="109">
        <v>122.5</v>
      </c>
      <c r="CY172" s="17">
        <f t="shared" si="746"/>
        <v>673.10311999999999</v>
      </c>
      <c r="CZ172" s="17"/>
      <c r="DA172" s="274">
        <v>642.38130000000001</v>
      </c>
      <c r="DB172" s="17"/>
      <c r="DC172" s="274">
        <v>30.721820000000001</v>
      </c>
      <c r="DD172" s="15">
        <f t="shared" si="747"/>
        <v>3266.1031200000002</v>
      </c>
      <c r="DE172" s="17">
        <f t="shared" si="748"/>
        <v>3266.1031200000002</v>
      </c>
      <c r="DF172" s="17">
        <f t="shared" si="749"/>
        <v>0</v>
      </c>
      <c r="DG172" s="17">
        <f t="shared" si="750"/>
        <v>3112.8813</v>
      </c>
      <c r="DH172" s="17">
        <f t="shared" si="751"/>
        <v>0</v>
      </c>
      <c r="DI172" s="17">
        <f t="shared" si="752"/>
        <v>153.22182000000001</v>
      </c>
      <c r="DJ172" s="17">
        <f t="shared" si="753"/>
        <v>0</v>
      </c>
      <c r="DK172" s="17">
        <f t="shared" si="754"/>
        <v>0</v>
      </c>
      <c r="DL172" s="17">
        <f t="shared" si="755"/>
        <v>0</v>
      </c>
      <c r="DM172" s="17">
        <f t="shared" si="756"/>
        <v>0</v>
      </c>
      <c r="DN172" s="17">
        <f t="shared" si="757"/>
        <v>0</v>
      </c>
      <c r="DO172" s="208"/>
      <c r="DP172" s="209"/>
      <c r="DQ172" s="209"/>
      <c r="DR172" s="17">
        <f t="shared" si="758"/>
        <v>0</v>
      </c>
      <c r="DS172" s="17"/>
      <c r="DT172" s="17"/>
      <c r="DU172" s="17"/>
      <c r="DV172" s="40"/>
      <c r="DW172" s="15">
        <f t="shared" si="759"/>
        <v>0</v>
      </c>
      <c r="DX172" s="17"/>
      <c r="DY172" s="17"/>
      <c r="DZ172" s="17"/>
      <c r="EA172" s="17"/>
      <c r="EB172" s="17">
        <f t="shared" si="760"/>
        <v>0</v>
      </c>
      <c r="EC172" s="17"/>
      <c r="ED172" s="17"/>
      <c r="EE172" s="17"/>
      <c r="EF172" s="17"/>
      <c r="EG172" s="17"/>
      <c r="EH172" s="17"/>
      <c r="EI172" s="17"/>
      <c r="EJ172" s="8">
        <f t="shared" si="761"/>
        <v>0</v>
      </c>
      <c r="EL172" s="8">
        <f t="shared" si="762"/>
        <v>2593</v>
      </c>
      <c r="EM172" s="8">
        <f t="shared" si="763"/>
        <v>2593</v>
      </c>
      <c r="EO172" s="8"/>
      <c r="EP172" s="8"/>
      <c r="ER172" s="8"/>
      <c r="ET172" s="148">
        <v>2815</v>
      </c>
      <c r="EU172" s="148"/>
      <c r="EV172" s="148">
        <v>0.47499999999999998</v>
      </c>
      <c r="EW172" s="148"/>
      <c r="EX172" s="148"/>
      <c r="EY172" s="175">
        <v>1</v>
      </c>
      <c r="EZ172" s="148">
        <v>200</v>
      </c>
      <c r="FC172" s="8">
        <f t="shared" si="766"/>
        <v>2593</v>
      </c>
      <c r="FD172" s="8"/>
      <c r="FE172" s="131">
        <v>2470.5</v>
      </c>
      <c r="FF172" s="8"/>
      <c r="FG172" s="131">
        <v>122.5</v>
      </c>
      <c r="FH172" s="8">
        <f t="shared" si="767"/>
        <v>673.10311999999999</v>
      </c>
      <c r="FI172" s="8"/>
      <c r="FJ172" s="131">
        <v>642.38130000000001</v>
      </c>
      <c r="FK172" s="8"/>
      <c r="FL172" s="131">
        <v>30.721820000000001</v>
      </c>
      <c r="FM172" s="8">
        <f t="shared" si="768"/>
        <v>2593</v>
      </c>
      <c r="FN172" s="8"/>
      <c r="FO172" s="131">
        <v>2470.5</v>
      </c>
      <c r="FP172" s="8"/>
      <c r="FQ172" s="131">
        <v>122.5</v>
      </c>
      <c r="FR172" s="8">
        <f t="shared" si="769"/>
        <v>673.10311999999999</v>
      </c>
      <c r="FS172" s="8"/>
      <c r="FT172" s="131">
        <v>642.38130000000001</v>
      </c>
      <c r="FU172" s="8"/>
      <c r="FV172" s="131">
        <v>30.721820000000001</v>
      </c>
    </row>
    <row r="173" spans="2:178" s="59" customFormat="1" ht="15.75" customHeight="1" x14ac:dyDescent="0.3">
      <c r="B173" s="49"/>
      <c r="C173" s="50"/>
      <c r="D173" s="50"/>
      <c r="E173" s="307"/>
      <c r="F173" s="49"/>
      <c r="G173" s="50"/>
      <c r="H173" s="50"/>
      <c r="M173" s="307">
        <v>118</v>
      </c>
      <c r="N173" s="10" t="s">
        <v>126</v>
      </c>
      <c r="O173" s="312"/>
      <c r="P173" s="17">
        <f t="shared" si="727"/>
        <v>7070.4620000000004</v>
      </c>
      <c r="Q173" s="17"/>
      <c r="R173" s="17">
        <v>7070.4620000000004</v>
      </c>
      <c r="S173" s="17"/>
      <c r="T173" s="110"/>
      <c r="U173" s="17">
        <v>707.04620000000011</v>
      </c>
      <c r="V173" s="312"/>
      <c r="W173" s="312"/>
      <c r="X173" s="17">
        <f t="shared" si="728"/>
        <v>7070.4620000000004</v>
      </c>
      <c r="Y173" s="17"/>
      <c r="Z173" s="33">
        <f>945+6125.462</f>
        <v>7070.4620000000004</v>
      </c>
      <c r="AA173" s="17"/>
      <c r="AB173" s="17"/>
      <c r="AC173" s="17">
        <f t="shared" si="729"/>
        <v>172.10216</v>
      </c>
      <c r="AD173" s="17"/>
      <c r="AE173" s="276">
        <v>172.10216</v>
      </c>
      <c r="AF173" s="17"/>
      <c r="AG173" s="276"/>
      <c r="AH173" s="312"/>
      <c r="AI173" s="17">
        <f t="shared" si="730"/>
        <v>707.04620000000011</v>
      </c>
      <c r="AJ173" s="17"/>
      <c r="AK173" s="324">
        <f t="shared" si="567"/>
        <v>707.04620000000011</v>
      </c>
      <c r="AL173" s="324">
        <f t="shared" si="568"/>
        <v>0</v>
      </c>
      <c r="AM173" s="324">
        <f t="shared" si="569"/>
        <v>0</v>
      </c>
      <c r="AN173" s="17">
        <f t="shared" si="731"/>
        <v>7070.4620000000004</v>
      </c>
      <c r="AO173" s="17"/>
      <c r="AP173" s="17">
        <v>7070.4620000000004</v>
      </c>
      <c r="AQ173" s="17"/>
      <c r="AR173" s="110"/>
      <c r="AS173" s="17">
        <f t="shared" si="732"/>
        <v>7070.4620000000004</v>
      </c>
      <c r="AT173" s="17"/>
      <c r="AU173" s="118">
        <v>7070.4620000000004</v>
      </c>
      <c r="AV173" s="321"/>
      <c r="AW173" s="17"/>
      <c r="AX173" s="110"/>
      <c r="AY173" s="17">
        <f t="shared" si="733"/>
        <v>945</v>
      </c>
      <c r="AZ173" s="17"/>
      <c r="BA173" s="33">
        <v>945</v>
      </c>
      <c r="BB173" s="17"/>
      <c r="BC173" s="110"/>
      <c r="BD173" s="17">
        <f t="shared" si="734"/>
        <v>945</v>
      </c>
      <c r="BE173" s="17"/>
      <c r="BF173" s="33">
        <v>945</v>
      </c>
      <c r="BG173" s="17"/>
      <c r="BH173" s="110"/>
      <c r="BI173" s="17">
        <f t="shared" si="735"/>
        <v>945</v>
      </c>
      <c r="BJ173" s="17"/>
      <c r="BK173" s="33">
        <v>945</v>
      </c>
      <c r="BL173" s="17"/>
      <c r="BM173" s="110"/>
      <c r="BN173" s="17">
        <f t="shared" si="669"/>
        <v>945</v>
      </c>
      <c r="BO173" s="17"/>
      <c r="BP173" s="33">
        <v>945</v>
      </c>
      <c r="BQ173" s="17"/>
      <c r="BR173" s="17"/>
      <c r="BS173" s="17"/>
      <c r="BT173" s="17" t="s">
        <v>228</v>
      </c>
      <c r="BU173" s="17">
        <f t="shared" si="736"/>
        <v>7070.4620000000004</v>
      </c>
      <c r="BV173" s="17"/>
      <c r="BW173" s="33">
        <f>945+6125.462</f>
        <v>7070.4620000000004</v>
      </c>
      <c r="BX173" s="17"/>
      <c r="BY173" s="17"/>
      <c r="BZ173" s="17">
        <f t="shared" si="737"/>
        <v>0</v>
      </c>
      <c r="CA173" s="17">
        <f t="shared" si="738"/>
        <v>0</v>
      </c>
      <c r="CB173" s="17">
        <f t="shared" si="739"/>
        <v>0</v>
      </c>
      <c r="CC173" s="17">
        <f t="shared" si="740"/>
        <v>0</v>
      </c>
      <c r="CD173" s="17">
        <f t="shared" si="741"/>
        <v>0</v>
      </c>
      <c r="CE173" s="17">
        <f t="shared" si="742"/>
        <v>7070.4620000000004</v>
      </c>
      <c r="CF173" s="17"/>
      <c r="CG173" s="33">
        <f>945+6125.462</f>
        <v>7070.4620000000004</v>
      </c>
      <c r="CH173" s="17"/>
      <c r="CI173" s="17"/>
      <c r="CJ173" s="17">
        <f t="shared" si="743"/>
        <v>0</v>
      </c>
      <c r="CK173" s="17"/>
      <c r="CL173" s="17"/>
      <c r="CM173" s="17"/>
      <c r="CN173" s="17"/>
      <c r="CO173" s="17">
        <f t="shared" si="744"/>
        <v>7070.4620000000004</v>
      </c>
      <c r="CP173" s="17"/>
      <c r="CQ173" s="33">
        <f>945+6125.462</f>
        <v>7070.4620000000004</v>
      </c>
      <c r="CR173" s="17"/>
      <c r="CS173" s="17"/>
      <c r="CT173" s="15">
        <f t="shared" si="770"/>
        <v>515.779</v>
      </c>
      <c r="CU173" s="15"/>
      <c r="CV173" s="15">
        <f>515.779</f>
        <v>515.779</v>
      </c>
      <c r="CW173" s="15"/>
      <c r="CX173" s="15"/>
      <c r="CY173" s="17">
        <f t="shared" si="746"/>
        <v>172.10216</v>
      </c>
      <c r="CZ173" s="17"/>
      <c r="DA173" s="276">
        <v>172.10216</v>
      </c>
      <c r="DB173" s="17"/>
      <c r="DC173" s="276"/>
      <c r="DD173" s="15">
        <f t="shared" si="747"/>
        <v>687.88116000000002</v>
      </c>
      <c r="DE173" s="17">
        <f t="shared" si="748"/>
        <v>687.88116000000002</v>
      </c>
      <c r="DF173" s="17">
        <f t="shared" si="749"/>
        <v>0</v>
      </c>
      <c r="DG173" s="17">
        <f t="shared" si="750"/>
        <v>687.88116000000002</v>
      </c>
      <c r="DH173" s="17">
        <f t="shared" si="751"/>
        <v>0</v>
      </c>
      <c r="DI173" s="17">
        <f t="shared" si="752"/>
        <v>0</v>
      </c>
      <c r="DJ173" s="17">
        <f t="shared" si="753"/>
        <v>6554.6830000000009</v>
      </c>
      <c r="DK173" s="17">
        <f t="shared" si="754"/>
        <v>0</v>
      </c>
      <c r="DL173" s="17">
        <f t="shared" si="755"/>
        <v>6554.6830000000009</v>
      </c>
      <c r="DM173" s="17">
        <f t="shared" si="756"/>
        <v>0</v>
      </c>
      <c r="DN173" s="17">
        <f t="shared" si="757"/>
        <v>0</v>
      </c>
      <c r="DO173" s="208"/>
      <c r="DP173" s="209"/>
      <c r="DQ173" s="209"/>
      <c r="DR173" s="17">
        <f t="shared" si="758"/>
        <v>0</v>
      </c>
      <c r="DS173" s="17"/>
      <c r="DT173" s="17"/>
      <c r="DU173" s="17"/>
      <c r="DV173" s="40"/>
      <c r="DW173" s="15">
        <f t="shared" si="759"/>
        <v>0</v>
      </c>
      <c r="DX173" s="17"/>
      <c r="DY173" s="17"/>
      <c r="DZ173" s="17"/>
      <c r="EA173" s="17"/>
      <c r="EB173" s="17">
        <f t="shared" si="760"/>
        <v>0</v>
      </c>
      <c r="EC173" s="17"/>
      <c r="ED173" s="17"/>
      <c r="EE173" s="17"/>
      <c r="EF173" s="17"/>
      <c r="EG173" s="17"/>
      <c r="EH173" s="17"/>
      <c r="EI173" s="17"/>
      <c r="EJ173" s="8">
        <f t="shared" si="761"/>
        <v>6554.6830000000009</v>
      </c>
      <c r="EL173" s="8">
        <f t="shared" si="762"/>
        <v>7070.4620000000004</v>
      </c>
      <c r="EM173" s="8">
        <f t="shared" si="763"/>
        <v>515.779</v>
      </c>
      <c r="EO173" s="8"/>
      <c r="EP173" s="8"/>
      <c r="ER173" s="8"/>
      <c r="ET173" s="154">
        <v>2545</v>
      </c>
      <c r="EU173" s="154"/>
      <c r="EV173" s="154">
        <v>0.625</v>
      </c>
      <c r="EW173" s="154"/>
      <c r="EX173" s="154"/>
      <c r="EY173" s="175"/>
      <c r="EZ173" s="148"/>
      <c r="FC173" s="8">
        <f t="shared" si="766"/>
        <v>515.779</v>
      </c>
      <c r="FD173" s="8"/>
      <c r="FE173" s="131">
        <v>515.779</v>
      </c>
      <c r="FF173" s="8"/>
      <c r="FG173" s="131"/>
      <c r="FH173" s="8">
        <f t="shared" si="767"/>
        <v>172.10216</v>
      </c>
      <c r="FI173" s="8"/>
      <c r="FJ173" s="131">
        <v>172.10216</v>
      </c>
      <c r="FK173" s="8"/>
      <c r="FL173" s="131"/>
      <c r="FM173" s="8">
        <f t="shared" si="768"/>
        <v>515.779</v>
      </c>
      <c r="FN173" s="8"/>
      <c r="FO173" s="129">
        <v>515.779</v>
      </c>
      <c r="FP173" s="8"/>
      <c r="FQ173" s="129"/>
      <c r="FR173" s="8">
        <f t="shared" si="769"/>
        <v>172.10216</v>
      </c>
      <c r="FS173" s="8"/>
      <c r="FT173" s="129">
        <v>172.10216</v>
      </c>
      <c r="FU173" s="8"/>
      <c r="FV173" s="129"/>
    </row>
    <row r="174" spans="2:178" s="59" customFormat="1" ht="18.75" customHeight="1" x14ac:dyDescent="0.3">
      <c r="B174" s="49"/>
      <c r="C174" s="50"/>
      <c r="D174" s="50"/>
      <c r="E174" s="307"/>
      <c r="F174" s="49"/>
      <c r="G174" s="50"/>
      <c r="H174" s="50"/>
      <c r="I174" s="307"/>
      <c r="J174" s="10"/>
      <c r="K174" s="10"/>
      <c r="L174" s="81"/>
      <c r="M174" s="307">
        <v>119</v>
      </c>
      <c r="N174" s="10" t="s">
        <v>127</v>
      </c>
      <c r="O174" s="312"/>
      <c r="P174" s="17">
        <f t="shared" si="727"/>
        <v>535.5</v>
      </c>
      <c r="Q174" s="17"/>
      <c r="R174" s="33">
        <v>409.5</v>
      </c>
      <c r="S174" s="17"/>
      <c r="T174" s="109">
        <v>126</v>
      </c>
      <c r="U174" s="17">
        <v>49.392000000000003</v>
      </c>
      <c r="V174" s="312"/>
      <c r="W174" s="312"/>
      <c r="X174" s="17">
        <f t="shared" si="728"/>
        <v>535.5</v>
      </c>
      <c r="Y174" s="17"/>
      <c r="Z174" s="33">
        <v>409.5</v>
      </c>
      <c r="AA174" s="17"/>
      <c r="AB174" s="109">
        <v>126</v>
      </c>
      <c r="AC174" s="17">
        <f t="shared" si="729"/>
        <v>104.02249999999999</v>
      </c>
      <c r="AD174" s="17"/>
      <c r="AE174" s="274">
        <v>90.022499999999994</v>
      </c>
      <c r="AF174" s="17"/>
      <c r="AG174" s="274">
        <v>14</v>
      </c>
      <c r="AH174" s="312"/>
      <c r="AI174" s="17">
        <f t="shared" si="730"/>
        <v>49.392000000000003</v>
      </c>
      <c r="AJ174" s="17"/>
      <c r="AK174" s="324">
        <f t="shared" si="567"/>
        <v>40.950000000000003</v>
      </c>
      <c r="AL174" s="324">
        <f t="shared" si="568"/>
        <v>0</v>
      </c>
      <c r="AM174" s="324">
        <f t="shared" si="569"/>
        <v>8.4420000000000002</v>
      </c>
      <c r="AN174" s="17">
        <f t="shared" si="731"/>
        <v>535.5</v>
      </c>
      <c r="AO174" s="17"/>
      <c r="AP174" s="33">
        <v>409.5</v>
      </c>
      <c r="AQ174" s="17"/>
      <c r="AR174" s="109">
        <v>126</v>
      </c>
      <c r="AS174" s="17">
        <f t="shared" si="732"/>
        <v>535.5</v>
      </c>
      <c r="AT174" s="17"/>
      <c r="AU174" s="33">
        <v>409.5</v>
      </c>
      <c r="AV174" s="18"/>
      <c r="AW174" s="17"/>
      <c r="AX174" s="109">
        <v>126</v>
      </c>
      <c r="AY174" s="17">
        <f t="shared" si="733"/>
        <v>535.5</v>
      </c>
      <c r="AZ174" s="17"/>
      <c r="BA174" s="33">
        <v>409.5</v>
      </c>
      <c r="BB174" s="17"/>
      <c r="BC174" s="109">
        <v>126</v>
      </c>
      <c r="BD174" s="17">
        <f t="shared" si="734"/>
        <v>535.5</v>
      </c>
      <c r="BE174" s="17"/>
      <c r="BF174" s="33">
        <v>409.5</v>
      </c>
      <c r="BG174" s="17"/>
      <c r="BH174" s="109">
        <v>126</v>
      </c>
      <c r="BI174" s="17">
        <f t="shared" si="735"/>
        <v>535.5</v>
      </c>
      <c r="BJ174" s="17"/>
      <c r="BK174" s="33">
        <v>409.5</v>
      </c>
      <c r="BL174" s="17"/>
      <c r="BM174" s="109">
        <v>126</v>
      </c>
      <c r="BN174" s="17">
        <f t="shared" si="669"/>
        <v>409.5</v>
      </c>
      <c r="BO174" s="17"/>
      <c r="BP174" s="33">
        <v>409.5</v>
      </c>
      <c r="BQ174" s="17"/>
      <c r="BR174" s="17"/>
      <c r="BS174" s="17"/>
      <c r="BT174" s="29" t="s">
        <v>320</v>
      </c>
      <c r="BU174" s="17">
        <f t="shared" si="736"/>
        <v>535.5</v>
      </c>
      <c r="BV174" s="17"/>
      <c r="BW174" s="33">
        <v>409.5</v>
      </c>
      <c r="BX174" s="17"/>
      <c r="BY174" s="109">
        <v>126</v>
      </c>
      <c r="BZ174" s="17">
        <f t="shared" si="737"/>
        <v>0</v>
      </c>
      <c r="CA174" s="17">
        <f t="shared" si="738"/>
        <v>0</v>
      </c>
      <c r="CB174" s="17">
        <f t="shared" si="739"/>
        <v>0</v>
      </c>
      <c r="CC174" s="17">
        <f t="shared" si="740"/>
        <v>0</v>
      </c>
      <c r="CD174" s="17">
        <f t="shared" si="741"/>
        <v>0</v>
      </c>
      <c r="CE174" s="17">
        <f t="shared" si="742"/>
        <v>535.5</v>
      </c>
      <c r="CF174" s="17"/>
      <c r="CG174" s="33">
        <v>409.5</v>
      </c>
      <c r="CH174" s="17"/>
      <c r="CI174" s="109">
        <v>126</v>
      </c>
      <c r="CJ174" s="17">
        <f t="shared" si="743"/>
        <v>0</v>
      </c>
      <c r="CK174" s="17"/>
      <c r="CL174" s="17"/>
      <c r="CM174" s="17"/>
      <c r="CN174" s="17"/>
      <c r="CO174" s="17">
        <f t="shared" si="744"/>
        <v>535.5</v>
      </c>
      <c r="CP174" s="17"/>
      <c r="CQ174" s="33">
        <v>409.5</v>
      </c>
      <c r="CR174" s="17"/>
      <c r="CS174" s="109">
        <v>126</v>
      </c>
      <c r="CT174" s="15">
        <f t="shared" si="770"/>
        <v>535.5</v>
      </c>
      <c r="CU174" s="15"/>
      <c r="CV174" s="33">
        <v>409.5</v>
      </c>
      <c r="CW174" s="17"/>
      <c r="CX174" s="109">
        <v>126</v>
      </c>
      <c r="CY174" s="17">
        <f t="shared" si="746"/>
        <v>104.02249999999999</v>
      </c>
      <c r="CZ174" s="17"/>
      <c r="DA174" s="274">
        <v>90.022499999999994</v>
      </c>
      <c r="DB174" s="17"/>
      <c r="DC174" s="274">
        <v>14</v>
      </c>
      <c r="DD174" s="15">
        <f t="shared" si="747"/>
        <v>639.52250000000004</v>
      </c>
      <c r="DE174" s="17">
        <f t="shared" si="748"/>
        <v>639.52250000000004</v>
      </c>
      <c r="DF174" s="17">
        <f t="shared" si="749"/>
        <v>0</v>
      </c>
      <c r="DG174" s="17">
        <f t="shared" si="750"/>
        <v>499.52249999999998</v>
      </c>
      <c r="DH174" s="17">
        <f t="shared" si="751"/>
        <v>0</v>
      </c>
      <c r="DI174" s="17">
        <f t="shared" si="752"/>
        <v>140</v>
      </c>
      <c r="DJ174" s="17">
        <f t="shared" si="753"/>
        <v>0</v>
      </c>
      <c r="DK174" s="17">
        <f t="shared" si="754"/>
        <v>0</v>
      </c>
      <c r="DL174" s="17">
        <f t="shared" si="755"/>
        <v>0</v>
      </c>
      <c r="DM174" s="17">
        <f t="shared" si="756"/>
        <v>0</v>
      </c>
      <c r="DN174" s="17">
        <f t="shared" si="757"/>
        <v>0</v>
      </c>
      <c r="DO174" s="208"/>
      <c r="DP174" s="209"/>
      <c r="DQ174" s="209"/>
      <c r="DR174" s="17">
        <f t="shared" si="758"/>
        <v>958.77800000000002</v>
      </c>
      <c r="DS174" s="17"/>
      <c r="DT174" s="17">
        <v>591.65800000000002</v>
      </c>
      <c r="DU174" s="17"/>
      <c r="DV174" s="40">
        <v>367.12</v>
      </c>
      <c r="DW174" s="15">
        <f t="shared" si="759"/>
        <v>958.77800000000002</v>
      </c>
      <c r="DX174" s="17"/>
      <c r="DY174" s="17">
        <v>591.65800000000002</v>
      </c>
      <c r="DZ174" s="17"/>
      <c r="EA174" s="40">
        <v>367.12</v>
      </c>
      <c r="EB174" s="17">
        <f t="shared" si="760"/>
        <v>0</v>
      </c>
      <c r="EC174" s="17"/>
      <c r="ED174" s="17">
        <f t="shared" ref="ED174" si="771">DT174-DY174</f>
        <v>0</v>
      </c>
      <c r="EE174" s="17"/>
      <c r="EF174" s="17">
        <f t="shared" ref="EF174" si="772">DV174-EA174</f>
        <v>0</v>
      </c>
      <c r="EG174" s="17"/>
      <c r="EH174" s="17"/>
      <c r="EI174" s="17"/>
      <c r="EJ174" s="8">
        <f t="shared" si="761"/>
        <v>0</v>
      </c>
      <c r="EL174" s="8">
        <f t="shared" si="762"/>
        <v>1494.278</v>
      </c>
      <c r="EM174" s="8">
        <f t="shared" si="763"/>
        <v>1494.278</v>
      </c>
      <c r="EO174" s="8"/>
      <c r="EP174" s="8"/>
      <c r="ER174" s="8"/>
      <c r="ET174" s="148">
        <v>812</v>
      </c>
      <c r="EU174" s="148"/>
      <c r="EV174" s="148">
        <v>0.20300000000000001</v>
      </c>
      <c r="EW174" s="148"/>
      <c r="EX174" s="148"/>
      <c r="EY174" s="175">
        <v>1</v>
      </c>
      <c r="EZ174" s="148">
        <v>160</v>
      </c>
      <c r="FC174" s="8">
        <f t="shared" si="766"/>
        <v>535.5</v>
      </c>
      <c r="FD174" s="8"/>
      <c r="FE174" s="131">
        <v>409.5</v>
      </c>
      <c r="FF174" s="8"/>
      <c r="FG174" s="131">
        <v>126</v>
      </c>
      <c r="FH174" s="8">
        <f t="shared" si="767"/>
        <v>104.02249999999999</v>
      </c>
      <c r="FI174" s="8"/>
      <c r="FJ174" s="131">
        <v>90.022499999999994</v>
      </c>
      <c r="FK174" s="8"/>
      <c r="FL174" s="131">
        <v>14</v>
      </c>
      <c r="FM174" s="8">
        <f t="shared" si="768"/>
        <v>535.5</v>
      </c>
      <c r="FN174" s="8"/>
      <c r="FO174" s="131">
        <v>409.5</v>
      </c>
      <c r="FP174" s="8"/>
      <c r="FQ174" s="131">
        <v>126</v>
      </c>
      <c r="FR174" s="8">
        <f t="shared" si="769"/>
        <v>104.02249999999999</v>
      </c>
      <c r="FS174" s="8"/>
      <c r="FT174" s="131">
        <v>90.022499999999994</v>
      </c>
      <c r="FU174" s="8"/>
      <c r="FV174" s="131">
        <v>14</v>
      </c>
    </row>
    <row r="175" spans="2:178" s="59" customFormat="1" ht="18.75" customHeight="1" x14ac:dyDescent="0.3">
      <c r="B175" s="49"/>
      <c r="C175" s="50"/>
      <c r="D175" s="50"/>
      <c r="E175" s="307"/>
      <c r="F175" s="49"/>
      <c r="G175" s="50"/>
      <c r="H175" s="50"/>
      <c r="M175" s="307">
        <v>120</v>
      </c>
      <c r="N175" s="10" t="s">
        <v>128</v>
      </c>
      <c r="O175" s="312"/>
      <c r="P175" s="17">
        <f t="shared" si="727"/>
        <v>692</v>
      </c>
      <c r="Q175" s="17"/>
      <c r="R175" s="33">
        <v>692</v>
      </c>
      <c r="S175" s="17"/>
      <c r="T175" s="110"/>
      <c r="U175" s="17">
        <v>69.2</v>
      </c>
      <c r="V175" s="312"/>
      <c r="W175" s="312"/>
      <c r="X175" s="17">
        <f t="shared" si="728"/>
        <v>692</v>
      </c>
      <c r="Y175" s="17"/>
      <c r="Z175" s="33">
        <f>855-163</f>
        <v>692</v>
      </c>
      <c r="AA175" s="17"/>
      <c r="AB175" s="17"/>
      <c r="AC175" s="17">
        <f t="shared" si="729"/>
        <v>77.026989999999998</v>
      </c>
      <c r="AD175" s="17"/>
      <c r="AE175" s="274">
        <v>77.026989999999998</v>
      </c>
      <c r="AF175" s="17"/>
      <c r="AG175" s="274"/>
      <c r="AH175" s="312"/>
      <c r="AI175" s="17">
        <f t="shared" si="730"/>
        <v>69.2</v>
      </c>
      <c r="AJ175" s="17"/>
      <c r="AK175" s="324">
        <f t="shared" si="567"/>
        <v>69.2</v>
      </c>
      <c r="AL175" s="324">
        <f t="shared" si="568"/>
        <v>0</v>
      </c>
      <c r="AM175" s="324">
        <f t="shared" si="569"/>
        <v>0</v>
      </c>
      <c r="AN175" s="17">
        <f t="shared" si="731"/>
        <v>692</v>
      </c>
      <c r="AO175" s="17"/>
      <c r="AP175" s="33">
        <v>692</v>
      </c>
      <c r="AQ175" s="17"/>
      <c r="AR175" s="110"/>
      <c r="AS175" s="17">
        <f t="shared" si="732"/>
        <v>692</v>
      </c>
      <c r="AT175" s="17"/>
      <c r="AU175" s="33">
        <v>692</v>
      </c>
      <c r="AV175" s="18"/>
      <c r="AW175" s="17"/>
      <c r="AX175" s="110"/>
      <c r="AY175" s="17">
        <f t="shared" si="733"/>
        <v>855</v>
      </c>
      <c r="AZ175" s="17"/>
      <c r="BA175" s="33">
        <v>855</v>
      </c>
      <c r="BB175" s="17"/>
      <c r="BC175" s="110"/>
      <c r="BD175" s="17">
        <f t="shared" si="734"/>
        <v>855</v>
      </c>
      <c r="BE175" s="17"/>
      <c r="BF175" s="33">
        <v>855</v>
      </c>
      <c r="BG175" s="17"/>
      <c r="BH175" s="110"/>
      <c r="BI175" s="17">
        <f t="shared" si="735"/>
        <v>855</v>
      </c>
      <c r="BJ175" s="17"/>
      <c r="BK175" s="33">
        <v>855</v>
      </c>
      <c r="BL175" s="17"/>
      <c r="BM175" s="110"/>
      <c r="BN175" s="17">
        <f t="shared" si="669"/>
        <v>855</v>
      </c>
      <c r="BO175" s="17"/>
      <c r="BP175" s="33">
        <v>855</v>
      </c>
      <c r="BQ175" s="17"/>
      <c r="BR175" s="17"/>
      <c r="BS175" s="17"/>
      <c r="BT175" s="29"/>
      <c r="BU175" s="17">
        <f t="shared" si="736"/>
        <v>692</v>
      </c>
      <c r="BV175" s="17"/>
      <c r="BW175" s="33">
        <f>855-163</f>
        <v>692</v>
      </c>
      <c r="BX175" s="17"/>
      <c r="BY175" s="17"/>
      <c r="BZ175" s="17">
        <f t="shared" si="737"/>
        <v>0</v>
      </c>
      <c r="CA175" s="17">
        <f t="shared" si="738"/>
        <v>0</v>
      </c>
      <c r="CB175" s="17">
        <f t="shared" si="739"/>
        <v>0</v>
      </c>
      <c r="CC175" s="17">
        <f t="shared" si="740"/>
        <v>0</v>
      </c>
      <c r="CD175" s="17">
        <f t="shared" si="741"/>
        <v>0</v>
      </c>
      <c r="CE175" s="17">
        <f t="shared" si="742"/>
        <v>855</v>
      </c>
      <c r="CF175" s="17"/>
      <c r="CG175" s="33">
        <v>855</v>
      </c>
      <c r="CH175" s="17"/>
      <c r="CI175" s="17"/>
      <c r="CJ175" s="17">
        <f t="shared" si="743"/>
        <v>163</v>
      </c>
      <c r="CK175" s="17"/>
      <c r="CL175" s="17">
        <v>163</v>
      </c>
      <c r="CM175" s="17"/>
      <c r="CN175" s="17"/>
      <c r="CO175" s="17">
        <f t="shared" si="744"/>
        <v>692</v>
      </c>
      <c r="CP175" s="17"/>
      <c r="CQ175" s="33">
        <f>855-163</f>
        <v>692</v>
      </c>
      <c r="CR175" s="17"/>
      <c r="CS175" s="17"/>
      <c r="CT175" s="17">
        <f t="shared" si="770"/>
        <v>692</v>
      </c>
      <c r="CU175" s="17"/>
      <c r="CV175" s="33">
        <f>855-163</f>
        <v>692</v>
      </c>
      <c r="CW175" s="15"/>
      <c r="CX175" s="15"/>
      <c r="CY175" s="17">
        <f t="shared" si="746"/>
        <v>77.026989999999998</v>
      </c>
      <c r="CZ175" s="17"/>
      <c r="DA175" s="274">
        <v>77.026989999999998</v>
      </c>
      <c r="DB175" s="17"/>
      <c r="DC175" s="274"/>
      <c r="DD175" s="15">
        <f t="shared" si="747"/>
        <v>769.02698999999996</v>
      </c>
      <c r="DE175" s="17">
        <f t="shared" si="748"/>
        <v>769.02698999999996</v>
      </c>
      <c r="DF175" s="17">
        <f t="shared" si="749"/>
        <v>0</v>
      </c>
      <c r="DG175" s="17">
        <f t="shared" si="750"/>
        <v>769.02698999999996</v>
      </c>
      <c r="DH175" s="17">
        <f t="shared" si="751"/>
        <v>0</v>
      </c>
      <c r="DI175" s="17">
        <f t="shared" si="752"/>
        <v>0</v>
      </c>
      <c r="DJ175" s="17">
        <f t="shared" si="753"/>
        <v>0</v>
      </c>
      <c r="DK175" s="17">
        <f t="shared" si="754"/>
        <v>0</v>
      </c>
      <c r="DL175" s="17">
        <f t="shared" si="755"/>
        <v>0</v>
      </c>
      <c r="DM175" s="17">
        <f t="shared" si="756"/>
        <v>0</v>
      </c>
      <c r="DN175" s="17">
        <f t="shared" si="757"/>
        <v>0</v>
      </c>
      <c r="DO175" s="208"/>
      <c r="DP175" s="209"/>
      <c r="DQ175" s="209"/>
      <c r="DR175" s="17">
        <f t="shared" si="758"/>
        <v>0</v>
      </c>
      <c r="DS175" s="17"/>
      <c r="DT175" s="17"/>
      <c r="DU175" s="17"/>
      <c r="DV175" s="40"/>
      <c r="DW175" s="15">
        <f t="shared" si="759"/>
        <v>0</v>
      </c>
      <c r="DX175" s="17"/>
      <c r="DY175" s="17"/>
      <c r="DZ175" s="17"/>
      <c r="EA175" s="17"/>
      <c r="EB175" s="17">
        <f t="shared" si="760"/>
        <v>0</v>
      </c>
      <c r="EC175" s="17"/>
      <c r="ED175" s="17"/>
      <c r="EE175" s="17"/>
      <c r="EF175" s="17"/>
      <c r="EG175" s="17"/>
      <c r="EH175" s="17"/>
      <c r="EI175" s="17"/>
      <c r="EJ175" s="8">
        <f t="shared" si="761"/>
        <v>0</v>
      </c>
      <c r="EL175" s="8">
        <f t="shared" si="762"/>
        <v>692</v>
      </c>
      <c r="EM175" s="8">
        <f t="shared" si="763"/>
        <v>692</v>
      </c>
      <c r="EO175" s="8"/>
      <c r="EP175" s="8"/>
      <c r="ER175" s="8"/>
      <c r="ET175" s="148">
        <v>1318.5</v>
      </c>
      <c r="EU175" s="148"/>
      <c r="EV175" s="148">
        <v>0.34499999999999997</v>
      </c>
      <c r="EW175" s="148"/>
      <c r="EX175" s="148"/>
      <c r="EY175" s="175"/>
      <c r="EZ175" s="148"/>
      <c r="FC175" s="8">
        <f t="shared" si="766"/>
        <v>692</v>
      </c>
      <c r="FD175" s="8"/>
      <c r="FE175" s="131">
        <v>692</v>
      </c>
      <c r="FF175" s="8"/>
      <c r="FG175" s="131"/>
      <c r="FH175" s="8">
        <f t="shared" si="767"/>
        <v>77.026989999999998</v>
      </c>
      <c r="FI175" s="8"/>
      <c r="FJ175" s="131">
        <v>77.026989999999998</v>
      </c>
      <c r="FK175" s="8"/>
      <c r="FL175" s="131"/>
      <c r="FM175" s="8">
        <f t="shared" si="768"/>
        <v>692</v>
      </c>
      <c r="FN175" s="8"/>
      <c r="FO175" s="131">
        <v>692</v>
      </c>
      <c r="FP175" s="8"/>
      <c r="FQ175" s="131"/>
      <c r="FR175" s="8">
        <f t="shared" si="769"/>
        <v>77.026989999999998</v>
      </c>
      <c r="FS175" s="8"/>
      <c r="FT175" s="131">
        <v>77.026989999999998</v>
      </c>
      <c r="FU175" s="8"/>
      <c r="FV175" s="131"/>
    </row>
    <row r="176" spans="2:178" s="59" customFormat="1" ht="18.75" customHeight="1" x14ac:dyDescent="0.3">
      <c r="B176" s="49"/>
      <c r="C176" s="50"/>
      <c r="D176" s="50"/>
      <c r="E176" s="307"/>
      <c r="F176" s="49"/>
      <c r="G176" s="50"/>
      <c r="H176" s="50"/>
      <c r="I176" s="307"/>
      <c r="J176" s="294"/>
      <c r="K176" s="294"/>
      <c r="L176" s="82"/>
      <c r="M176" s="307">
        <v>121</v>
      </c>
      <c r="N176" s="10" t="s">
        <v>129</v>
      </c>
      <c r="O176" s="312"/>
      <c r="P176" s="17">
        <f t="shared" si="727"/>
        <v>1940.9</v>
      </c>
      <c r="Q176" s="17"/>
      <c r="R176" s="111">
        <v>1813.5</v>
      </c>
      <c r="S176" s="17"/>
      <c r="T176" s="111">
        <v>127.4</v>
      </c>
      <c r="U176" s="17">
        <v>189.88580000000002</v>
      </c>
      <c r="V176" s="312"/>
      <c r="W176" s="312"/>
      <c r="X176" s="17">
        <f t="shared" si="728"/>
        <v>1940.9</v>
      </c>
      <c r="Y176" s="17"/>
      <c r="Z176" s="111">
        <v>1813.5</v>
      </c>
      <c r="AA176" s="17"/>
      <c r="AB176" s="111">
        <v>127.4</v>
      </c>
      <c r="AC176" s="17">
        <f t="shared" si="729"/>
        <v>453.16255999999998</v>
      </c>
      <c r="AD176" s="17"/>
      <c r="AE176" s="274">
        <v>378.06407999999999</v>
      </c>
      <c r="AF176" s="17"/>
      <c r="AG176" s="274">
        <v>75.098479999999995</v>
      </c>
      <c r="AH176" s="312"/>
      <c r="AI176" s="17">
        <f t="shared" si="730"/>
        <v>189.88580000000002</v>
      </c>
      <c r="AJ176" s="17"/>
      <c r="AK176" s="324">
        <f t="shared" si="567"/>
        <v>181.35000000000002</v>
      </c>
      <c r="AL176" s="324">
        <f t="shared" si="568"/>
        <v>0</v>
      </c>
      <c r="AM176" s="324">
        <f t="shared" si="569"/>
        <v>8.5358000000000001</v>
      </c>
      <c r="AN176" s="17">
        <f t="shared" si="731"/>
        <v>1940.9</v>
      </c>
      <c r="AO176" s="17"/>
      <c r="AP176" s="111">
        <v>1813.5</v>
      </c>
      <c r="AQ176" s="17"/>
      <c r="AR176" s="111">
        <v>127.4</v>
      </c>
      <c r="AS176" s="17">
        <f t="shared" si="732"/>
        <v>1940.9</v>
      </c>
      <c r="AT176" s="17"/>
      <c r="AU176" s="111">
        <v>1813.5</v>
      </c>
      <c r="AV176" s="318"/>
      <c r="AW176" s="17"/>
      <c r="AX176" s="111">
        <v>127.4</v>
      </c>
      <c r="AY176" s="17">
        <f t="shared" si="733"/>
        <v>1940.9</v>
      </c>
      <c r="AZ176" s="17"/>
      <c r="BA176" s="111">
        <v>1813.5</v>
      </c>
      <c r="BB176" s="17"/>
      <c r="BC176" s="111">
        <v>127.4</v>
      </c>
      <c r="BD176" s="17">
        <f t="shared" si="734"/>
        <v>1940.9</v>
      </c>
      <c r="BE176" s="17"/>
      <c r="BF176" s="111">
        <v>1813.5</v>
      </c>
      <c r="BG176" s="17"/>
      <c r="BH176" s="111">
        <v>127.4</v>
      </c>
      <c r="BI176" s="17">
        <f t="shared" si="735"/>
        <v>1940.9</v>
      </c>
      <c r="BJ176" s="17"/>
      <c r="BK176" s="111">
        <v>1813.5</v>
      </c>
      <c r="BL176" s="17"/>
      <c r="BM176" s="111">
        <v>127.4</v>
      </c>
      <c r="BN176" s="17">
        <f t="shared" si="669"/>
        <v>0</v>
      </c>
      <c r="BO176" s="17"/>
      <c r="BP176" s="33"/>
      <c r="BQ176" s="17"/>
      <c r="BR176" s="17"/>
      <c r="BS176" s="17"/>
      <c r="BT176" s="29"/>
      <c r="BU176" s="17">
        <f t="shared" si="736"/>
        <v>1940.9</v>
      </c>
      <c r="BV176" s="17"/>
      <c r="BW176" s="111">
        <v>1813.5</v>
      </c>
      <c r="BX176" s="17"/>
      <c r="BY176" s="111">
        <v>127.4</v>
      </c>
      <c r="BZ176" s="17">
        <f t="shared" si="737"/>
        <v>0</v>
      </c>
      <c r="CA176" s="17">
        <f t="shared" si="738"/>
        <v>0</v>
      </c>
      <c r="CB176" s="17">
        <f t="shared" si="739"/>
        <v>0</v>
      </c>
      <c r="CC176" s="17">
        <f t="shared" si="740"/>
        <v>0</v>
      </c>
      <c r="CD176" s="17">
        <f t="shared" si="741"/>
        <v>0</v>
      </c>
      <c r="CE176" s="17">
        <f t="shared" si="742"/>
        <v>1940.9</v>
      </c>
      <c r="CF176" s="17"/>
      <c r="CG176" s="111">
        <v>1813.5</v>
      </c>
      <c r="CH176" s="17"/>
      <c r="CI176" s="111">
        <v>127.4</v>
      </c>
      <c r="CJ176" s="17">
        <f t="shared" si="743"/>
        <v>0</v>
      </c>
      <c r="CK176" s="17"/>
      <c r="CL176" s="17"/>
      <c r="CM176" s="17"/>
      <c r="CN176" s="17"/>
      <c r="CO176" s="17">
        <f t="shared" si="744"/>
        <v>1940.9</v>
      </c>
      <c r="CP176" s="17"/>
      <c r="CQ176" s="111">
        <v>1813.5</v>
      </c>
      <c r="CR176" s="17"/>
      <c r="CS176" s="111">
        <v>127.4</v>
      </c>
      <c r="CT176" s="15">
        <f t="shared" si="770"/>
        <v>1940.9</v>
      </c>
      <c r="CU176" s="15"/>
      <c r="CV176" s="15">
        <v>1813.5</v>
      </c>
      <c r="CW176" s="15"/>
      <c r="CX176" s="111">
        <v>127.4</v>
      </c>
      <c r="CY176" s="17">
        <f t="shared" si="746"/>
        <v>453.16255999999998</v>
      </c>
      <c r="CZ176" s="17"/>
      <c r="DA176" s="274">
        <v>378.06407999999999</v>
      </c>
      <c r="DB176" s="17"/>
      <c r="DC176" s="274">
        <v>75.098479999999995</v>
      </c>
      <c r="DD176" s="15">
        <f t="shared" si="747"/>
        <v>2394.0625600000003</v>
      </c>
      <c r="DE176" s="17">
        <f t="shared" si="748"/>
        <v>2394.0625600000003</v>
      </c>
      <c r="DF176" s="17">
        <f t="shared" si="749"/>
        <v>0</v>
      </c>
      <c r="DG176" s="17">
        <f t="shared" si="750"/>
        <v>2191.5640800000001</v>
      </c>
      <c r="DH176" s="17">
        <f t="shared" si="751"/>
        <v>0</v>
      </c>
      <c r="DI176" s="17">
        <f t="shared" si="752"/>
        <v>202.49848</v>
      </c>
      <c r="DJ176" s="17">
        <f t="shared" si="753"/>
        <v>0</v>
      </c>
      <c r="DK176" s="17">
        <f t="shared" si="754"/>
        <v>0</v>
      </c>
      <c r="DL176" s="17">
        <f t="shared" si="755"/>
        <v>0</v>
      </c>
      <c r="DM176" s="17">
        <f t="shared" si="756"/>
        <v>0</v>
      </c>
      <c r="DN176" s="17">
        <f t="shared" si="757"/>
        <v>0</v>
      </c>
      <c r="DO176" s="208"/>
      <c r="DP176" s="209"/>
      <c r="DQ176" s="209"/>
      <c r="DR176" s="17">
        <f t="shared" si="758"/>
        <v>0</v>
      </c>
      <c r="DS176" s="17"/>
      <c r="DT176" s="17"/>
      <c r="DU176" s="17"/>
      <c r="DV176" s="40"/>
      <c r="DW176" s="15">
        <f t="shared" si="759"/>
        <v>0</v>
      </c>
      <c r="DX176" s="17"/>
      <c r="DY176" s="17"/>
      <c r="DZ176" s="17"/>
      <c r="EA176" s="17"/>
      <c r="EB176" s="17">
        <f t="shared" si="760"/>
        <v>0</v>
      </c>
      <c r="EC176" s="17"/>
      <c r="ED176" s="17"/>
      <c r="EE176" s="17"/>
      <c r="EF176" s="17"/>
      <c r="EG176" s="17"/>
      <c r="EH176" s="17"/>
      <c r="EI176" s="17"/>
      <c r="EJ176" s="8">
        <f t="shared" si="761"/>
        <v>0</v>
      </c>
      <c r="EL176" s="8">
        <f t="shared" si="762"/>
        <v>1940.9</v>
      </c>
      <c r="EM176" s="8">
        <f t="shared" si="763"/>
        <v>1940.9</v>
      </c>
      <c r="EO176" s="8"/>
      <c r="EP176" s="8"/>
      <c r="ER176" s="8"/>
      <c r="ET176" s="148">
        <v>4928.3999999999996</v>
      </c>
      <c r="EU176" s="148"/>
      <c r="EV176" s="148">
        <v>1.4330000000000001</v>
      </c>
      <c r="EW176" s="148"/>
      <c r="EX176" s="148"/>
      <c r="EY176" s="175">
        <v>2</v>
      </c>
      <c r="EZ176" s="148">
        <v>175</v>
      </c>
      <c r="FC176" s="8">
        <f t="shared" si="766"/>
        <v>1940.9</v>
      </c>
      <c r="FD176" s="8"/>
      <c r="FE176" s="131">
        <v>1813.5</v>
      </c>
      <c r="FF176" s="8"/>
      <c r="FG176" s="131">
        <v>127.4</v>
      </c>
      <c r="FH176" s="8">
        <f t="shared" si="767"/>
        <v>453.16255999999998</v>
      </c>
      <c r="FI176" s="8"/>
      <c r="FJ176" s="131">
        <v>378.06407999999999</v>
      </c>
      <c r="FK176" s="8"/>
      <c r="FL176" s="131">
        <v>75.098479999999995</v>
      </c>
      <c r="FM176" s="8">
        <f t="shared" si="768"/>
        <v>1940.9</v>
      </c>
      <c r="FN176" s="8"/>
      <c r="FO176" s="131">
        <v>1813.5</v>
      </c>
      <c r="FP176" s="8"/>
      <c r="FQ176" s="131">
        <v>127.4</v>
      </c>
      <c r="FR176" s="8">
        <f t="shared" si="769"/>
        <v>453.16255999999998</v>
      </c>
      <c r="FS176" s="8"/>
      <c r="FT176" s="131">
        <v>378.06407999999999</v>
      </c>
      <c r="FU176" s="8"/>
      <c r="FV176" s="131">
        <v>75.098479999999995</v>
      </c>
    </row>
    <row r="177" spans="2:178" s="59" customFormat="1" ht="27.75" customHeight="1" x14ac:dyDescent="0.3">
      <c r="B177" s="49"/>
      <c r="C177" s="50"/>
      <c r="D177" s="50"/>
      <c r="E177" s="307"/>
      <c r="F177" s="49"/>
      <c r="G177" s="50"/>
      <c r="H177" s="50"/>
      <c r="I177" s="358"/>
      <c r="J177" s="359"/>
      <c r="K177" s="359"/>
      <c r="L177" s="359"/>
      <c r="M177" s="307">
        <v>122</v>
      </c>
      <c r="N177" s="10" t="s">
        <v>130</v>
      </c>
      <c r="O177" s="312"/>
      <c r="P177" s="17">
        <f t="shared" si="727"/>
        <v>1592.7</v>
      </c>
      <c r="Q177" s="17"/>
      <c r="R177" s="33">
        <v>571.5</v>
      </c>
      <c r="S177" s="17"/>
      <c r="T177" s="109">
        <v>1021.2</v>
      </c>
      <c r="U177" s="17">
        <v>125.57040000000001</v>
      </c>
      <c r="V177" s="312"/>
      <c r="W177" s="312"/>
      <c r="X177" s="17">
        <f t="shared" si="728"/>
        <v>1592.7</v>
      </c>
      <c r="Y177" s="17"/>
      <c r="Z177" s="33">
        <v>571.5</v>
      </c>
      <c r="AA177" s="17"/>
      <c r="AB177" s="109">
        <f>221.2+800</f>
        <v>1021.2</v>
      </c>
      <c r="AC177" s="17">
        <f t="shared" si="729"/>
        <v>983.01848000000007</v>
      </c>
      <c r="AD177" s="17"/>
      <c r="AE177" s="276">
        <v>185.10108</v>
      </c>
      <c r="AF177" s="17"/>
      <c r="AG177" s="276">
        <v>797.91740000000004</v>
      </c>
      <c r="AH177" s="312"/>
      <c r="AI177" s="17">
        <f t="shared" si="730"/>
        <v>125.57040000000001</v>
      </c>
      <c r="AJ177" s="17"/>
      <c r="AK177" s="324">
        <f t="shared" si="567"/>
        <v>57.150000000000006</v>
      </c>
      <c r="AL177" s="324">
        <f t="shared" si="568"/>
        <v>0</v>
      </c>
      <c r="AM177" s="324">
        <f t="shared" si="569"/>
        <v>68.420400000000001</v>
      </c>
      <c r="AN177" s="17">
        <f t="shared" si="731"/>
        <v>1592.7</v>
      </c>
      <c r="AO177" s="17"/>
      <c r="AP177" s="33">
        <v>571.5</v>
      </c>
      <c r="AQ177" s="17"/>
      <c r="AR177" s="109">
        <v>1021.2</v>
      </c>
      <c r="AS177" s="17">
        <f t="shared" si="732"/>
        <v>1592.7</v>
      </c>
      <c r="AT177" s="17"/>
      <c r="AU177" s="33">
        <v>571.5</v>
      </c>
      <c r="AV177" s="18"/>
      <c r="AW177" s="17"/>
      <c r="AX177" s="109">
        <v>1021.2</v>
      </c>
      <c r="AY177" s="17">
        <f t="shared" si="733"/>
        <v>1592.7</v>
      </c>
      <c r="AZ177" s="17"/>
      <c r="BA177" s="33">
        <v>571.5</v>
      </c>
      <c r="BB177" s="17"/>
      <c r="BC177" s="109">
        <v>1021.2</v>
      </c>
      <c r="BD177" s="17">
        <f t="shared" si="734"/>
        <v>1592.7</v>
      </c>
      <c r="BE177" s="17"/>
      <c r="BF177" s="33">
        <v>571.5</v>
      </c>
      <c r="BG177" s="17"/>
      <c r="BH177" s="109">
        <v>1021.2</v>
      </c>
      <c r="BI177" s="17">
        <f t="shared" si="735"/>
        <v>792.7</v>
      </c>
      <c r="BJ177" s="17"/>
      <c r="BK177" s="33">
        <v>571.5</v>
      </c>
      <c r="BL177" s="17"/>
      <c r="BM177" s="109">
        <v>221.2</v>
      </c>
      <c r="BN177" s="17">
        <f t="shared" si="669"/>
        <v>571.5</v>
      </c>
      <c r="BO177" s="17"/>
      <c r="BP177" s="33">
        <v>571.5</v>
      </c>
      <c r="BQ177" s="17"/>
      <c r="BR177" s="17"/>
      <c r="BS177" s="17"/>
      <c r="BT177" s="29"/>
      <c r="BU177" s="17">
        <f t="shared" si="736"/>
        <v>1592.7</v>
      </c>
      <c r="BV177" s="17"/>
      <c r="BW177" s="33">
        <v>571.5</v>
      </c>
      <c r="BX177" s="17"/>
      <c r="BY177" s="109">
        <f>221.2+800</f>
        <v>1021.2</v>
      </c>
      <c r="BZ177" s="17">
        <f t="shared" si="737"/>
        <v>0</v>
      </c>
      <c r="CA177" s="17">
        <f t="shared" si="738"/>
        <v>0</v>
      </c>
      <c r="CB177" s="17">
        <f t="shared" si="739"/>
        <v>0</v>
      </c>
      <c r="CC177" s="17">
        <f t="shared" si="740"/>
        <v>0</v>
      </c>
      <c r="CD177" s="17">
        <f t="shared" si="741"/>
        <v>0</v>
      </c>
      <c r="CE177" s="17">
        <f t="shared" si="742"/>
        <v>1592.7</v>
      </c>
      <c r="CF177" s="17"/>
      <c r="CG177" s="33">
        <v>571.5</v>
      </c>
      <c r="CH177" s="17"/>
      <c r="CI177" s="109">
        <f>221.2+800</f>
        <v>1021.2</v>
      </c>
      <c r="CJ177" s="17">
        <f t="shared" si="743"/>
        <v>0</v>
      </c>
      <c r="CK177" s="17"/>
      <c r="CL177" s="17"/>
      <c r="CM177" s="17"/>
      <c r="CN177" s="17"/>
      <c r="CO177" s="17">
        <f t="shared" si="744"/>
        <v>1592.7</v>
      </c>
      <c r="CP177" s="17"/>
      <c r="CQ177" s="33">
        <v>571.5</v>
      </c>
      <c r="CR177" s="17"/>
      <c r="CS177" s="109">
        <f>221.2+800</f>
        <v>1021.2</v>
      </c>
      <c r="CT177" s="17">
        <f t="shared" si="770"/>
        <v>1592.7</v>
      </c>
      <c r="CU177" s="17"/>
      <c r="CV177" s="33">
        <v>571.5</v>
      </c>
      <c r="CW177" s="17"/>
      <c r="CX177" s="109">
        <f>221.2+800</f>
        <v>1021.2</v>
      </c>
      <c r="CY177" s="17">
        <f t="shared" si="746"/>
        <v>983.01848000000007</v>
      </c>
      <c r="CZ177" s="17"/>
      <c r="DA177" s="276">
        <v>185.10108</v>
      </c>
      <c r="DB177" s="17"/>
      <c r="DC177" s="276">
        <v>797.91740000000004</v>
      </c>
      <c r="DD177" s="15">
        <f t="shared" si="747"/>
        <v>2575.71848</v>
      </c>
      <c r="DE177" s="17">
        <f t="shared" si="748"/>
        <v>2575.71848</v>
      </c>
      <c r="DF177" s="17">
        <f t="shared" si="749"/>
        <v>0</v>
      </c>
      <c r="DG177" s="17">
        <f t="shared" si="750"/>
        <v>756.60108000000002</v>
      </c>
      <c r="DH177" s="17">
        <f t="shared" si="751"/>
        <v>0</v>
      </c>
      <c r="DI177" s="17">
        <f t="shared" si="752"/>
        <v>1819.1174000000001</v>
      </c>
      <c r="DJ177" s="17">
        <f t="shared" si="753"/>
        <v>0</v>
      </c>
      <c r="DK177" s="17">
        <f t="shared" si="754"/>
        <v>0</v>
      </c>
      <c r="DL177" s="17">
        <f t="shared" si="755"/>
        <v>0</v>
      </c>
      <c r="DM177" s="17">
        <f t="shared" si="756"/>
        <v>0</v>
      </c>
      <c r="DN177" s="17">
        <f t="shared" si="757"/>
        <v>0</v>
      </c>
      <c r="DO177" s="208"/>
      <c r="DP177" s="209"/>
      <c r="DQ177" s="209"/>
      <c r="DR177" s="17">
        <f t="shared" si="758"/>
        <v>0</v>
      </c>
      <c r="DS177" s="17"/>
      <c r="DT177" s="17"/>
      <c r="DU177" s="17"/>
      <c r="DV177" s="40"/>
      <c r="DW177" s="15">
        <f t="shared" si="759"/>
        <v>0</v>
      </c>
      <c r="DX177" s="17"/>
      <c r="DY177" s="17"/>
      <c r="DZ177" s="17"/>
      <c r="EA177" s="17"/>
      <c r="EB177" s="17">
        <f t="shared" si="760"/>
        <v>0</v>
      </c>
      <c r="EC177" s="17"/>
      <c r="ED177" s="17"/>
      <c r="EE177" s="17"/>
      <c r="EF177" s="17"/>
      <c r="EG177" s="17"/>
      <c r="EH177" s="17"/>
      <c r="EI177" s="17"/>
      <c r="EJ177" s="8">
        <f t="shared" si="761"/>
        <v>0</v>
      </c>
      <c r="EL177" s="8">
        <f t="shared" si="762"/>
        <v>1592.7</v>
      </c>
      <c r="EM177" s="8">
        <f t="shared" si="763"/>
        <v>1592.7</v>
      </c>
      <c r="EO177" s="8"/>
      <c r="EP177" s="8"/>
      <c r="ER177" s="8"/>
      <c r="ET177" s="151">
        <v>1140</v>
      </c>
      <c r="EU177" s="151">
        <v>1140</v>
      </c>
      <c r="EV177" s="151">
        <v>0.19</v>
      </c>
      <c r="EW177" s="151"/>
      <c r="EX177" s="151"/>
      <c r="EY177" s="178">
        <v>2</v>
      </c>
      <c r="EZ177" s="151">
        <v>1370</v>
      </c>
      <c r="FC177" s="8">
        <f t="shared" si="766"/>
        <v>1592.7</v>
      </c>
      <c r="FD177" s="8"/>
      <c r="FE177" s="129">
        <v>571.5</v>
      </c>
      <c r="FF177" s="8"/>
      <c r="FG177" s="129">
        <v>1021.2</v>
      </c>
      <c r="FH177" s="8">
        <f t="shared" si="767"/>
        <v>983.01848000000007</v>
      </c>
      <c r="FI177" s="8"/>
      <c r="FJ177" s="129">
        <v>185.10108</v>
      </c>
      <c r="FK177" s="8"/>
      <c r="FL177" s="129">
        <v>797.91740000000004</v>
      </c>
      <c r="FM177" s="8">
        <f t="shared" si="768"/>
        <v>1592.7</v>
      </c>
      <c r="FN177" s="8"/>
      <c r="FO177" s="129">
        <v>571.5</v>
      </c>
      <c r="FP177" s="8"/>
      <c r="FQ177" s="129">
        <v>1021.2</v>
      </c>
      <c r="FR177" s="8">
        <f t="shared" si="769"/>
        <v>983.01848000000007</v>
      </c>
      <c r="FS177" s="8"/>
      <c r="FT177" s="129">
        <v>185.10108</v>
      </c>
      <c r="FU177" s="8"/>
      <c r="FV177" s="129">
        <v>797.91740000000004</v>
      </c>
    </row>
    <row r="178" spans="2:178" ht="15.75" customHeight="1" x14ac:dyDescent="0.3">
      <c r="B178" s="49"/>
      <c r="C178" s="50"/>
      <c r="D178" s="50"/>
      <c r="E178" s="4"/>
      <c r="F178" s="49"/>
      <c r="G178" s="50"/>
      <c r="H178" s="50"/>
      <c r="I178" s="298">
        <v>10</v>
      </c>
      <c r="J178" s="294" t="s">
        <v>417</v>
      </c>
      <c r="K178" s="90" t="s">
        <v>423</v>
      </c>
      <c r="L178" s="82">
        <f>5000</f>
        <v>5000</v>
      </c>
      <c r="M178" s="4"/>
      <c r="N178" s="2" t="s">
        <v>22</v>
      </c>
      <c r="O178" s="2"/>
      <c r="P178" s="21">
        <f t="shared" ref="P178:T178" si="773">SUM(P179:P195)-P180</f>
        <v>61307.712</v>
      </c>
      <c r="Q178" s="21">
        <f t="shared" si="773"/>
        <v>0</v>
      </c>
      <c r="R178" s="21">
        <f t="shared" si="773"/>
        <v>49434.663</v>
      </c>
      <c r="S178" s="21">
        <f t="shared" si="773"/>
        <v>9185.7489999999998</v>
      </c>
      <c r="T178" s="21">
        <f t="shared" si="773"/>
        <v>2687.3</v>
      </c>
      <c r="U178" s="21">
        <v>5910.3249200000009</v>
      </c>
      <c r="V178" s="2"/>
      <c r="W178" s="2"/>
      <c r="X178" s="21">
        <f t="shared" ref="X178:AD178" si="774">SUM(X179:X195)-X180</f>
        <v>61307.712</v>
      </c>
      <c r="Y178" s="21">
        <f t="shared" si="774"/>
        <v>0</v>
      </c>
      <c r="Z178" s="21">
        <f t="shared" si="774"/>
        <v>49434.663</v>
      </c>
      <c r="AA178" s="21">
        <f t="shared" si="774"/>
        <v>9185.7489999999998</v>
      </c>
      <c r="AB178" s="21">
        <f t="shared" si="774"/>
        <v>2687.3</v>
      </c>
      <c r="AC178" s="97">
        <f t="shared" si="774"/>
        <v>12886.048799999997</v>
      </c>
      <c r="AD178" s="97">
        <f t="shared" si="774"/>
        <v>0</v>
      </c>
      <c r="AE178" s="273">
        <f t="shared" ref="AE178" si="775">SUM(AE179:AE195)-AE180</f>
        <v>8574.9046899999994</v>
      </c>
      <c r="AF178" s="97">
        <f>SUM(AF179:AF195)-AF180</f>
        <v>1216.9074599999999</v>
      </c>
      <c r="AG178" s="273">
        <f t="shared" ref="AG178" si="776">SUM(AG179:AG195)-AG180</f>
        <v>3094.2366499999998</v>
      </c>
      <c r="AH178" s="2"/>
      <c r="AI178" s="97">
        <f>SUM(AI179:AI195)-AI180</f>
        <v>5910.3249200000009</v>
      </c>
      <c r="AJ178" s="97">
        <f>SUM(AJ179:AJ195)-AJ180</f>
        <v>0</v>
      </c>
      <c r="AK178" s="324">
        <f t="shared" si="567"/>
        <v>4995.4159</v>
      </c>
      <c r="AL178" s="324">
        <f t="shared" si="568"/>
        <v>734.85991999999999</v>
      </c>
      <c r="AM178" s="324">
        <f t="shared" si="569"/>
        <v>180.04910000000001</v>
      </c>
      <c r="AN178" s="21">
        <f t="shared" ref="AN178:BC178" si="777">SUM(AN179:AN195)-AN180</f>
        <v>61307.712</v>
      </c>
      <c r="AO178" s="21">
        <f t="shared" si="777"/>
        <v>0</v>
      </c>
      <c r="AP178" s="21">
        <f t="shared" si="777"/>
        <v>49434.663</v>
      </c>
      <c r="AQ178" s="21">
        <f t="shared" si="777"/>
        <v>9185.7489999999998</v>
      </c>
      <c r="AR178" s="21">
        <f t="shared" si="777"/>
        <v>2687.3</v>
      </c>
      <c r="AS178" s="21">
        <f t="shared" si="777"/>
        <v>61827.207999999999</v>
      </c>
      <c r="AT178" s="21">
        <f t="shared" si="777"/>
        <v>0</v>
      </c>
      <c r="AU178" s="21">
        <f t="shared" si="777"/>
        <v>49954.159</v>
      </c>
      <c r="AV178" s="21"/>
      <c r="AW178" s="21">
        <f t="shared" si="777"/>
        <v>9185.7489999999998</v>
      </c>
      <c r="AX178" s="21">
        <f t="shared" si="777"/>
        <v>2687.3</v>
      </c>
      <c r="AY178" s="21">
        <f t="shared" si="777"/>
        <v>63187.799999999988</v>
      </c>
      <c r="AZ178" s="21">
        <f t="shared" si="777"/>
        <v>0</v>
      </c>
      <c r="BA178" s="21">
        <f t="shared" si="777"/>
        <v>50500.5</v>
      </c>
      <c r="BB178" s="21">
        <f t="shared" si="777"/>
        <v>10000</v>
      </c>
      <c r="BC178" s="21">
        <f t="shared" si="777"/>
        <v>2687.3</v>
      </c>
      <c r="BD178" s="21">
        <f t="shared" ref="BD178:BR178" si="778">SUM(BD179:BD195)-BD180</f>
        <v>63187.799999999988</v>
      </c>
      <c r="BE178" s="21">
        <f t="shared" si="778"/>
        <v>0</v>
      </c>
      <c r="BF178" s="21">
        <f t="shared" si="778"/>
        <v>50500.5</v>
      </c>
      <c r="BG178" s="21">
        <f t="shared" si="778"/>
        <v>10000</v>
      </c>
      <c r="BH178" s="21">
        <f t="shared" si="778"/>
        <v>2687.3</v>
      </c>
      <c r="BI178" s="21">
        <f>SUM(BI179:BI195)-BI180</f>
        <v>53820.3</v>
      </c>
      <c r="BJ178" s="21">
        <f>SUM(BJ179:BJ195)-BJ180</f>
        <v>0</v>
      </c>
      <c r="BK178" s="21">
        <f>SUM(BK179:BK195)-BK180</f>
        <v>50800.5</v>
      </c>
      <c r="BL178" s="21">
        <f>SUM(BL179:BL195)-BL180</f>
        <v>0</v>
      </c>
      <c r="BM178" s="21">
        <f>SUM(BM179:BM195)-BM180</f>
        <v>3019.8</v>
      </c>
      <c r="BN178" s="21">
        <f t="shared" si="778"/>
        <v>20637</v>
      </c>
      <c r="BO178" s="21">
        <f t="shared" si="778"/>
        <v>0</v>
      </c>
      <c r="BP178" s="21">
        <f t="shared" si="778"/>
        <v>20637</v>
      </c>
      <c r="BQ178" s="21">
        <f t="shared" si="778"/>
        <v>0</v>
      </c>
      <c r="BR178" s="21">
        <f t="shared" si="778"/>
        <v>0</v>
      </c>
      <c r="BS178" s="16"/>
      <c r="BT178" s="16"/>
      <c r="BU178" s="21">
        <f>SUM(BU179:BU195)-BU180</f>
        <v>61307.712</v>
      </c>
      <c r="BV178" s="21">
        <f>SUM(BV179:BV195)-BV180</f>
        <v>0</v>
      </c>
      <c r="BW178" s="21">
        <f>SUM(BW179:BW195)-BW180</f>
        <v>49434.663</v>
      </c>
      <c r="BX178" s="21">
        <f>SUM(BX179:BX195)-BX180</f>
        <v>9185.7489999999998</v>
      </c>
      <c r="BY178" s="21">
        <f>SUM(BY179:BY195)-BY180</f>
        <v>2687.3</v>
      </c>
      <c r="BZ178" s="21">
        <f t="shared" ref="BZ178:DD178" si="779">SUM(BZ179:BZ195)-BZ180</f>
        <v>0</v>
      </c>
      <c r="CA178" s="21">
        <f t="shared" si="779"/>
        <v>0</v>
      </c>
      <c r="CB178" s="21">
        <f t="shared" si="779"/>
        <v>0</v>
      </c>
      <c r="CC178" s="21">
        <f t="shared" si="779"/>
        <v>0</v>
      </c>
      <c r="CD178" s="21">
        <f t="shared" si="779"/>
        <v>0</v>
      </c>
      <c r="CE178" s="21">
        <f t="shared" si="779"/>
        <v>62373.548999999985</v>
      </c>
      <c r="CF178" s="21">
        <f>SUM(CF179:CF195)-CF180</f>
        <v>0</v>
      </c>
      <c r="CG178" s="21">
        <f>SUM(CG179:CG195)-CG180</f>
        <v>50500.5</v>
      </c>
      <c r="CH178" s="21">
        <f>SUM(CH179:CH195)-CH180</f>
        <v>9185.7489999999998</v>
      </c>
      <c r="CI178" s="21">
        <f>SUM(CI179:CI195)-CI180</f>
        <v>2687.3</v>
      </c>
      <c r="CJ178" s="21">
        <f t="shared" si="779"/>
        <v>1065.837</v>
      </c>
      <c r="CK178" s="21">
        <f t="shared" si="779"/>
        <v>0</v>
      </c>
      <c r="CL178" s="21">
        <f t="shared" si="779"/>
        <v>1065.837</v>
      </c>
      <c r="CM178" s="21">
        <f t="shared" si="779"/>
        <v>0</v>
      </c>
      <c r="CN178" s="21">
        <f t="shared" si="779"/>
        <v>0</v>
      </c>
      <c r="CO178" s="21">
        <f>SUM(CO179:CO195)-CO180</f>
        <v>61307.712</v>
      </c>
      <c r="CP178" s="21">
        <f>SUM(CP179:CP195)-CP180</f>
        <v>0</v>
      </c>
      <c r="CQ178" s="21">
        <f>SUM(CQ179:CQ195)-CQ180</f>
        <v>49434.663</v>
      </c>
      <c r="CR178" s="21">
        <f>SUM(CR179:CR195)-CR180</f>
        <v>9185.7489999999998</v>
      </c>
      <c r="CS178" s="21">
        <f>SUM(CS179:CS195)-CS180</f>
        <v>2687.3</v>
      </c>
      <c r="CT178" s="21">
        <f t="shared" si="779"/>
        <v>53861.132519999999</v>
      </c>
      <c r="CU178" s="21">
        <f t="shared" si="779"/>
        <v>0</v>
      </c>
      <c r="CV178" s="21">
        <f t="shared" si="779"/>
        <v>44923.17252</v>
      </c>
      <c r="CW178" s="21">
        <f t="shared" si="779"/>
        <v>6471.86</v>
      </c>
      <c r="CX178" s="21">
        <f t="shared" si="779"/>
        <v>2466.1000000000004</v>
      </c>
      <c r="CY178" s="97">
        <f>SUM(CY179:CY195)-CY180</f>
        <v>12886.048799999997</v>
      </c>
      <c r="CZ178" s="97">
        <f>SUM(CZ179:CZ195)-CZ180</f>
        <v>0</v>
      </c>
      <c r="DA178" s="273">
        <f t="shared" ref="DA178" si="780">SUM(DA179:DA195)-DA180</f>
        <v>8574.9046899999994</v>
      </c>
      <c r="DB178" s="97">
        <f>SUM(DB179:DB195)-DB180</f>
        <v>1216.9074599999999</v>
      </c>
      <c r="DC178" s="273">
        <f t="shared" ref="DC178" si="781">SUM(DC179:DC195)-DC180</f>
        <v>3094.2366499999998</v>
      </c>
      <c r="DD178" s="21">
        <f t="shared" si="779"/>
        <v>66747.181320000003</v>
      </c>
      <c r="DE178" s="21">
        <f t="shared" ref="DE178:DN178" si="782">SUM(DE179:DE195)-DE180</f>
        <v>66747.181320000003</v>
      </c>
      <c r="DF178" s="21">
        <f t="shared" si="782"/>
        <v>0</v>
      </c>
      <c r="DG178" s="21">
        <f t="shared" si="782"/>
        <v>53498.077209999996</v>
      </c>
      <c r="DH178" s="21">
        <f t="shared" si="782"/>
        <v>7688.7674599999991</v>
      </c>
      <c r="DI178" s="21">
        <f t="shared" si="782"/>
        <v>5560.3366500000002</v>
      </c>
      <c r="DJ178" s="21">
        <f t="shared" si="782"/>
        <v>7446.5794800000003</v>
      </c>
      <c r="DK178" s="21">
        <f t="shared" si="782"/>
        <v>0</v>
      </c>
      <c r="DL178" s="21">
        <f t="shared" si="782"/>
        <v>4511.4904800000004</v>
      </c>
      <c r="DM178" s="21">
        <f t="shared" si="782"/>
        <v>2713.8890000000001</v>
      </c>
      <c r="DN178" s="21">
        <f t="shared" si="782"/>
        <v>221.20000000000005</v>
      </c>
      <c r="DO178" s="31">
        <f>DP178+DR178-CJ178</f>
        <v>68561.808000000005</v>
      </c>
      <c r="DP178" s="206">
        <f t="shared" ref="DP178:EJ178" si="783">SUM(DP179:DP195)-DP180</f>
        <v>69267.327000000005</v>
      </c>
      <c r="DQ178" s="206">
        <f t="shared" ref="DQ178" si="784">SUM(DQ179:DQ195)-DQ180</f>
        <v>68561.808000000005</v>
      </c>
      <c r="DR178" s="207">
        <f t="shared" si="783"/>
        <v>360.31799999999998</v>
      </c>
      <c r="DS178" s="21">
        <f t="shared" si="783"/>
        <v>0</v>
      </c>
      <c r="DT178" s="21">
        <f t="shared" si="783"/>
        <v>0</v>
      </c>
      <c r="DU178" s="21">
        <f t="shared" si="783"/>
        <v>0</v>
      </c>
      <c r="DV178" s="42">
        <f t="shared" si="783"/>
        <v>360.31799999999998</v>
      </c>
      <c r="DW178" s="21">
        <f t="shared" si="783"/>
        <v>360.31799999999998</v>
      </c>
      <c r="DX178" s="207">
        <f t="shared" si="783"/>
        <v>0</v>
      </c>
      <c r="DY178" s="21">
        <f t="shared" si="783"/>
        <v>0</v>
      </c>
      <c r="DZ178" s="21">
        <f t="shared" si="783"/>
        <v>0</v>
      </c>
      <c r="EA178" s="21">
        <f t="shared" si="783"/>
        <v>360.31799999999998</v>
      </c>
      <c r="EB178" s="21">
        <f t="shared" si="783"/>
        <v>0</v>
      </c>
      <c r="EC178" s="21">
        <f t="shared" si="783"/>
        <v>0</v>
      </c>
      <c r="ED178" s="21">
        <f t="shared" si="783"/>
        <v>0</v>
      </c>
      <c r="EE178" s="21">
        <f t="shared" si="783"/>
        <v>0</v>
      </c>
      <c r="EF178" s="21">
        <f t="shared" si="783"/>
        <v>0</v>
      </c>
      <c r="EG178" s="21">
        <f t="shared" si="783"/>
        <v>6893.7780000000002</v>
      </c>
      <c r="EH178" s="21">
        <f t="shared" si="783"/>
        <v>6874.6081199999999</v>
      </c>
      <c r="EI178" s="21">
        <f t="shared" si="783"/>
        <v>19.169880000000376</v>
      </c>
      <c r="EJ178" s="3">
        <f t="shared" si="783"/>
        <v>7465.7493600000016</v>
      </c>
      <c r="EL178" s="3">
        <f>SUM(EL179:EL195)-EL180</f>
        <v>68561.80799999999</v>
      </c>
      <c r="EM178" s="3">
        <f>SUM(EM179:EM195)-EM180</f>
        <v>61096.058639999988</v>
      </c>
      <c r="EO178" s="3">
        <f>SUM(EO179:EO195)-EO180</f>
        <v>61096.058640000003</v>
      </c>
      <c r="EP178" s="3">
        <f>SUM(EP179:EP195)-EP180</f>
        <v>7465.7493600000016</v>
      </c>
      <c r="ER178" s="3">
        <f>SUM(ER179:ER195)-ER180</f>
        <v>7465.7493600000016</v>
      </c>
      <c r="ES178" s="24">
        <f>EJ178-ER178</f>
        <v>0</v>
      </c>
      <c r="ET178" s="146">
        <f t="shared" ref="ET178:EV178" si="785">SUM(ET179:ET195)-ET180</f>
        <v>94183.72</v>
      </c>
      <c r="EU178" s="146">
        <f t="shared" si="785"/>
        <v>11910</v>
      </c>
      <c r="EV178" s="146">
        <f t="shared" si="785"/>
        <v>18.241600000000002</v>
      </c>
      <c r="EW178" s="146">
        <f t="shared" ref="EW178:EX178" si="786">SUM(EW179:EW195)-EW180</f>
        <v>11850.04</v>
      </c>
      <c r="EX178" s="146">
        <f t="shared" si="786"/>
        <v>1.5209999999999999</v>
      </c>
      <c r="EY178" s="171">
        <f t="shared" ref="EY178:EZ178" si="787">SUM(EY179:EY195)-EY180</f>
        <v>11</v>
      </c>
      <c r="EZ178" s="174">
        <f t="shared" si="787"/>
        <v>5433.35</v>
      </c>
      <c r="FA178" s="24"/>
      <c r="FB178" s="24"/>
      <c r="FC178" s="94">
        <f>SUM(FC179:FC195)-FC180</f>
        <v>53861.132519999999</v>
      </c>
      <c r="FD178" s="94">
        <f>SUM(FD179:FD195)-FD180</f>
        <v>0</v>
      </c>
      <c r="FE178" s="141">
        <f t="shared" ref="FE178" si="788">SUM(FE179:FE195)-FE180</f>
        <v>44923.17252</v>
      </c>
      <c r="FF178" s="94">
        <f>SUM(FF179:FF195)-FF180</f>
        <v>6471.86</v>
      </c>
      <c r="FG178" s="141">
        <f t="shared" ref="FG178" si="789">SUM(FG179:FG195)-FG180</f>
        <v>2466.1000000000004</v>
      </c>
      <c r="FH178" s="94">
        <f>SUM(FH179:FH195)-FH180</f>
        <v>12886.048800999995</v>
      </c>
      <c r="FI178" s="94">
        <f>SUM(FI179:FI195)-FI180</f>
        <v>0</v>
      </c>
      <c r="FJ178" s="141">
        <f t="shared" ref="FJ178" si="790">SUM(FJ179:FJ195)-FJ180</f>
        <v>8574.9046909999997</v>
      </c>
      <c r="FK178" s="94">
        <f>SUM(FK179:FK195)-FK180</f>
        <v>1216.9074599999999</v>
      </c>
      <c r="FL178" s="141">
        <f t="shared" ref="FL178" si="791">SUM(FL179:FL195)-FL180</f>
        <v>3094.2366499999998</v>
      </c>
      <c r="FM178" s="94">
        <f>SUM(FM179:FM195)-FM180</f>
        <v>53861.132519999999</v>
      </c>
      <c r="FN178" s="94">
        <f>SUM(FN179:FN195)-FN180</f>
        <v>0</v>
      </c>
      <c r="FO178" s="141">
        <f t="shared" ref="FO178" si="792">SUM(FO179:FO195)-FO180</f>
        <v>44923.17252</v>
      </c>
      <c r="FP178" s="94">
        <f>SUM(FP179:FP195)-FP180</f>
        <v>6471.86</v>
      </c>
      <c r="FQ178" s="141">
        <f t="shared" ref="FQ178" si="793">SUM(FQ179:FQ195)-FQ180</f>
        <v>2466.1000000000004</v>
      </c>
      <c r="FR178" s="94">
        <f>SUM(FR179:FR195)-FR180</f>
        <v>12886.048799999997</v>
      </c>
      <c r="FS178" s="94">
        <f>SUM(FS179:FS195)-FS180</f>
        <v>0</v>
      </c>
      <c r="FT178" s="141">
        <f t="shared" ref="FT178" si="794">SUM(FT179:FT195)-FT180</f>
        <v>8574.9046899999994</v>
      </c>
      <c r="FU178" s="94">
        <f>SUM(FU179:FU195)-FU180</f>
        <v>1216.9074599999999</v>
      </c>
      <c r="FV178" s="141">
        <f t="shared" ref="FV178" si="795">SUM(FV179:FV195)-FV180</f>
        <v>3094.2366499999998</v>
      </c>
    </row>
    <row r="179" spans="2:178" s="59" customFormat="1" ht="15.75" customHeight="1" x14ac:dyDescent="0.3">
      <c r="B179" s="49">
        <v>1</v>
      </c>
      <c r="C179" s="50"/>
      <c r="D179" s="50"/>
      <c r="E179" s="307">
        <v>149</v>
      </c>
      <c r="F179" s="49"/>
      <c r="G179" s="50"/>
      <c r="H179" s="50"/>
      <c r="I179" s="383" t="s">
        <v>421</v>
      </c>
      <c r="J179" s="384"/>
      <c r="K179" s="384"/>
      <c r="L179" s="89">
        <f>L178</f>
        <v>5000</v>
      </c>
      <c r="M179" s="307">
        <v>123</v>
      </c>
      <c r="N179" s="10" t="s">
        <v>380</v>
      </c>
      <c r="O179" s="312"/>
      <c r="P179" s="17">
        <f t="shared" ref="P179:P195" si="796">Q179+R179+S179+T179</f>
        <v>12186</v>
      </c>
      <c r="Q179" s="17"/>
      <c r="R179" s="109">
        <v>12186</v>
      </c>
      <c r="S179" s="17"/>
      <c r="T179" s="17"/>
      <c r="U179" s="17">
        <v>1218.6000000000001</v>
      </c>
      <c r="V179" s="312"/>
      <c r="W179" s="312"/>
      <c r="X179" s="17">
        <f t="shared" ref="X179:X195" si="797">Y179+Z179+AA179+AB179</f>
        <v>12186</v>
      </c>
      <c r="Y179" s="17"/>
      <c r="Z179" s="17">
        <v>12186</v>
      </c>
      <c r="AA179" s="17"/>
      <c r="AB179" s="17"/>
      <c r="AC179" s="17">
        <f t="shared" ref="AC179:AC195" si="798">AD179+AE179+AF179+AG179</f>
        <v>1035.84356</v>
      </c>
      <c r="AD179" s="17"/>
      <c r="AE179" s="274">
        <v>1035.84356</v>
      </c>
      <c r="AF179" s="17"/>
      <c r="AG179" s="274"/>
      <c r="AH179" s="312"/>
      <c r="AI179" s="17">
        <f t="shared" ref="AI179:AI195" si="799">AJ179+AK179+AL179+AM179</f>
        <v>1218.6000000000001</v>
      </c>
      <c r="AJ179" s="17"/>
      <c r="AK179" s="324">
        <f t="shared" si="567"/>
        <v>1218.6000000000001</v>
      </c>
      <c r="AL179" s="324">
        <f t="shared" si="568"/>
        <v>0</v>
      </c>
      <c r="AM179" s="324">
        <f t="shared" si="569"/>
        <v>0</v>
      </c>
      <c r="AN179" s="17">
        <f t="shared" ref="AN179:AN195" si="800">AO179+AP179+AQ179+AR179</f>
        <v>12186</v>
      </c>
      <c r="AO179" s="17"/>
      <c r="AP179" s="109">
        <v>12186</v>
      </c>
      <c r="AQ179" s="17"/>
      <c r="AR179" s="17"/>
      <c r="AS179" s="17">
        <f t="shared" ref="AS179:AS195" si="801">AT179+AU179+AW179+AX179</f>
        <v>12186</v>
      </c>
      <c r="AT179" s="17"/>
      <c r="AU179" s="109">
        <v>12186</v>
      </c>
      <c r="AV179" s="319"/>
      <c r="AW179" s="17"/>
      <c r="AX179" s="17"/>
      <c r="AY179" s="17">
        <f t="shared" ref="AY179:AY195" si="802">AZ179+BA179+BB179+BC179</f>
        <v>12186</v>
      </c>
      <c r="AZ179" s="17"/>
      <c r="BA179" s="109">
        <v>12186</v>
      </c>
      <c r="BB179" s="17"/>
      <c r="BC179" s="17"/>
      <c r="BD179" s="17">
        <f t="shared" ref="BD179:BD195" si="803">BE179+BF179+BG179+BH179</f>
        <v>12186</v>
      </c>
      <c r="BE179" s="17"/>
      <c r="BF179" s="109">
        <v>12186</v>
      </c>
      <c r="BG179" s="17"/>
      <c r="BH179" s="17"/>
      <c r="BI179" s="17">
        <f t="shared" ref="BI179:BI195" si="804">BJ179+BK179+BL179+BM179</f>
        <v>12186</v>
      </c>
      <c r="BJ179" s="17"/>
      <c r="BK179" s="109">
        <v>12186</v>
      </c>
      <c r="BL179" s="17"/>
      <c r="BM179" s="17"/>
      <c r="BN179" s="17">
        <f t="shared" si="669"/>
        <v>0</v>
      </c>
      <c r="BO179" s="17"/>
      <c r="BP179" s="33"/>
      <c r="BQ179" s="17"/>
      <c r="BR179" s="17"/>
      <c r="BS179" s="17"/>
      <c r="BT179" s="17" t="s">
        <v>328</v>
      </c>
      <c r="BU179" s="17">
        <f t="shared" ref="BU179:BU195" si="805">BV179+BW179+BX179+BY179</f>
        <v>12186</v>
      </c>
      <c r="BV179" s="17"/>
      <c r="BW179" s="17">
        <v>12186</v>
      </c>
      <c r="BX179" s="17"/>
      <c r="BY179" s="17"/>
      <c r="BZ179" s="17">
        <f t="shared" ref="BZ179:BZ195" si="806">CA179+CB179+CC179+CD179</f>
        <v>0</v>
      </c>
      <c r="CA179" s="17">
        <f t="shared" ref="CA179:CA195" si="807">AO179-BV179</f>
        <v>0</v>
      </c>
      <c r="CB179" s="17">
        <f t="shared" ref="CB179:CB195" si="808">AP179-BW179</f>
        <v>0</v>
      </c>
      <c r="CC179" s="17">
        <f t="shared" ref="CC179:CC195" si="809">AQ179-BX179</f>
        <v>0</v>
      </c>
      <c r="CD179" s="17">
        <f t="shared" ref="CD179:CD195" si="810">AR179-BY179</f>
        <v>0</v>
      </c>
      <c r="CE179" s="17">
        <f t="shared" ref="CE179:CE195" si="811">CF179+CG179+CH179+CI179</f>
        <v>12186</v>
      </c>
      <c r="CF179" s="17"/>
      <c r="CG179" s="17">
        <v>12186</v>
      </c>
      <c r="CH179" s="17"/>
      <c r="CI179" s="17"/>
      <c r="CJ179" s="17">
        <f t="shared" ref="CJ179:CJ195" si="812">CK179+CL179+CM179+CN179</f>
        <v>0</v>
      </c>
      <c r="CK179" s="17"/>
      <c r="CL179" s="17"/>
      <c r="CM179" s="17"/>
      <c r="CN179" s="17"/>
      <c r="CO179" s="17">
        <f t="shared" ref="CO179:CO195" si="813">CP179+CQ179+CR179+CS179</f>
        <v>12186</v>
      </c>
      <c r="CP179" s="17"/>
      <c r="CQ179" s="17">
        <v>12186</v>
      </c>
      <c r="CR179" s="17"/>
      <c r="CS179" s="17"/>
      <c r="CT179" s="15">
        <f t="shared" ref="CT179:CT195" si="814">CU179+CV179+CW179+CX179</f>
        <v>9322.5869999999995</v>
      </c>
      <c r="CU179" s="15"/>
      <c r="CV179" s="15">
        <v>9322.5869999999995</v>
      </c>
      <c r="CW179" s="15"/>
      <c r="CX179" s="15"/>
      <c r="CY179" s="17">
        <f t="shared" ref="CY179:CY195" si="815">CZ179+DA179+DB179+DC179</f>
        <v>1035.84356</v>
      </c>
      <c r="CZ179" s="17"/>
      <c r="DA179" s="274">
        <v>1035.84356</v>
      </c>
      <c r="DB179" s="17"/>
      <c r="DC179" s="274"/>
      <c r="DD179" s="15">
        <f t="shared" ref="DD179:DD195" si="816">DE179</f>
        <v>10358.430559999999</v>
      </c>
      <c r="DE179" s="17">
        <f t="shared" ref="DE179:DE195" si="817">DF179+DG179+DH179+DI179</f>
        <v>10358.430559999999</v>
      </c>
      <c r="DF179" s="17">
        <f t="shared" ref="DF179:DF195" si="818">CU179+CZ179</f>
        <v>0</v>
      </c>
      <c r="DG179" s="17">
        <f t="shared" ref="DG179:DG195" si="819">CV179+DA179</f>
        <v>10358.430559999999</v>
      </c>
      <c r="DH179" s="17">
        <f t="shared" ref="DH179:DH195" si="820">CW179+DB179</f>
        <v>0</v>
      </c>
      <c r="DI179" s="17">
        <f t="shared" ref="DI179:DI195" si="821">CX179+DC179</f>
        <v>0</v>
      </c>
      <c r="DJ179" s="17">
        <f t="shared" ref="DJ179:DJ195" si="822">DK179+DL179+DM179+DN179</f>
        <v>2863.4130000000005</v>
      </c>
      <c r="DK179" s="17">
        <f t="shared" ref="DK179:DK195" si="823">CP179-CU179</f>
        <v>0</v>
      </c>
      <c r="DL179" s="17">
        <f t="shared" ref="DL179:DL195" si="824">CQ179-CV179</f>
        <v>2863.4130000000005</v>
      </c>
      <c r="DM179" s="17">
        <f t="shared" ref="DM179:DM195" si="825">CR179-CW179</f>
        <v>0</v>
      </c>
      <c r="DN179" s="17">
        <f t="shared" ref="DN179:DN195" si="826">CS179-CX179</f>
        <v>0</v>
      </c>
      <c r="DO179" s="208"/>
      <c r="DP179" s="209">
        <f>CE179</f>
        <v>12186</v>
      </c>
      <c r="DQ179" s="209">
        <f>DP179</f>
        <v>12186</v>
      </c>
      <c r="DR179" s="17">
        <f t="shared" ref="DR179:DR195" si="827">DS179+DT179+DU179+DV179</f>
        <v>0</v>
      </c>
      <c r="DS179" s="17"/>
      <c r="DT179" s="17"/>
      <c r="DU179" s="17"/>
      <c r="DV179" s="40"/>
      <c r="DW179" s="15">
        <f t="shared" ref="DW179:DW195" si="828">DX179+DY179+DZ179+EA179</f>
        <v>0</v>
      </c>
      <c r="DX179" s="17"/>
      <c r="DY179" s="17"/>
      <c r="DZ179" s="17"/>
      <c r="EA179" s="17"/>
      <c r="EB179" s="17">
        <f t="shared" ref="EB179:EB195" si="829">EC179+ED179+EE179+EF179</f>
        <v>0</v>
      </c>
      <c r="EC179" s="17"/>
      <c r="ED179" s="17"/>
      <c r="EE179" s="17"/>
      <c r="EF179" s="17"/>
      <c r="EG179" s="17"/>
      <c r="EH179" s="17"/>
      <c r="EI179" s="17"/>
      <c r="EJ179" s="8">
        <f t="shared" ref="EJ179:EJ195" si="830">DJ179+EB179+EI179</f>
        <v>2863.4130000000005</v>
      </c>
      <c r="EL179" s="8">
        <f t="shared" ref="EL179:EL195" si="831">CO179+DR179+EG179</f>
        <v>12186</v>
      </c>
      <c r="EM179" s="8">
        <f t="shared" ref="EM179:EM195" si="832">CT179+DW179+EH179</f>
        <v>9322.5869999999995</v>
      </c>
      <c r="EO179" s="8">
        <f>EM179</f>
        <v>9322.5869999999995</v>
      </c>
      <c r="EP179" s="8">
        <f>EJ179</f>
        <v>2863.4130000000005</v>
      </c>
      <c r="ER179" s="8">
        <f>DQ179-EO179</f>
        <v>2863.4130000000005</v>
      </c>
      <c r="ET179" s="148">
        <v>14528</v>
      </c>
      <c r="EU179" s="148"/>
      <c r="EV179" s="148">
        <v>2.8085</v>
      </c>
      <c r="EW179" s="148"/>
      <c r="EX179" s="148"/>
      <c r="EY179" s="175"/>
      <c r="EZ179" s="148"/>
      <c r="FC179" s="8">
        <f t="shared" ref="FC179:FC195" si="833">FD179+FE179+FF179+FG179</f>
        <v>9322.5869999999995</v>
      </c>
      <c r="FD179" s="8"/>
      <c r="FE179" s="131">
        <v>9322.5869999999995</v>
      </c>
      <c r="FF179" s="8"/>
      <c r="FG179" s="131"/>
      <c r="FH179" s="8">
        <f t="shared" ref="FH179:FH195" si="834">FI179+FJ179+FK179+FL179</f>
        <v>1035.84356</v>
      </c>
      <c r="FI179" s="8"/>
      <c r="FJ179" s="131">
        <v>1035.84356</v>
      </c>
      <c r="FK179" s="8"/>
      <c r="FL179" s="131"/>
      <c r="FM179" s="8">
        <f t="shared" ref="FM179:FM195" si="835">FN179+FO179+FP179+FQ179</f>
        <v>9322.5869999999995</v>
      </c>
      <c r="FN179" s="8"/>
      <c r="FO179" s="131">
        <v>9322.5869999999995</v>
      </c>
      <c r="FP179" s="8"/>
      <c r="FQ179" s="131"/>
      <c r="FR179" s="8">
        <f t="shared" ref="FR179:FR195" si="836">FS179+FT179+FU179+FV179</f>
        <v>1035.84356</v>
      </c>
      <c r="FS179" s="8"/>
      <c r="FT179" s="131">
        <v>1035.84356</v>
      </c>
      <c r="FU179" s="8"/>
      <c r="FV179" s="131"/>
    </row>
    <row r="180" spans="2:178" s="59" customFormat="1" ht="15.75" customHeight="1" x14ac:dyDescent="0.3">
      <c r="B180" s="49"/>
      <c r="C180" s="50"/>
      <c r="D180" s="50"/>
      <c r="E180" s="307"/>
      <c r="F180" s="49"/>
      <c r="G180" s="50"/>
      <c r="H180" s="50"/>
      <c r="I180" s="358" t="s">
        <v>424</v>
      </c>
      <c r="J180" s="359"/>
      <c r="K180" s="359"/>
      <c r="L180" s="359"/>
      <c r="M180" s="307"/>
      <c r="N180" s="28" t="s">
        <v>396</v>
      </c>
      <c r="O180" s="313"/>
      <c r="P180" s="17">
        <f t="shared" si="796"/>
        <v>12186</v>
      </c>
      <c r="Q180" s="17"/>
      <c r="R180" s="111">
        <f>R179</f>
        <v>12186</v>
      </c>
      <c r="S180" s="17"/>
      <c r="T180" s="17"/>
      <c r="U180" s="20">
        <v>1218.6000000000001</v>
      </c>
      <c r="V180" s="313"/>
      <c r="W180" s="313"/>
      <c r="X180" s="17">
        <f t="shared" si="797"/>
        <v>12186</v>
      </c>
      <c r="Y180" s="17"/>
      <c r="Z180" s="17">
        <f>Z179</f>
        <v>12186</v>
      </c>
      <c r="AA180" s="17"/>
      <c r="AB180" s="17"/>
      <c r="AC180" s="17">
        <f t="shared" si="798"/>
        <v>1035.84356</v>
      </c>
      <c r="AD180" s="17"/>
      <c r="AE180" s="274">
        <v>1035.84356</v>
      </c>
      <c r="AF180" s="17"/>
      <c r="AG180" s="274"/>
      <c r="AH180" s="313"/>
      <c r="AI180" s="17">
        <f t="shared" si="799"/>
        <v>1218.6000000000001</v>
      </c>
      <c r="AJ180" s="17"/>
      <c r="AK180" s="324">
        <f t="shared" si="567"/>
        <v>1218.6000000000001</v>
      </c>
      <c r="AL180" s="324">
        <f t="shared" si="568"/>
        <v>0</v>
      </c>
      <c r="AM180" s="324">
        <f t="shared" si="569"/>
        <v>0</v>
      </c>
      <c r="AN180" s="17">
        <f t="shared" si="800"/>
        <v>12186</v>
      </c>
      <c r="AO180" s="17"/>
      <c r="AP180" s="111">
        <f>AP179</f>
        <v>12186</v>
      </c>
      <c r="AQ180" s="17"/>
      <c r="AR180" s="17"/>
      <c r="AS180" s="17">
        <f t="shared" si="801"/>
        <v>12186</v>
      </c>
      <c r="AT180" s="17"/>
      <c r="AU180" s="111">
        <f>AU179</f>
        <v>12186</v>
      </c>
      <c r="AV180" s="318"/>
      <c r="AW180" s="17"/>
      <c r="AX180" s="17"/>
      <c r="AY180" s="17">
        <f t="shared" si="802"/>
        <v>12186</v>
      </c>
      <c r="AZ180" s="17"/>
      <c r="BA180" s="111">
        <f>BA179</f>
        <v>12186</v>
      </c>
      <c r="BB180" s="17"/>
      <c r="BC180" s="17"/>
      <c r="BD180" s="17">
        <f t="shared" si="803"/>
        <v>12186</v>
      </c>
      <c r="BE180" s="17"/>
      <c r="BF180" s="111">
        <f>BF179</f>
        <v>12186</v>
      </c>
      <c r="BG180" s="17"/>
      <c r="BH180" s="17"/>
      <c r="BI180" s="17">
        <f t="shared" si="804"/>
        <v>12186</v>
      </c>
      <c r="BJ180" s="17"/>
      <c r="BK180" s="111">
        <f>BK179</f>
        <v>12186</v>
      </c>
      <c r="BL180" s="17"/>
      <c r="BM180" s="17"/>
      <c r="BN180" s="17">
        <f t="shared" si="669"/>
        <v>0</v>
      </c>
      <c r="BO180" s="17"/>
      <c r="BP180" s="33"/>
      <c r="BQ180" s="17"/>
      <c r="BR180" s="17"/>
      <c r="BS180" s="17"/>
      <c r="BT180" s="17"/>
      <c r="BU180" s="17">
        <f t="shared" si="805"/>
        <v>12186</v>
      </c>
      <c r="BV180" s="17"/>
      <c r="BW180" s="17">
        <f>BW179</f>
        <v>12186</v>
      </c>
      <c r="BX180" s="17"/>
      <c r="BY180" s="17"/>
      <c r="BZ180" s="17">
        <f t="shared" si="806"/>
        <v>0</v>
      </c>
      <c r="CA180" s="17">
        <f t="shared" si="807"/>
        <v>0</v>
      </c>
      <c r="CB180" s="17">
        <f t="shared" si="808"/>
        <v>0</v>
      </c>
      <c r="CC180" s="17">
        <f t="shared" si="809"/>
        <v>0</v>
      </c>
      <c r="CD180" s="17">
        <f t="shared" si="810"/>
        <v>0</v>
      </c>
      <c r="CE180" s="17">
        <f t="shared" si="811"/>
        <v>12186</v>
      </c>
      <c r="CF180" s="17"/>
      <c r="CG180" s="17">
        <f>CG179</f>
        <v>12186</v>
      </c>
      <c r="CH180" s="17"/>
      <c r="CI180" s="17"/>
      <c r="CJ180" s="17">
        <f t="shared" si="812"/>
        <v>0</v>
      </c>
      <c r="CK180" s="17"/>
      <c r="CL180" s="17"/>
      <c r="CM180" s="17"/>
      <c r="CN180" s="17"/>
      <c r="CO180" s="17">
        <f t="shared" si="813"/>
        <v>12186</v>
      </c>
      <c r="CP180" s="17"/>
      <c r="CQ180" s="17">
        <f>CQ179</f>
        <v>12186</v>
      </c>
      <c r="CR180" s="17"/>
      <c r="CS180" s="17"/>
      <c r="CT180" s="15">
        <f t="shared" si="814"/>
        <v>9322.5869999999995</v>
      </c>
      <c r="CU180" s="15"/>
      <c r="CV180" s="15">
        <f>CV179</f>
        <v>9322.5869999999995</v>
      </c>
      <c r="CW180" s="15"/>
      <c r="CX180" s="15"/>
      <c r="CY180" s="17">
        <f t="shared" si="815"/>
        <v>1035.84356</v>
      </c>
      <c r="CZ180" s="17"/>
      <c r="DA180" s="274">
        <v>1035.84356</v>
      </c>
      <c r="DB180" s="17"/>
      <c r="DC180" s="274"/>
      <c r="DD180" s="15">
        <f t="shared" si="816"/>
        <v>10358.430559999999</v>
      </c>
      <c r="DE180" s="17">
        <f t="shared" si="817"/>
        <v>10358.430559999999</v>
      </c>
      <c r="DF180" s="17">
        <f t="shared" si="818"/>
        <v>0</v>
      </c>
      <c r="DG180" s="17">
        <f t="shared" si="819"/>
        <v>10358.430559999999</v>
      </c>
      <c r="DH180" s="17">
        <f t="shared" si="820"/>
        <v>0</v>
      </c>
      <c r="DI180" s="17">
        <f t="shared" si="821"/>
        <v>0</v>
      </c>
      <c r="DJ180" s="17">
        <f t="shared" si="822"/>
        <v>2863.4130000000005</v>
      </c>
      <c r="DK180" s="17">
        <f t="shared" si="823"/>
        <v>0</v>
      </c>
      <c r="DL180" s="17">
        <f t="shared" si="824"/>
        <v>2863.4130000000005</v>
      </c>
      <c r="DM180" s="17">
        <f t="shared" si="825"/>
        <v>0</v>
      </c>
      <c r="DN180" s="17">
        <f t="shared" si="826"/>
        <v>0</v>
      </c>
      <c r="DO180" s="208"/>
      <c r="DP180" s="209"/>
      <c r="DQ180" s="209"/>
      <c r="DR180" s="17">
        <f t="shared" si="827"/>
        <v>0</v>
      </c>
      <c r="DS180" s="17"/>
      <c r="DT180" s="17"/>
      <c r="DU180" s="17"/>
      <c r="DV180" s="40"/>
      <c r="DW180" s="15">
        <f t="shared" si="828"/>
        <v>0</v>
      </c>
      <c r="DX180" s="17"/>
      <c r="DY180" s="17"/>
      <c r="DZ180" s="17"/>
      <c r="EA180" s="17"/>
      <c r="EB180" s="17">
        <f t="shared" si="829"/>
        <v>0</v>
      </c>
      <c r="EC180" s="17"/>
      <c r="ED180" s="17"/>
      <c r="EE180" s="17"/>
      <c r="EF180" s="17"/>
      <c r="EG180" s="17"/>
      <c r="EH180" s="17"/>
      <c r="EI180" s="17"/>
      <c r="EJ180" s="8">
        <f t="shared" si="830"/>
        <v>2863.4130000000005</v>
      </c>
      <c r="EL180" s="8">
        <f t="shared" si="831"/>
        <v>12186</v>
      </c>
      <c r="EM180" s="8">
        <f t="shared" si="832"/>
        <v>9322.5869999999995</v>
      </c>
      <c r="EO180" s="8">
        <f>EM180</f>
        <v>9322.5869999999995</v>
      </c>
      <c r="EP180" s="8">
        <f>EJ180</f>
        <v>2863.4130000000005</v>
      </c>
      <c r="ER180" s="8"/>
      <c r="ET180" s="148">
        <v>14528</v>
      </c>
      <c r="EU180" s="148"/>
      <c r="EV180" s="148">
        <v>2.8085</v>
      </c>
      <c r="EW180" s="148"/>
      <c r="EX180" s="148"/>
      <c r="EY180" s="175"/>
      <c r="EZ180" s="148"/>
      <c r="FC180" s="8">
        <f t="shared" si="833"/>
        <v>9322.5869999999995</v>
      </c>
      <c r="FD180" s="8"/>
      <c r="FE180" s="131">
        <v>9322.5869999999995</v>
      </c>
      <c r="FF180" s="8"/>
      <c r="FG180" s="131"/>
      <c r="FH180" s="8">
        <f t="shared" si="834"/>
        <v>1035.43056</v>
      </c>
      <c r="FI180" s="8"/>
      <c r="FJ180" s="131">
        <v>1035.43056</v>
      </c>
      <c r="FK180" s="8"/>
      <c r="FL180" s="131"/>
      <c r="FM180" s="8">
        <f t="shared" si="835"/>
        <v>9322.5869999999995</v>
      </c>
      <c r="FN180" s="8"/>
      <c r="FO180" s="131">
        <v>9322.5869999999995</v>
      </c>
      <c r="FP180" s="8"/>
      <c r="FQ180" s="131"/>
      <c r="FR180" s="8">
        <f t="shared" si="836"/>
        <v>1035.84356</v>
      </c>
      <c r="FS180" s="8"/>
      <c r="FT180" s="131">
        <v>1035.84356</v>
      </c>
      <c r="FU180" s="8"/>
      <c r="FV180" s="131"/>
    </row>
    <row r="181" spans="2:178" s="59" customFormat="1" ht="15.75" customHeight="1" x14ac:dyDescent="0.3">
      <c r="B181" s="49"/>
      <c r="C181" s="50"/>
      <c r="D181" s="50">
        <v>1</v>
      </c>
      <c r="E181" s="307">
        <v>150</v>
      </c>
      <c r="F181" s="49"/>
      <c r="G181" s="50"/>
      <c r="H181" s="50">
        <v>1</v>
      </c>
      <c r="I181" s="298">
        <v>11</v>
      </c>
      <c r="J181" s="294" t="s">
        <v>418</v>
      </c>
      <c r="K181" s="92" t="s">
        <v>425</v>
      </c>
      <c r="L181" s="82">
        <v>15000</v>
      </c>
      <c r="M181" s="307">
        <v>124</v>
      </c>
      <c r="N181" s="10" t="s">
        <v>131</v>
      </c>
      <c r="O181" s="312"/>
      <c r="P181" s="17">
        <f t="shared" si="796"/>
        <v>1087.2</v>
      </c>
      <c r="Q181" s="17"/>
      <c r="R181" s="33">
        <v>1003.5</v>
      </c>
      <c r="S181" s="17"/>
      <c r="T181" s="109">
        <f>63.7+20</f>
        <v>83.7</v>
      </c>
      <c r="U181" s="17">
        <v>105.95790000000001</v>
      </c>
      <c r="V181" s="312"/>
      <c r="W181" s="312"/>
      <c r="X181" s="17">
        <f t="shared" si="797"/>
        <v>1087.2</v>
      </c>
      <c r="Y181" s="17"/>
      <c r="Z181" s="33">
        <v>1003.5</v>
      </c>
      <c r="AA181" s="17"/>
      <c r="AB181" s="109">
        <f>63.7+20</f>
        <v>83.7</v>
      </c>
      <c r="AC181" s="17">
        <f t="shared" si="798"/>
        <v>737.38</v>
      </c>
      <c r="AD181" s="17"/>
      <c r="AE181" s="274">
        <v>343.56299999999999</v>
      </c>
      <c r="AF181" s="17"/>
      <c r="AG181" s="274">
        <v>393.81700000000001</v>
      </c>
      <c r="AH181" s="312"/>
      <c r="AI181" s="17">
        <f t="shared" si="799"/>
        <v>105.95790000000001</v>
      </c>
      <c r="AJ181" s="17"/>
      <c r="AK181" s="324">
        <f t="shared" si="567"/>
        <v>100.35000000000001</v>
      </c>
      <c r="AL181" s="324">
        <f t="shared" si="568"/>
        <v>0</v>
      </c>
      <c r="AM181" s="324">
        <f t="shared" si="569"/>
        <v>5.6079000000000008</v>
      </c>
      <c r="AN181" s="17">
        <f t="shared" si="800"/>
        <v>1087.2</v>
      </c>
      <c r="AO181" s="17"/>
      <c r="AP181" s="33">
        <v>1003.5</v>
      </c>
      <c r="AQ181" s="17"/>
      <c r="AR181" s="109">
        <f>63.7+20</f>
        <v>83.7</v>
      </c>
      <c r="AS181" s="17">
        <f t="shared" si="801"/>
        <v>1087.2</v>
      </c>
      <c r="AT181" s="17"/>
      <c r="AU181" s="33">
        <v>1003.5</v>
      </c>
      <c r="AV181" s="18"/>
      <c r="AW181" s="17"/>
      <c r="AX181" s="109">
        <f>63.7+20</f>
        <v>83.7</v>
      </c>
      <c r="AY181" s="17">
        <f t="shared" si="802"/>
        <v>1087.2</v>
      </c>
      <c r="AZ181" s="17"/>
      <c r="BA181" s="33">
        <v>1003.5</v>
      </c>
      <c r="BB181" s="17"/>
      <c r="BC181" s="109">
        <f>63.7+20</f>
        <v>83.7</v>
      </c>
      <c r="BD181" s="17">
        <f t="shared" si="803"/>
        <v>1087.2</v>
      </c>
      <c r="BE181" s="17"/>
      <c r="BF181" s="33">
        <v>1003.5</v>
      </c>
      <c r="BG181" s="17"/>
      <c r="BH181" s="109">
        <f>63.7+20</f>
        <v>83.7</v>
      </c>
      <c r="BI181" s="17">
        <f t="shared" si="804"/>
        <v>1087.2</v>
      </c>
      <c r="BJ181" s="17"/>
      <c r="BK181" s="33">
        <v>1003.5</v>
      </c>
      <c r="BL181" s="17"/>
      <c r="BM181" s="109">
        <f>63.7+20</f>
        <v>83.7</v>
      </c>
      <c r="BN181" s="17">
        <f t="shared" si="669"/>
        <v>1003.5</v>
      </c>
      <c r="BO181" s="17"/>
      <c r="BP181" s="33">
        <v>1003.5</v>
      </c>
      <c r="BQ181" s="17"/>
      <c r="BR181" s="17"/>
      <c r="BS181" s="17"/>
      <c r="BT181" s="17"/>
      <c r="BU181" s="17">
        <f t="shared" si="805"/>
        <v>1087.2</v>
      </c>
      <c r="BV181" s="17"/>
      <c r="BW181" s="33">
        <v>1003.5</v>
      </c>
      <c r="BX181" s="17"/>
      <c r="BY181" s="109">
        <f>63.7+20</f>
        <v>83.7</v>
      </c>
      <c r="BZ181" s="17">
        <f t="shared" si="806"/>
        <v>0</v>
      </c>
      <c r="CA181" s="17">
        <f t="shared" si="807"/>
        <v>0</v>
      </c>
      <c r="CB181" s="17">
        <f t="shared" si="808"/>
        <v>0</v>
      </c>
      <c r="CC181" s="17">
        <f t="shared" si="809"/>
        <v>0</v>
      </c>
      <c r="CD181" s="17">
        <f t="shared" si="810"/>
        <v>0</v>
      </c>
      <c r="CE181" s="17">
        <f t="shared" si="811"/>
        <v>1087.2</v>
      </c>
      <c r="CF181" s="17"/>
      <c r="CG181" s="33">
        <v>1003.5</v>
      </c>
      <c r="CH181" s="17"/>
      <c r="CI181" s="109">
        <f>63.7+20</f>
        <v>83.7</v>
      </c>
      <c r="CJ181" s="17">
        <f t="shared" si="812"/>
        <v>0</v>
      </c>
      <c r="CK181" s="17"/>
      <c r="CL181" s="17"/>
      <c r="CM181" s="17"/>
      <c r="CN181" s="17"/>
      <c r="CO181" s="17">
        <f t="shared" si="813"/>
        <v>1087.2</v>
      </c>
      <c r="CP181" s="17"/>
      <c r="CQ181" s="33">
        <v>1003.5</v>
      </c>
      <c r="CR181" s="17"/>
      <c r="CS181" s="109">
        <f>63.7+20</f>
        <v>83.7</v>
      </c>
      <c r="CT181" s="17">
        <f t="shared" si="814"/>
        <v>1087.2</v>
      </c>
      <c r="CU181" s="17"/>
      <c r="CV181" s="33">
        <v>1003.5</v>
      </c>
      <c r="CW181" s="17"/>
      <c r="CX181" s="109">
        <f>63.7+20</f>
        <v>83.7</v>
      </c>
      <c r="CY181" s="17">
        <f t="shared" si="815"/>
        <v>737.38</v>
      </c>
      <c r="CZ181" s="17"/>
      <c r="DA181" s="274">
        <v>343.56299999999999</v>
      </c>
      <c r="DB181" s="17"/>
      <c r="DC181" s="274">
        <v>393.81700000000001</v>
      </c>
      <c r="DD181" s="15">
        <f t="shared" si="816"/>
        <v>1824.5800000000002</v>
      </c>
      <c r="DE181" s="17">
        <f t="shared" si="817"/>
        <v>1824.5800000000002</v>
      </c>
      <c r="DF181" s="17">
        <f t="shared" si="818"/>
        <v>0</v>
      </c>
      <c r="DG181" s="17">
        <f t="shared" si="819"/>
        <v>1347.0630000000001</v>
      </c>
      <c r="DH181" s="17">
        <f t="shared" si="820"/>
        <v>0</v>
      </c>
      <c r="DI181" s="17">
        <f t="shared" si="821"/>
        <v>477.517</v>
      </c>
      <c r="DJ181" s="17">
        <f t="shared" si="822"/>
        <v>0</v>
      </c>
      <c r="DK181" s="17">
        <f t="shared" si="823"/>
        <v>0</v>
      </c>
      <c r="DL181" s="17">
        <f t="shared" si="824"/>
        <v>0</v>
      </c>
      <c r="DM181" s="17">
        <f t="shared" si="825"/>
        <v>0</v>
      </c>
      <c r="DN181" s="17">
        <f t="shared" si="826"/>
        <v>0</v>
      </c>
      <c r="DO181" s="208"/>
      <c r="DP181" s="209"/>
      <c r="DQ181" s="209"/>
      <c r="DR181" s="17">
        <f t="shared" si="827"/>
        <v>0</v>
      </c>
      <c r="DS181" s="17"/>
      <c r="DT181" s="17"/>
      <c r="DU181" s="17"/>
      <c r="DV181" s="40"/>
      <c r="DW181" s="15">
        <f t="shared" si="828"/>
        <v>0</v>
      </c>
      <c r="DX181" s="17"/>
      <c r="DY181" s="17"/>
      <c r="DZ181" s="17"/>
      <c r="EA181" s="17"/>
      <c r="EB181" s="17">
        <f t="shared" si="829"/>
        <v>0</v>
      </c>
      <c r="EC181" s="17"/>
      <c r="ED181" s="17"/>
      <c r="EE181" s="17"/>
      <c r="EF181" s="17"/>
      <c r="EG181" s="17"/>
      <c r="EH181" s="17"/>
      <c r="EI181" s="17"/>
      <c r="EJ181" s="8">
        <f t="shared" si="830"/>
        <v>0</v>
      </c>
      <c r="EL181" s="8">
        <f t="shared" si="831"/>
        <v>1087.2</v>
      </c>
      <c r="EM181" s="8">
        <f t="shared" si="832"/>
        <v>1087.2</v>
      </c>
      <c r="EO181" s="8"/>
      <c r="EP181" s="8"/>
      <c r="ER181" s="8"/>
      <c r="ET181" s="148">
        <v>1200</v>
      </c>
      <c r="EU181" s="148"/>
      <c r="EV181" s="148">
        <v>0.3</v>
      </c>
      <c r="EW181" s="148"/>
      <c r="EX181" s="148"/>
      <c r="EY181" s="175">
        <v>1</v>
      </c>
      <c r="EZ181" s="148">
        <v>600</v>
      </c>
      <c r="FC181" s="8">
        <f t="shared" si="833"/>
        <v>1087.2</v>
      </c>
      <c r="FD181" s="8"/>
      <c r="FE181" s="131">
        <v>1003.5</v>
      </c>
      <c r="FF181" s="8"/>
      <c r="FG181" s="131">
        <v>83.7</v>
      </c>
      <c r="FH181" s="8">
        <f t="shared" si="834"/>
        <v>737.38</v>
      </c>
      <c r="FI181" s="8"/>
      <c r="FJ181" s="131">
        <v>343.56299999999999</v>
      </c>
      <c r="FK181" s="8"/>
      <c r="FL181" s="131">
        <v>393.81700000000001</v>
      </c>
      <c r="FM181" s="8">
        <f t="shared" si="835"/>
        <v>1087.2</v>
      </c>
      <c r="FN181" s="8"/>
      <c r="FO181" s="131">
        <v>1003.5</v>
      </c>
      <c r="FP181" s="8"/>
      <c r="FQ181" s="131">
        <v>83.7</v>
      </c>
      <c r="FR181" s="8">
        <f t="shared" si="836"/>
        <v>737.38</v>
      </c>
      <c r="FS181" s="8"/>
      <c r="FT181" s="131">
        <v>343.56299999999999</v>
      </c>
      <c r="FU181" s="8"/>
      <c r="FV181" s="131">
        <v>393.81700000000001</v>
      </c>
    </row>
    <row r="182" spans="2:178" s="59" customFormat="1" ht="15.75" customHeight="1" x14ac:dyDescent="0.3">
      <c r="B182" s="49"/>
      <c r="C182" s="50"/>
      <c r="D182" s="50">
        <v>1</v>
      </c>
      <c r="E182" s="307">
        <v>151</v>
      </c>
      <c r="F182" s="49"/>
      <c r="G182" s="50"/>
      <c r="H182" s="50"/>
      <c r="I182" s="383" t="s">
        <v>421</v>
      </c>
      <c r="J182" s="384"/>
      <c r="K182" s="384"/>
      <c r="L182" s="89">
        <f>L181</f>
        <v>15000</v>
      </c>
      <c r="M182" s="307">
        <v>125</v>
      </c>
      <c r="N182" s="10" t="s">
        <v>132</v>
      </c>
      <c r="O182" s="312"/>
      <c r="P182" s="17">
        <f t="shared" si="796"/>
        <v>725</v>
      </c>
      <c r="Q182" s="17"/>
      <c r="R182" s="33">
        <v>725</v>
      </c>
      <c r="S182" s="17"/>
      <c r="T182" s="110"/>
      <c r="U182" s="17">
        <v>72.5</v>
      </c>
      <c r="V182" s="312"/>
      <c r="W182" s="312"/>
      <c r="X182" s="17">
        <f t="shared" si="797"/>
        <v>725</v>
      </c>
      <c r="Y182" s="17"/>
      <c r="Z182" s="17">
        <v>725</v>
      </c>
      <c r="AA182" s="17"/>
      <c r="AB182" s="17"/>
      <c r="AC182" s="17">
        <f t="shared" si="798"/>
        <v>0</v>
      </c>
      <c r="AD182" s="17"/>
      <c r="AE182" s="274">
        <v>0</v>
      </c>
      <c r="AF182" s="17"/>
      <c r="AG182" s="274"/>
      <c r="AH182" s="312"/>
      <c r="AI182" s="17">
        <f t="shared" si="799"/>
        <v>72.5</v>
      </c>
      <c r="AJ182" s="17"/>
      <c r="AK182" s="324">
        <f t="shared" si="567"/>
        <v>72.5</v>
      </c>
      <c r="AL182" s="324">
        <f t="shared" si="568"/>
        <v>0</v>
      </c>
      <c r="AM182" s="324">
        <f t="shared" si="569"/>
        <v>0</v>
      </c>
      <c r="AN182" s="17">
        <f t="shared" si="800"/>
        <v>725</v>
      </c>
      <c r="AO182" s="17"/>
      <c r="AP182" s="33">
        <v>725</v>
      </c>
      <c r="AQ182" s="17"/>
      <c r="AR182" s="110"/>
      <c r="AS182" s="17">
        <f t="shared" si="801"/>
        <v>725</v>
      </c>
      <c r="AT182" s="17"/>
      <c r="AU182" s="33">
        <v>725</v>
      </c>
      <c r="AV182" s="18"/>
      <c r="AW182" s="17"/>
      <c r="AX182" s="110"/>
      <c r="AY182" s="17">
        <f t="shared" si="802"/>
        <v>725</v>
      </c>
      <c r="AZ182" s="17"/>
      <c r="BA182" s="33">
        <v>725</v>
      </c>
      <c r="BB182" s="17"/>
      <c r="BC182" s="110"/>
      <c r="BD182" s="17">
        <f t="shared" si="803"/>
        <v>725</v>
      </c>
      <c r="BE182" s="17"/>
      <c r="BF182" s="33">
        <v>725</v>
      </c>
      <c r="BG182" s="17"/>
      <c r="BH182" s="110"/>
      <c r="BI182" s="17">
        <f t="shared" si="804"/>
        <v>0</v>
      </c>
      <c r="BJ182" s="17"/>
      <c r="BK182" s="33"/>
      <c r="BL182" s="17"/>
      <c r="BM182" s="110"/>
      <c r="BN182" s="17">
        <f t="shared" si="669"/>
        <v>0</v>
      </c>
      <c r="BO182" s="17"/>
      <c r="BP182" s="33"/>
      <c r="BQ182" s="17"/>
      <c r="BR182" s="17"/>
      <c r="BS182" s="17"/>
      <c r="BT182" s="17"/>
      <c r="BU182" s="17">
        <f t="shared" si="805"/>
        <v>725</v>
      </c>
      <c r="BV182" s="17"/>
      <c r="BW182" s="17">
        <v>725</v>
      </c>
      <c r="BX182" s="17"/>
      <c r="BY182" s="17"/>
      <c r="BZ182" s="17">
        <f t="shared" si="806"/>
        <v>0</v>
      </c>
      <c r="CA182" s="17">
        <f t="shared" si="807"/>
        <v>0</v>
      </c>
      <c r="CB182" s="17">
        <f t="shared" si="808"/>
        <v>0</v>
      </c>
      <c r="CC182" s="17">
        <f t="shared" si="809"/>
        <v>0</v>
      </c>
      <c r="CD182" s="17">
        <f t="shared" si="810"/>
        <v>0</v>
      </c>
      <c r="CE182" s="17">
        <f t="shared" si="811"/>
        <v>725</v>
      </c>
      <c r="CF182" s="17"/>
      <c r="CG182" s="17">
        <v>725</v>
      </c>
      <c r="CH182" s="17"/>
      <c r="CI182" s="17"/>
      <c r="CJ182" s="17">
        <f t="shared" si="812"/>
        <v>0</v>
      </c>
      <c r="CK182" s="17"/>
      <c r="CL182" s="17"/>
      <c r="CM182" s="17"/>
      <c r="CN182" s="17"/>
      <c r="CO182" s="17">
        <f t="shared" si="813"/>
        <v>725</v>
      </c>
      <c r="CP182" s="17"/>
      <c r="CQ182" s="17">
        <v>725</v>
      </c>
      <c r="CR182" s="17"/>
      <c r="CS182" s="17"/>
      <c r="CT182" s="15">
        <f t="shared" si="814"/>
        <v>0</v>
      </c>
      <c r="CU182" s="15"/>
      <c r="CV182" s="15">
        <v>0</v>
      </c>
      <c r="CW182" s="15"/>
      <c r="CX182" s="15"/>
      <c r="CY182" s="17">
        <f t="shared" si="815"/>
        <v>0</v>
      </c>
      <c r="CZ182" s="17"/>
      <c r="DA182" s="274">
        <v>0</v>
      </c>
      <c r="DB182" s="17"/>
      <c r="DC182" s="274"/>
      <c r="DD182" s="15">
        <f t="shared" si="816"/>
        <v>0</v>
      </c>
      <c r="DE182" s="17">
        <f t="shared" si="817"/>
        <v>0</v>
      </c>
      <c r="DF182" s="17">
        <f t="shared" si="818"/>
        <v>0</v>
      </c>
      <c r="DG182" s="17">
        <f t="shared" si="819"/>
        <v>0</v>
      </c>
      <c r="DH182" s="17">
        <f t="shared" si="820"/>
        <v>0</v>
      </c>
      <c r="DI182" s="17">
        <f t="shared" si="821"/>
        <v>0</v>
      </c>
      <c r="DJ182" s="17">
        <f t="shared" si="822"/>
        <v>725</v>
      </c>
      <c r="DK182" s="17">
        <f t="shared" si="823"/>
        <v>0</v>
      </c>
      <c r="DL182" s="17">
        <f t="shared" si="824"/>
        <v>725</v>
      </c>
      <c r="DM182" s="17">
        <f t="shared" si="825"/>
        <v>0</v>
      </c>
      <c r="DN182" s="17">
        <f t="shared" si="826"/>
        <v>0</v>
      </c>
      <c r="DO182" s="208"/>
      <c r="DP182" s="209"/>
      <c r="DQ182" s="209"/>
      <c r="DR182" s="17">
        <f t="shared" si="827"/>
        <v>360.31799999999998</v>
      </c>
      <c r="DS182" s="17"/>
      <c r="DT182" s="17"/>
      <c r="DU182" s="17"/>
      <c r="DV182" s="40">
        <v>360.31799999999998</v>
      </c>
      <c r="DW182" s="15">
        <f t="shared" si="828"/>
        <v>360.31799999999998</v>
      </c>
      <c r="DX182" s="17"/>
      <c r="DY182" s="17"/>
      <c r="DZ182" s="17"/>
      <c r="EA182" s="17">
        <v>360.31799999999998</v>
      </c>
      <c r="EB182" s="17">
        <f t="shared" si="829"/>
        <v>0</v>
      </c>
      <c r="EC182" s="17"/>
      <c r="ED182" s="17"/>
      <c r="EE182" s="17"/>
      <c r="EF182" s="17">
        <f t="shared" ref="EF182" si="837">DV182-EA182</f>
        <v>0</v>
      </c>
      <c r="EG182" s="17"/>
      <c r="EH182" s="17"/>
      <c r="EI182" s="17"/>
      <c r="EJ182" s="8">
        <f t="shared" si="830"/>
        <v>725</v>
      </c>
      <c r="EL182" s="8">
        <f t="shared" si="831"/>
        <v>1085.318</v>
      </c>
      <c r="EM182" s="8">
        <f t="shared" si="832"/>
        <v>360.31799999999998</v>
      </c>
      <c r="EO182" s="8"/>
      <c r="EP182" s="8"/>
      <c r="ER182" s="8"/>
      <c r="ET182" s="154">
        <v>0</v>
      </c>
      <c r="EU182" s="154"/>
      <c r="EV182" s="154">
        <v>0</v>
      </c>
      <c r="EW182" s="154"/>
      <c r="EX182" s="154"/>
      <c r="EY182" s="175"/>
      <c r="EZ182" s="148"/>
      <c r="FC182" s="8">
        <f t="shared" si="833"/>
        <v>0</v>
      </c>
      <c r="FD182" s="8"/>
      <c r="FE182" s="131">
        <v>0</v>
      </c>
      <c r="FF182" s="8"/>
      <c r="FG182" s="131"/>
      <c r="FH182" s="8">
        <f t="shared" si="834"/>
        <v>0</v>
      </c>
      <c r="FI182" s="8"/>
      <c r="FJ182" s="131">
        <v>0</v>
      </c>
      <c r="FK182" s="8"/>
      <c r="FL182" s="131"/>
      <c r="FM182" s="8">
        <f t="shared" si="835"/>
        <v>0</v>
      </c>
      <c r="FN182" s="8"/>
      <c r="FO182" s="131">
        <v>0</v>
      </c>
      <c r="FP182" s="8"/>
      <c r="FQ182" s="131"/>
      <c r="FR182" s="8">
        <f t="shared" si="836"/>
        <v>0</v>
      </c>
      <c r="FS182" s="8"/>
      <c r="FT182" s="131">
        <v>0</v>
      </c>
      <c r="FU182" s="8"/>
      <c r="FV182" s="131"/>
    </row>
    <row r="183" spans="2:178" s="59" customFormat="1" ht="15.75" customHeight="1" x14ac:dyDescent="0.3">
      <c r="B183" s="49"/>
      <c r="C183" s="50"/>
      <c r="D183" s="50">
        <v>1</v>
      </c>
      <c r="E183" s="307">
        <v>152</v>
      </c>
      <c r="F183" s="49"/>
      <c r="G183" s="50"/>
      <c r="H183" s="50">
        <v>1</v>
      </c>
      <c r="I183" s="358" t="s">
        <v>4</v>
      </c>
      <c r="J183" s="359"/>
      <c r="K183" s="359"/>
      <c r="L183" s="359"/>
      <c r="M183" s="307">
        <v>126</v>
      </c>
      <c r="N183" s="10" t="s">
        <v>133</v>
      </c>
      <c r="O183" s="312"/>
      <c r="P183" s="17">
        <f t="shared" si="796"/>
        <v>1012.2</v>
      </c>
      <c r="Q183" s="17"/>
      <c r="R183" s="33">
        <v>882</v>
      </c>
      <c r="S183" s="17"/>
      <c r="T183" s="109">
        <v>130.19999999999999</v>
      </c>
      <c r="U183" s="17">
        <v>96.923400000000001</v>
      </c>
      <c r="V183" s="312"/>
      <c r="W183" s="312"/>
      <c r="X183" s="17">
        <f t="shared" si="797"/>
        <v>1012.2</v>
      </c>
      <c r="Y183" s="17"/>
      <c r="Z183" s="33">
        <v>882</v>
      </c>
      <c r="AA183" s="17"/>
      <c r="AB183" s="109">
        <v>130.19999999999999</v>
      </c>
      <c r="AC183" s="17">
        <f t="shared" si="798"/>
        <v>258.5573</v>
      </c>
      <c r="AD183" s="17"/>
      <c r="AE183" s="274">
        <v>168</v>
      </c>
      <c r="AF183" s="17"/>
      <c r="AG183" s="274">
        <v>90.557299999999998</v>
      </c>
      <c r="AH183" s="312"/>
      <c r="AI183" s="17">
        <f t="shared" si="799"/>
        <v>96.923400000000001</v>
      </c>
      <c r="AJ183" s="17"/>
      <c r="AK183" s="324">
        <f t="shared" si="567"/>
        <v>88.2</v>
      </c>
      <c r="AL183" s="324">
        <f t="shared" si="568"/>
        <v>0</v>
      </c>
      <c r="AM183" s="324">
        <f t="shared" si="569"/>
        <v>8.7233999999999998</v>
      </c>
      <c r="AN183" s="17">
        <f t="shared" si="800"/>
        <v>1012.2</v>
      </c>
      <c r="AO183" s="17"/>
      <c r="AP183" s="33">
        <v>882</v>
      </c>
      <c r="AQ183" s="17"/>
      <c r="AR183" s="109">
        <v>130.19999999999999</v>
      </c>
      <c r="AS183" s="17">
        <f t="shared" si="801"/>
        <v>1012.2</v>
      </c>
      <c r="AT183" s="17"/>
      <c r="AU183" s="33">
        <v>882</v>
      </c>
      <c r="AV183" s="18"/>
      <c r="AW183" s="17"/>
      <c r="AX183" s="109">
        <v>130.19999999999999</v>
      </c>
      <c r="AY183" s="17">
        <f t="shared" si="802"/>
        <v>1012.2</v>
      </c>
      <c r="AZ183" s="17"/>
      <c r="BA183" s="33">
        <v>882</v>
      </c>
      <c r="BB183" s="17"/>
      <c r="BC183" s="109">
        <v>130.19999999999999</v>
      </c>
      <c r="BD183" s="17">
        <f t="shared" si="803"/>
        <v>1012.2</v>
      </c>
      <c r="BE183" s="17"/>
      <c r="BF183" s="33">
        <v>882</v>
      </c>
      <c r="BG183" s="17"/>
      <c r="BH183" s="109">
        <v>130.19999999999999</v>
      </c>
      <c r="BI183" s="17">
        <f t="shared" si="804"/>
        <v>1012.2</v>
      </c>
      <c r="BJ183" s="17"/>
      <c r="BK183" s="33">
        <v>882</v>
      </c>
      <c r="BL183" s="17"/>
      <c r="BM183" s="109">
        <v>130.19999999999999</v>
      </c>
      <c r="BN183" s="17">
        <f t="shared" si="669"/>
        <v>882</v>
      </c>
      <c r="BO183" s="17"/>
      <c r="BP183" s="33">
        <v>882</v>
      </c>
      <c r="BQ183" s="17"/>
      <c r="BR183" s="17"/>
      <c r="BS183" s="17"/>
      <c r="BT183" s="17" t="s">
        <v>226</v>
      </c>
      <c r="BU183" s="17">
        <f t="shared" si="805"/>
        <v>1012.2</v>
      </c>
      <c r="BV183" s="17"/>
      <c r="BW183" s="33">
        <v>882</v>
      </c>
      <c r="BX183" s="17"/>
      <c r="BY183" s="109">
        <v>130.19999999999999</v>
      </c>
      <c r="BZ183" s="17">
        <f t="shared" si="806"/>
        <v>0</v>
      </c>
      <c r="CA183" s="17">
        <f t="shared" si="807"/>
        <v>0</v>
      </c>
      <c r="CB183" s="17">
        <f t="shared" si="808"/>
        <v>0</v>
      </c>
      <c r="CC183" s="17">
        <f t="shared" si="809"/>
        <v>0</v>
      </c>
      <c r="CD183" s="17">
        <f t="shared" si="810"/>
        <v>0</v>
      </c>
      <c r="CE183" s="17">
        <f t="shared" si="811"/>
        <v>1012.2</v>
      </c>
      <c r="CF183" s="17"/>
      <c r="CG183" s="33">
        <v>882</v>
      </c>
      <c r="CH183" s="17"/>
      <c r="CI183" s="109">
        <v>130.19999999999999</v>
      </c>
      <c r="CJ183" s="17">
        <f t="shared" si="812"/>
        <v>0</v>
      </c>
      <c r="CK183" s="17"/>
      <c r="CL183" s="17"/>
      <c r="CM183" s="17"/>
      <c r="CN183" s="17"/>
      <c r="CO183" s="17">
        <f t="shared" si="813"/>
        <v>1012.2</v>
      </c>
      <c r="CP183" s="17"/>
      <c r="CQ183" s="33">
        <v>882</v>
      </c>
      <c r="CR183" s="17"/>
      <c r="CS183" s="109">
        <v>130.19999999999999</v>
      </c>
      <c r="CT183" s="17">
        <f t="shared" si="814"/>
        <v>1012.2</v>
      </c>
      <c r="CU183" s="17"/>
      <c r="CV183" s="33">
        <v>882</v>
      </c>
      <c r="CW183" s="17"/>
      <c r="CX183" s="109">
        <v>130.19999999999999</v>
      </c>
      <c r="CY183" s="17">
        <f t="shared" si="815"/>
        <v>258.5573</v>
      </c>
      <c r="CZ183" s="17"/>
      <c r="DA183" s="274">
        <v>168</v>
      </c>
      <c r="DB183" s="17"/>
      <c r="DC183" s="274">
        <v>90.557299999999998</v>
      </c>
      <c r="DD183" s="15">
        <f t="shared" si="816"/>
        <v>1270.7573</v>
      </c>
      <c r="DE183" s="17">
        <f t="shared" si="817"/>
        <v>1270.7573</v>
      </c>
      <c r="DF183" s="17">
        <f t="shared" si="818"/>
        <v>0</v>
      </c>
      <c r="DG183" s="17">
        <f t="shared" si="819"/>
        <v>1050</v>
      </c>
      <c r="DH183" s="17">
        <f t="shared" si="820"/>
        <v>0</v>
      </c>
      <c r="DI183" s="17">
        <f t="shared" si="821"/>
        <v>220.75729999999999</v>
      </c>
      <c r="DJ183" s="17">
        <f t="shared" si="822"/>
        <v>0</v>
      </c>
      <c r="DK183" s="17">
        <f t="shared" si="823"/>
        <v>0</v>
      </c>
      <c r="DL183" s="17">
        <f t="shared" si="824"/>
        <v>0</v>
      </c>
      <c r="DM183" s="17">
        <f t="shared" si="825"/>
        <v>0</v>
      </c>
      <c r="DN183" s="17">
        <f t="shared" si="826"/>
        <v>0</v>
      </c>
      <c r="DO183" s="208"/>
      <c r="DP183" s="209"/>
      <c r="DQ183" s="209"/>
      <c r="DR183" s="17">
        <f t="shared" si="827"/>
        <v>0</v>
      </c>
      <c r="DS183" s="17"/>
      <c r="DT183" s="17"/>
      <c r="DU183" s="17"/>
      <c r="DV183" s="40"/>
      <c r="DW183" s="15">
        <f t="shared" si="828"/>
        <v>0</v>
      </c>
      <c r="DX183" s="17"/>
      <c r="DY183" s="17"/>
      <c r="DZ183" s="17"/>
      <c r="EA183" s="17"/>
      <c r="EB183" s="17">
        <f t="shared" si="829"/>
        <v>0</v>
      </c>
      <c r="EC183" s="17"/>
      <c r="ED183" s="17"/>
      <c r="EE183" s="17"/>
      <c r="EF183" s="17"/>
      <c r="EG183" s="17"/>
      <c r="EH183" s="17"/>
      <c r="EI183" s="17"/>
      <c r="EJ183" s="8">
        <f t="shared" si="830"/>
        <v>0</v>
      </c>
      <c r="EL183" s="8">
        <f t="shared" si="831"/>
        <v>1012.2</v>
      </c>
      <c r="EM183" s="8">
        <f t="shared" si="832"/>
        <v>1012.2</v>
      </c>
      <c r="EO183" s="8"/>
      <c r="EP183" s="8"/>
      <c r="ER183" s="8"/>
      <c r="ET183" s="148">
        <v>1588</v>
      </c>
      <c r="EU183" s="148">
        <v>1588</v>
      </c>
      <c r="EV183" s="148">
        <v>0.39700000000000002</v>
      </c>
      <c r="EW183" s="148"/>
      <c r="EX183" s="148"/>
      <c r="EY183" s="175">
        <v>1</v>
      </c>
      <c r="EZ183" s="148">
        <v>182</v>
      </c>
      <c r="FC183" s="8">
        <f t="shared" si="833"/>
        <v>1012.2</v>
      </c>
      <c r="FD183" s="8"/>
      <c r="FE183" s="131">
        <v>882</v>
      </c>
      <c r="FF183" s="8"/>
      <c r="FG183" s="131">
        <v>130.19999999999999</v>
      </c>
      <c r="FH183" s="8">
        <f t="shared" si="834"/>
        <v>258.5573</v>
      </c>
      <c r="FI183" s="8"/>
      <c r="FJ183" s="131">
        <v>168</v>
      </c>
      <c r="FK183" s="8"/>
      <c r="FL183" s="131">
        <v>90.557299999999998</v>
      </c>
      <c r="FM183" s="8">
        <f t="shared" si="835"/>
        <v>1012.2</v>
      </c>
      <c r="FN183" s="8"/>
      <c r="FO183" s="131">
        <v>882</v>
      </c>
      <c r="FP183" s="8"/>
      <c r="FQ183" s="131">
        <v>130.19999999999999</v>
      </c>
      <c r="FR183" s="8">
        <f t="shared" si="836"/>
        <v>258.5573</v>
      </c>
      <c r="FS183" s="8"/>
      <c r="FT183" s="131">
        <v>168</v>
      </c>
      <c r="FU183" s="8"/>
      <c r="FV183" s="131">
        <v>90.557299999999998</v>
      </c>
    </row>
    <row r="184" spans="2:178" s="59" customFormat="1" ht="15.75" customHeight="1" x14ac:dyDescent="0.3">
      <c r="B184" s="49"/>
      <c r="C184" s="50"/>
      <c r="D184" s="50">
        <v>1</v>
      </c>
      <c r="E184" s="307">
        <v>153</v>
      </c>
      <c r="F184" s="49"/>
      <c r="G184" s="50"/>
      <c r="H184" s="50">
        <v>1</v>
      </c>
      <c r="I184" s="298">
        <v>12</v>
      </c>
      <c r="J184" s="294" t="s">
        <v>419</v>
      </c>
      <c r="K184" s="92" t="s">
        <v>426</v>
      </c>
      <c r="L184" s="82">
        <v>2200</v>
      </c>
      <c r="M184" s="307">
        <v>127</v>
      </c>
      <c r="N184" s="10" t="s">
        <v>134</v>
      </c>
      <c r="O184" s="312"/>
      <c r="P184" s="17">
        <f t="shared" si="796"/>
        <v>3249</v>
      </c>
      <c r="Q184" s="17"/>
      <c r="R184" s="111">
        <v>3060</v>
      </c>
      <c r="S184" s="17"/>
      <c r="T184" s="109">
        <v>189</v>
      </c>
      <c r="U184" s="17">
        <v>318.66300000000001</v>
      </c>
      <c r="V184" s="312"/>
      <c r="W184" s="312"/>
      <c r="X184" s="17">
        <f t="shared" si="797"/>
        <v>3249</v>
      </c>
      <c r="Y184" s="17"/>
      <c r="Z184" s="111">
        <v>3060</v>
      </c>
      <c r="AA184" s="17"/>
      <c r="AB184" s="109">
        <v>189</v>
      </c>
      <c r="AC184" s="17">
        <f t="shared" si="798"/>
        <v>965.55687</v>
      </c>
      <c r="AD184" s="17"/>
      <c r="AE184" s="274">
        <v>902.54899</v>
      </c>
      <c r="AF184" s="17"/>
      <c r="AG184" s="274">
        <v>63.00788</v>
      </c>
      <c r="AH184" s="312"/>
      <c r="AI184" s="17">
        <f t="shared" si="799"/>
        <v>318.66300000000001</v>
      </c>
      <c r="AJ184" s="17"/>
      <c r="AK184" s="324">
        <f t="shared" si="567"/>
        <v>306</v>
      </c>
      <c r="AL184" s="324">
        <f t="shared" si="568"/>
        <v>0</v>
      </c>
      <c r="AM184" s="324">
        <f t="shared" si="569"/>
        <v>12.663</v>
      </c>
      <c r="AN184" s="17">
        <f t="shared" si="800"/>
        <v>3249</v>
      </c>
      <c r="AO184" s="17"/>
      <c r="AP184" s="111">
        <v>3060</v>
      </c>
      <c r="AQ184" s="17"/>
      <c r="AR184" s="109">
        <v>189</v>
      </c>
      <c r="AS184" s="17">
        <f t="shared" si="801"/>
        <v>3249</v>
      </c>
      <c r="AT184" s="17"/>
      <c r="AU184" s="111">
        <v>3060</v>
      </c>
      <c r="AV184" s="318"/>
      <c r="AW184" s="17"/>
      <c r="AX184" s="109">
        <v>189</v>
      </c>
      <c r="AY184" s="17">
        <f t="shared" si="802"/>
        <v>3249</v>
      </c>
      <c r="AZ184" s="17"/>
      <c r="BA184" s="111">
        <v>3060</v>
      </c>
      <c r="BB184" s="17"/>
      <c r="BC184" s="109">
        <v>189</v>
      </c>
      <c r="BD184" s="17">
        <f t="shared" si="803"/>
        <v>3249</v>
      </c>
      <c r="BE184" s="17"/>
      <c r="BF184" s="111">
        <v>3060</v>
      </c>
      <c r="BG184" s="17"/>
      <c r="BH184" s="109">
        <v>189</v>
      </c>
      <c r="BI184" s="17">
        <f t="shared" si="804"/>
        <v>3249</v>
      </c>
      <c r="BJ184" s="17"/>
      <c r="BK184" s="111">
        <v>3060</v>
      </c>
      <c r="BL184" s="17"/>
      <c r="BM184" s="109">
        <v>189</v>
      </c>
      <c r="BN184" s="17">
        <f t="shared" si="669"/>
        <v>0</v>
      </c>
      <c r="BO184" s="17"/>
      <c r="BP184" s="33"/>
      <c r="BQ184" s="17"/>
      <c r="BR184" s="17"/>
      <c r="BS184" s="17"/>
      <c r="BT184" s="17" t="s">
        <v>213</v>
      </c>
      <c r="BU184" s="17">
        <f t="shared" si="805"/>
        <v>3249</v>
      </c>
      <c r="BV184" s="17"/>
      <c r="BW184" s="111">
        <v>3060</v>
      </c>
      <c r="BX184" s="17"/>
      <c r="BY184" s="109">
        <v>189</v>
      </c>
      <c r="BZ184" s="17">
        <f t="shared" si="806"/>
        <v>0</v>
      </c>
      <c r="CA184" s="17">
        <f t="shared" si="807"/>
        <v>0</v>
      </c>
      <c r="CB184" s="17">
        <f t="shared" si="808"/>
        <v>0</v>
      </c>
      <c r="CC184" s="17">
        <f t="shared" si="809"/>
        <v>0</v>
      </c>
      <c r="CD184" s="17">
        <f t="shared" si="810"/>
        <v>0</v>
      </c>
      <c r="CE184" s="17">
        <f t="shared" si="811"/>
        <v>3249</v>
      </c>
      <c r="CF184" s="17"/>
      <c r="CG184" s="111">
        <v>3060</v>
      </c>
      <c r="CH184" s="17"/>
      <c r="CI184" s="109">
        <v>189</v>
      </c>
      <c r="CJ184" s="17">
        <f t="shared" si="812"/>
        <v>0</v>
      </c>
      <c r="CK184" s="17"/>
      <c r="CL184" s="17"/>
      <c r="CM184" s="17"/>
      <c r="CN184" s="17"/>
      <c r="CO184" s="17">
        <f t="shared" si="813"/>
        <v>3249</v>
      </c>
      <c r="CP184" s="17"/>
      <c r="CQ184" s="111">
        <v>3060</v>
      </c>
      <c r="CR184" s="17"/>
      <c r="CS184" s="109">
        <v>189</v>
      </c>
      <c r="CT184" s="17">
        <f t="shared" si="814"/>
        <v>3249</v>
      </c>
      <c r="CU184" s="17"/>
      <c r="CV184" s="111">
        <v>3060</v>
      </c>
      <c r="CW184" s="17"/>
      <c r="CX184" s="109">
        <v>189</v>
      </c>
      <c r="CY184" s="17">
        <f t="shared" si="815"/>
        <v>965.55687</v>
      </c>
      <c r="CZ184" s="17"/>
      <c r="DA184" s="274">
        <v>902.54899</v>
      </c>
      <c r="DB184" s="17"/>
      <c r="DC184" s="274">
        <v>63.00788</v>
      </c>
      <c r="DD184" s="15">
        <f t="shared" si="816"/>
        <v>4214.5568700000003</v>
      </c>
      <c r="DE184" s="17">
        <f t="shared" si="817"/>
        <v>4214.5568700000003</v>
      </c>
      <c r="DF184" s="17">
        <f t="shared" si="818"/>
        <v>0</v>
      </c>
      <c r="DG184" s="17">
        <f t="shared" si="819"/>
        <v>3962.5489900000002</v>
      </c>
      <c r="DH184" s="17">
        <f t="shared" si="820"/>
        <v>0</v>
      </c>
      <c r="DI184" s="17">
        <f t="shared" si="821"/>
        <v>252.00788</v>
      </c>
      <c r="DJ184" s="17">
        <f t="shared" si="822"/>
        <v>0</v>
      </c>
      <c r="DK184" s="17">
        <f t="shared" si="823"/>
        <v>0</v>
      </c>
      <c r="DL184" s="17">
        <f t="shared" si="824"/>
        <v>0</v>
      </c>
      <c r="DM184" s="17">
        <f t="shared" si="825"/>
        <v>0</v>
      </c>
      <c r="DN184" s="17">
        <f t="shared" si="826"/>
        <v>0</v>
      </c>
      <c r="DO184" s="208"/>
      <c r="DP184" s="209"/>
      <c r="DQ184" s="209"/>
      <c r="DR184" s="17">
        <f t="shared" si="827"/>
        <v>0</v>
      </c>
      <c r="DS184" s="17"/>
      <c r="DT184" s="17"/>
      <c r="DU184" s="17"/>
      <c r="DV184" s="40"/>
      <c r="DW184" s="15">
        <f t="shared" si="828"/>
        <v>0</v>
      </c>
      <c r="DX184" s="17"/>
      <c r="DY184" s="17"/>
      <c r="DZ184" s="17"/>
      <c r="EA184" s="17"/>
      <c r="EB184" s="17">
        <f t="shared" si="829"/>
        <v>0</v>
      </c>
      <c r="EC184" s="17"/>
      <c r="ED184" s="17"/>
      <c r="EE184" s="17"/>
      <c r="EF184" s="17"/>
      <c r="EG184" s="17"/>
      <c r="EH184" s="17"/>
      <c r="EI184" s="17"/>
      <c r="EJ184" s="8">
        <f t="shared" si="830"/>
        <v>0</v>
      </c>
      <c r="EL184" s="8">
        <f t="shared" si="831"/>
        <v>3249</v>
      </c>
      <c r="EM184" s="8">
        <f t="shared" si="832"/>
        <v>3249</v>
      </c>
      <c r="EO184" s="8"/>
      <c r="EP184" s="8"/>
      <c r="ER184" s="8"/>
      <c r="ET184" s="148">
        <v>13475</v>
      </c>
      <c r="EU184" s="148"/>
      <c r="EV184" s="148">
        <v>2.5499999999999998</v>
      </c>
      <c r="EW184" s="148"/>
      <c r="EX184" s="148"/>
      <c r="EY184" s="175">
        <v>1</v>
      </c>
      <c r="EZ184" s="148">
        <v>210</v>
      </c>
      <c r="FC184" s="8">
        <f t="shared" si="833"/>
        <v>3249</v>
      </c>
      <c r="FD184" s="8"/>
      <c r="FE184" s="131">
        <v>3060</v>
      </c>
      <c r="FF184" s="8"/>
      <c r="FG184" s="131">
        <v>189</v>
      </c>
      <c r="FH184" s="8">
        <f t="shared" si="834"/>
        <v>965.55687</v>
      </c>
      <c r="FI184" s="8"/>
      <c r="FJ184" s="131">
        <v>902.54899</v>
      </c>
      <c r="FK184" s="8"/>
      <c r="FL184" s="131">
        <v>63.00788</v>
      </c>
      <c r="FM184" s="8">
        <f t="shared" si="835"/>
        <v>3249</v>
      </c>
      <c r="FN184" s="8"/>
      <c r="FO184" s="131">
        <v>3060</v>
      </c>
      <c r="FP184" s="8"/>
      <c r="FQ184" s="131">
        <v>189</v>
      </c>
      <c r="FR184" s="8">
        <f t="shared" si="836"/>
        <v>965.55687</v>
      </c>
      <c r="FS184" s="8"/>
      <c r="FT184" s="131">
        <v>902.54899</v>
      </c>
      <c r="FU184" s="8"/>
      <c r="FV184" s="131">
        <v>63.00788</v>
      </c>
    </row>
    <row r="185" spans="2:178" s="59" customFormat="1" ht="15.75" customHeight="1" x14ac:dyDescent="0.3">
      <c r="B185" s="49"/>
      <c r="C185" s="50">
        <v>1</v>
      </c>
      <c r="D185" s="50"/>
      <c r="E185" s="307">
        <v>154</v>
      </c>
      <c r="F185" s="49"/>
      <c r="G185" s="50"/>
      <c r="H185" s="50">
        <v>1</v>
      </c>
      <c r="I185" s="383" t="s">
        <v>421</v>
      </c>
      <c r="J185" s="384"/>
      <c r="K185" s="384"/>
      <c r="L185" s="89">
        <f>L184</f>
        <v>2200</v>
      </c>
      <c r="M185" s="307">
        <v>128</v>
      </c>
      <c r="N185" s="10" t="s">
        <v>60</v>
      </c>
      <c r="O185" s="312"/>
      <c r="P185" s="17">
        <f t="shared" si="796"/>
        <v>23341.986000000001</v>
      </c>
      <c r="Q185" s="17"/>
      <c r="R185" s="17">
        <v>12675.037</v>
      </c>
      <c r="S185" s="17">
        <v>9185.7489999999998</v>
      </c>
      <c r="T185" s="17">
        <v>1481.2</v>
      </c>
      <c r="U185" s="17">
        <v>2101.6040200000002</v>
      </c>
      <c r="V185" s="312"/>
      <c r="W185" s="312"/>
      <c r="X185" s="17">
        <f t="shared" si="797"/>
        <v>23341.986000000001</v>
      </c>
      <c r="Y185" s="17"/>
      <c r="Z185" s="17">
        <f>12870-194.963</f>
        <v>12675.037</v>
      </c>
      <c r="AA185" s="17">
        <v>9185.7489999999998</v>
      </c>
      <c r="AB185" s="17">
        <v>1481.2</v>
      </c>
      <c r="AC185" s="17">
        <f t="shared" si="798"/>
        <v>4263.5289499999999</v>
      </c>
      <c r="AD185" s="17"/>
      <c r="AE185" s="274">
        <v>2898.7948700000002</v>
      </c>
      <c r="AF185" s="17">
        <v>1216.9074599999999</v>
      </c>
      <c r="AG185" s="274">
        <v>147.82661999999999</v>
      </c>
      <c r="AH185" s="312"/>
      <c r="AI185" s="17">
        <f t="shared" si="799"/>
        <v>2101.6040200000002</v>
      </c>
      <c r="AJ185" s="17"/>
      <c r="AK185" s="324">
        <f t="shared" si="567"/>
        <v>1267.5037000000002</v>
      </c>
      <c r="AL185" s="324">
        <f t="shared" si="568"/>
        <v>734.85991999999999</v>
      </c>
      <c r="AM185" s="324">
        <f t="shared" si="569"/>
        <v>99.240400000000008</v>
      </c>
      <c r="AN185" s="17">
        <f t="shared" si="800"/>
        <v>23341.986000000001</v>
      </c>
      <c r="AO185" s="17"/>
      <c r="AP185" s="17">
        <v>12675.037</v>
      </c>
      <c r="AQ185" s="17">
        <v>9185.7489999999998</v>
      </c>
      <c r="AR185" s="17">
        <v>1481.2</v>
      </c>
      <c r="AS185" s="17">
        <f t="shared" si="801"/>
        <v>23341.986000000001</v>
      </c>
      <c r="AT185" s="17"/>
      <c r="AU185" s="17">
        <v>12675.037</v>
      </c>
      <c r="AV185" s="17"/>
      <c r="AW185" s="17">
        <v>9185.7489999999998</v>
      </c>
      <c r="AX185" s="17">
        <v>1481.2</v>
      </c>
      <c r="AY185" s="17">
        <f t="shared" si="802"/>
        <v>24351.200000000001</v>
      </c>
      <c r="AZ185" s="17"/>
      <c r="BA185" s="17">
        <v>12870</v>
      </c>
      <c r="BB185" s="17">
        <v>10000</v>
      </c>
      <c r="BC185" s="17">
        <v>1481.2</v>
      </c>
      <c r="BD185" s="17">
        <f t="shared" si="803"/>
        <v>24351.200000000001</v>
      </c>
      <c r="BE185" s="17"/>
      <c r="BF185" s="17">
        <v>12870</v>
      </c>
      <c r="BG185" s="17">
        <v>10000</v>
      </c>
      <c r="BH185" s="17">
        <v>1481.2</v>
      </c>
      <c r="BI185" s="17">
        <f t="shared" si="804"/>
        <v>14351.2</v>
      </c>
      <c r="BJ185" s="17"/>
      <c r="BK185" s="17">
        <v>12870</v>
      </c>
      <c r="BL185" s="17"/>
      <c r="BM185" s="17">
        <v>1481.2</v>
      </c>
      <c r="BN185" s="17">
        <f t="shared" si="669"/>
        <v>0</v>
      </c>
      <c r="BO185" s="17"/>
      <c r="BP185" s="33"/>
      <c r="BQ185" s="17"/>
      <c r="BR185" s="17"/>
      <c r="BS185" s="17"/>
      <c r="BT185" s="17" t="s">
        <v>277</v>
      </c>
      <c r="BU185" s="17">
        <f t="shared" si="805"/>
        <v>23341.986000000001</v>
      </c>
      <c r="BV185" s="17"/>
      <c r="BW185" s="17">
        <f>12870-194.963</f>
        <v>12675.037</v>
      </c>
      <c r="BX185" s="17">
        <v>9185.7489999999998</v>
      </c>
      <c r="BY185" s="17">
        <v>1481.2</v>
      </c>
      <c r="BZ185" s="17">
        <f t="shared" si="806"/>
        <v>0</v>
      </c>
      <c r="CA185" s="17">
        <f t="shared" si="807"/>
        <v>0</v>
      </c>
      <c r="CB185" s="17">
        <f t="shared" si="808"/>
        <v>0</v>
      </c>
      <c r="CC185" s="17">
        <f t="shared" si="809"/>
        <v>0</v>
      </c>
      <c r="CD185" s="17">
        <f t="shared" si="810"/>
        <v>0</v>
      </c>
      <c r="CE185" s="17">
        <f t="shared" si="811"/>
        <v>23536.949000000001</v>
      </c>
      <c r="CF185" s="17"/>
      <c r="CG185" s="17">
        <v>12870</v>
      </c>
      <c r="CH185" s="17">
        <v>9185.7489999999998</v>
      </c>
      <c r="CI185" s="17">
        <v>1481.2</v>
      </c>
      <c r="CJ185" s="17">
        <f t="shared" si="812"/>
        <v>194.96299999999999</v>
      </c>
      <c r="CK185" s="17"/>
      <c r="CL185" s="17">
        <v>194.96299999999999</v>
      </c>
      <c r="CM185" s="17"/>
      <c r="CN185" s="17"/>
      <c r="CO185" s="17">
        <f t="shared" si="813"/>
        <v>23341.986000000001</v>
      </c>
      <c r="CP185" s="17"/>
      <c r="CQ185" s="17">
        <f>12870-194.963</f>
        <v>12675.037</v>
      </c>
      <c r="CR185" s="17">
        <v>9185.7489999999998</v>
      </c>
      <c r="CS185" s="17">
        <v>1481.2</v>
      </c>
      <c r="CT185" s="17">
        <f t="shared" si="814"/>
        <v>20406.897000000001</v>
      </c>
      <c r="CU185" s="17"/>
      <c r="CV185" s="17">
        <f>12870-194.963</f>
        <v>12675.037</v>
      </c>
      <c r="CW185" s="17">
        <v>6471.86</v>
      </c>
      <c r="CX185" s="17">
        <v>1260</v>
      </c>
      <c r="CY185" s="17">
        <f t="shared" si="815"/>
        <v>4263.5289499999999</v>
      </c>
      <c r="CZ185" s="17"/>
      <c r="DA185" s="274">
        <v>2898.7948700000002</v>
      </c>
      <c r="DB185" s="17">
        <v>1216.9074599999999</v>
      </c>
      <c r="DC185" s="274">
        <v>147.82661999999999</v>
      </c>
      <c r="DD185" s="15">
        <f t="shared" si="816"/>
        <v>24670.425949999997</v>
      </c>
      <c r="DE185" s="17">
        <f t="shared" si="817"/>
        <v>24670.425949999997</v>
      </c>
      <c r="DF185" s="17">
        <f t="shared" si="818"/>
        <v>0</v>
      </c>
      <c r="DG185" s="17">
        <f t="shared" si="819"/>
        <v>15573.83187</v>
      </c>
      <c r="DH185" s="17">
        <f t="shared" si="820"/>
        <v>7688.7674599999991</v>
      </c>
      <c r="DI185" s="17">
        <f t="shared" si="821"/>
        <v>1407.82662</v>
      </c>
      <c r="DJ185" s="17">
        <f t="shared" si="822"/>
        <v>2935.0889999999999</v>
      </c>
      <c r="DK185" s="17">
        <f t="shared" si="823"/>
        <v>0</v>
      </c>
      <c r="DL185" s="17">
        <f t="shared" si="824"/>
        <v>0</v>
      </c>
      <c r="DM185" s="17">
        <f t="shared" si="825"/>
        <v>2713.8890000000001</v>
      </c>
      <c r="DN185" s="17">
        <f t="shared" si="826"/>
        <v>221.20000000000005</v>
      </c>
      <c r="DO185" s="208"/>
      <c r="DP185" s="339">
        <f>CE185+CE193+6893.778</f>
        <v>33765.427000000003</v>
      </c>
      <c r="DQ185" s="339">
        <f>DP185-CJ185-CJ193</f>
        <v>33464.974000000002</v>
      </c>
      <c r="DR185" s="17">
        <f t="shared" si="827"/>
        <v>0</v>
      </c>
      <c r="DS185" s="17"/>
      <c r="DT185" s="17"/>
      <c r="DU185" s="17"/>
      <c r="DV185" s="40"/>
      <c r="DW185" s="15">
        <f t="shared" si="828"/>
        <v>0</v>
      </c>
      <c r="DX185" s="17"/>
      <c r="DY185" s="17"/>
      <c r="DZ185" s="17"/>
      <c r="EA185" s="17"/>
      <c r="EB185" s="17">
        <f t="shared" si="829"/>
        <v>0</v>
      </c>
      <c r="EC185" s="17"/>
      <c r="ED185" s="17"/>
      <c r="EE185" s="17"/>
      <c r="EF185" s="17"/>
      <c r="EG185" s="17">
        <v>6893.7780000000002</v>
      </c>
      <c r="EH185" s="15">
        <f>6567.16064+307.44748</f>
        <v>6874.6081199999999</v>
      </c>
      <c r="EI185" s="15">
        <f>EG185-EH185</f>
        <v>19.169880000000376</v>
      </c>
      <c r="EJ185" s="8">
        <f t="shared" si="830"/>
        <v>2954.2588800000003</v>
      </c>
      <c r="EL185" s="8">
        <f t="shared" si="831"/>
        <v>30235.764000000003</v>
      </c>
      <c r="EM185" s="8">
        <f t="shared" si="832"/>
        <v>27281.505120000002</v>
      </c>
      <c r="EO185" s="45">
        <f>EM185+EM193</f>
        <v>30510.715120000001</v>
      </c>
      <c r="EP185" s="45">
        <f>EJ185+EJ193</f>
        <v>2954.2588800000003</v>
      </c>
      <c r="ER185" s="8">
        <f>DQ185-EO185</f>
        <v>2954.2588800000012</v>
      </c>
      <c r="ES185" s="77">
        <f>ER185-EP185</f>
        <v>0</v>
      </c>
      <c r="ET185" s="148">
        <v>16138</v>
      </c>
      <c r="EU185" s="148"/>
      <c r="EV185" s="148">
        <v>2.1800000000000002</v>
      </c>
      <c r="EW185" s="148">
        <v>11850.04</v>
      </c>
      <c r="EX185" s="148">
        <v>1.5209999999999999</v>
      </c>
      <c r="EY185" s="175">
        <v>1</v>
      </c>
      <c r="EZ185" s="148">
        <v>1150</v>
      </c>
      <c r="FA185" s="77"/>
      <c r="FB185" s="77"/>
      <c r="FC185" s="8">
        <f t="shared" si="833"/>
        <v>20406.897000000001</v>
      </c>
      <c r="FD185" s="8"/>
      <c r="FE185" s="131">
        <v>12675.037</v>
      </c>
      <c r="FF185" s="8">
        <v>6471.86</v>
      </c>
      <c r="FG185" s="131">
        <v>1260</v>
      </c>
      <c r="FH185" s="8">
        <f t="shared" si="834"/>
        <v>4263.5289499999999</v>
      </c>
      <c r="FI185" s="8"/>
      <c r="FJ185" s="131">
        <v>2898.7948700000002</v>
      </c>
      <c r="FK185" s="8">
        <v>1216.9074599999999</v>
      </c>
      <c r="FL185" s="131">
        <v>147.82661999999999</v>
      </c>
      <c r="FM185" s="8">
        <f t="shared" si="835"/>
        <v>20406.897000000001</v>
      </c>
      <c r="FN185" s="8"/>
      <c r="FO185" s="131">
        <v>12675.037</v>
      </c>
      <c r="FP185" s="8">
        <v>6471.86</v>
      </c>
      <c r="FQ185" s="131">
        <v>1260</v>
      </c>
      <c r="FR185" s="8">
        <f t="shared" si="836"/>
        <v>4263.5289499999999</v>
      </c>
      <c r="FS185" s="8"/>
      <c r="FT185" s="131">
        <v>2898.7948700000002</v>
      </c>
      <c r="FU185" s="8">
        <v>1216.9074599999999</v>
      </c>
      <c r="FV185" s="131">
        <v>147.82661999999999</v>
      </c>
    </row>
    <row r="186" spans="2:178" s="59" customFormat="1" ht="15.75" customHeight="1" x14ac:dyDescent="0.3">
      <c r="B186" s="49"/>
      <c r="C186" s="50"/>
      <c r="D186" s="50">
        <v>1</v>
      </c>
      <c r="E186" s="307">
        <v>155</v>
      </c>
      <c r="F186" s="49"/>
      <c r="G186" s="50"/>
      <c r="H186" s="50"/>
      <c r="I186" s="307"/>
      <c r="J186" s="10"/>
      <c r="K186" s="10"/>
      <c r="L186" s="81"/>
      <c r="M186" s="307">
        <v>129</v>
      </c>
      <c r="N186" s="10" t="s">
        <v>135</v>
      </c>
      <c r="O186" s="312"/>
      <c r="P186" s="17">
        <f t="shared" si="796"/>
        <v>2153.1999999999998</v>
      </c>
      <c r="Q186" s="17"/>
      <c r="R186" s="33">
        <v>2016</v>
      </c>
      <c r="S186" s="17"/>
      <c r="T186" s="109">
        <v>137.19999999999999</v>
      </c>
      <c r="U186" s="17">
        <v>210.79240000000001</v>
      </c>
      <c r="V186" s="312"/>
      <c r="W186" s="312"/>
      <c r="X186" s="17">
        <f t="shared" si="797"/>
        <v>2153.1999999999998</v>
      </c>
      <c r="Y186" s="17"/>
      <c r="Z186" s="33">
        <v>2016</v>
      </c>
      <c r="AA186" s="17"/>
      <c r="AB186" s="109">
        <v>137.19999999999999</v>
      </c>
      <c r="AC186" s="17">
        <f t="shared" si="798"/>
        <v>309.05</v>
      </c>
      <c r="AD186" s="17"/>
      <c r="AE186" s="274">
        <v>201.25</v>
      </c>
      <c r="AF186" s="17"/>
      <c r="AG186" s="274">
        <v>107.8</v>
      </c>
      <c r="AH186" s="312"/>
      <c r="AI186" s="17">
        <f t="shared" si="799"/>
        <v>210.79240000000001</v>
      </c>
      <c r="AJ186" s="17"/>
      <c r="AK186" s="324">
        <f t="shared" si="567"/>
        <v>201.60000000000002</v>
      </c>
      <c r="AL186" s="324">
        <f t="shared" si="568"/>
        <v>0</v>
      </c>
      <c r="AM186" s="324">
        <f t="shared" si="569"/>
        <v>9.1923999999999992</v>
      </c>
      <c r="AN186" s="17">
        <f t="shared" si="800"/>
        <v>2153.1999999999998</v>
      </c>
      <c r="AO186" s="17"/>
      <c r="AP186" s="33">
        <v>2016</v>
      </c>
      <c r="AQ186" s="17"/>
      <c r="AR186" s="109">
        <v>137.19999999999999</v>
      </c>
      <c r="AS186" s="17">
        <f t="shared" si="801"/>
        <v>2153.1999999999998</v>
      </c>
      <c r="AT186" s="17"/>
      <c r="AU186" s="33">
        <v>2016</v>
      </c>
      <c r="AV186" s="18"/>
      <c r="AW186" s="17"/>
      <c r="AX186" s="109">
        <v>137.19999999999999</v>
      </c>
      <c r="AY186" s="17">
        <f t="shared" si="802"/>
        <v>2153.1999999999998</v>
      </c>
      <c r="AZ186" s="17"/>
      <c r="BA186" s="33">
        <v>2016</v>
      </c>
      <c r="BB186" s="17"/>
      <c r="BC186" s="109">
        <v>137.19999999999999</v>
      </c>
      <c r="BD186" s="17">
        <f t="shared" si="803"/>
        <v>2153.1999999999998</v>
      </c>
      <c r="BE186" s="17"/>
      <c r="BF186" s="33">
        <v>2016</v>
      </c>
      <c r="BG186" s="17"/>
      <c r="BH186" s="109">
        <v>137.19999999999999</v>
      </c>
      <c r="BI186" s="17">
        <f t="shared" si="804"/>
        <v>2153.1999999999998</v>
      </c>
      <c r="BJ186" s="17"/>
      <c r="BK186" s="33">
        <v>2016</v>
      </c>
      <c r="BL186" s="17"/>
      <c r="BM186" s="109">
        <v>137.19999999999999</v>
      </c>
      <c r="BN186" s="17">
        <f t="shared" si="669"/>
        <v>2016</v>
      </c>
      <c r="BO186" s="17"/>
      <c r="BP186" s="33">
        <v>2016</v>
      </c>
      <c r="BQ186" s="17"/>
      <c r="BR186" s="17"/>
      <c r="BS186" s="17"/>
      <c r="BT186" s="17" t="s">
        <v>319</v>
      </c>
      <c r="BU186" s="17">
        <f t="shared" si="805"/>
        <v>2153.1999999999998</v>
      </c>
      <c r="BV186" s="17"/>
      <c r="BW186" s="33">
        <v>2016</v>
      </c>
      <c r="BX186" s="17"/>
      <c r="BY186" s="109">
        <v>137.19999999999999</v>
      </c>
      <c r="BZ186" s="17">
        <f t="shared" si="806"/>
        <v>0</v>
      </c>
      <c r="CA186" s="17">
        <f t="shared" si="807"/>
        <v>0</v>
      </c>
      <c r="CB186" s="17">
        <f t="shared" si="808"/>
        <v>0</v>
      </c>
      <c r="CC186" s="17">
        <f t="shared" si="809"/>
        <v>0</v>
      </c>
      <c r="CD186" s="17">
        <f t="shared" si="810"/>
        <v>0</v>
      </c>
      <c r="CE186" s="17">
        <f t="shared" si="811"/>
        <v>2153.1999999999998</v>
      </c>
      <c r="CF186" s="17"/>
      <c r="CG186" s="33">
        <v>2016</v>
      </c>
      <c r="CH186" s="17"/>
      <c r="CI186" s="109">
        <v>137.19999999999999</v>
      </c>
      <c r="CJ186" s="17">
        <f t="shared" si="812"/>
        <v>0</v>
      </c>
      <c r="CK186" s="17"/>
      <c r="CL186" s="17"/>
      <c r="CM186" s="17"/>
      <c r="CN186" s="17"/>
      <c r="CO186" s="17">
        <f t="shared" si="813"/>
        <v>2153.1999999999998</v>
      </c>
      <c r="CP186" s="17"/>
      <c r="CQ186" s="33">
        <v>2016</v>
      </c>
      <c r="CR186" s="17"/>
      <c r="CS186" s="109">
        <v>137.19999999999999</v>
      </c>
      <c r="CT186" s="15">
        <f t="shared" si="814"/>
        <v>1948.45</v>
      </c>
      <c r="CU186" s="15"/>
      <c r="CV186" s="15">
        <v>1811.25</v>
      </c>
      <c r="CW186" s="15"/>
      <c r="CX186" s="15">
        <v>137.19999999999999</v>
      </c>
      <c r="CY186" s="17">
        <f t="shared" si="815"/>
        <v>309.05</v>
      </c>
      <c r="CZ186" s="17"/>
      <c r="DA186" s="274">
        <v>201.25</v>
      </c>
      <c r="DB186" s="17"/>
      <c r="DC186" s="274">
        <v>107.8</v>
      </c>
      <c r="DD186" s="15">
        <f t="shared" si="816"/>
        <v>2257.5</v>
      </c>
      <c r="DE186" s="17">
        <f t="shared" si="817"/>
        <v>2257.5</v>
      </c>
      <c r="DF186" s="17">
        <f t="shared" si="818"/>
        <v>0</v>
      </c>
      <c r="DG186" s="17">
        <f t="shared" si="819"/>
        <v>2012.5</v>
      </c>
      <c r="DH186" s="17">
        <f t="shared" si="820"/>
        <v>0</v>
      </c>
      <c r="DI186" s="17">
        <f t="shared" si="821"/>
        <v>245</v>
      </c>
      <c r="DJ186" s="17">
        <f t="shared" si="822"/>
        <v>204.75</v>
      </c>
      <c r="DK186" s="17">
        <f t="shared" si="823"/>
        <v>0</v>
      </c>
      <c r="DL186" s="17">
        <f t="shared" si="824"/>
        <v>204.75</v>
      </c>
      <c r="DM186" s="17">
        <f t="shared" si="825"/>
        <v>0</v>
      </c>
      <c r="DN186" s="17">
        <f t="shared" si="826"/>
        <v>0</v>
      </c>
      <c r="DO186" s="208"/>
      <c r="DP186" s="209">
        <v>23315.9</v>
      </c>
      <c r="DQ186" s="209">
        <f>DP186+DR182-CJ187-CJ188</f>
        <v>22910.834000000003</v>
      </c>
      <c r="DR186" s="17">
        <f t="shared" si="827"/>
        <v>0</v>
      </c>
      <c r="DS186" s="17"/>
      <c r="DT186" s="17"/>
      <c r="DU186" s="17"/>
      <c r="DV186" s="40"/>
      <c r="DW186" s="15">
        <f t="shared" si="828"/>
        <v>0</v>
      </c>
      <c r="DX186" s="17"/>
      <c r="DY186" s="17"/>
      <c r="DZ186" s="17"/>
      <c r="EA186" s="17"/>
      <c r="EB186" s="17">
        <f t="shared" si="829"/>
        <v>0</v>
      </c>
      <c r="EC186" s="17"/>
      <c r="ED186" s="17"/>
      <c r="EE186" s="17"/>
      <c r="EF186" s="17"/>
      <c r="EG186" s="17"/>
      <c r="EH186" s="17"/>
      <c r="EI186" s="17"/>
      <c r="EJ186" s="8">
        <f t="shared" si="830"/>
        <v>204.75</v>
      </c>
      <c r="EL186" s="8">
        <f t="shared" si="831"/>
        <v>2153.1999999999998</v>
      </c>
      <c r="EM186" s="8">
        <f t="shared" si="832"/>
        <v>1948.45</v>
      </c>
      <c r="EO186" s="8">
        <f>EM181+EM182+EM183+EM184+EM186+EM187+EM188+EM189+EM190+EM191+EM192+EM194+EM195</f>
        <v>21262.756520000003</v>
      </c>
      <c r="EP186" s="8">
        <f>EJ181+EJ182+EJ183+EJ184+EJ186+EJ187+EJ188+EJ189+EJ190+EJ191+EJ192+EJ193+EJ194+EJ195</f>
        <v>1648.0774799999999</v>
      </c>
      <c r="ER186" s="8">
        <f>DQ186-EO186</f>
        <v>1648.0774799999999</v>
      </c>
      <c r="ET186" s="148">
        <v>4760</v>
      </c>
      <c r="EU186" s="148"/>
      <c r="EV186" s="148">
        <v>1.28</v>
      </c>
      <c r="EW186" s="148"/>
      <c r="EX186" s="148"/>
      <c r="EY186" s="175">
        <v>1</v>
      </c>
      <c r="EZ186" s="148">
        <v>359</v>
      </c>
      <c r="FC186" s="8">
        <f t="shared" si="833"/>
        <v>1948.45</v>
      </c>
      <c r="FD186" s="8"/>
      <c r="FE186" s="131">
        <v>1811.25</v>
      </c>
      <c r="FF186" s="8"/>
      <c r="FG186" s="131">
        <v>137.19999999999999</v>
      </c>
      <c r="FH186" s="8">
        <f t="shared" si="834"/>
        <v>309.05</v>
      </c>
      <c r="FI186" s="8"/>
      <c r="FJ186" s="131">
        <v>201.25</v>
      </c>
      <c r="FK186" s="8"/>
      <c r="FL186" s="131">
        <v>107.8</v>
      </c>
      <c r="FM186" s="8">
        <f t="shared" si="835"/>
        <v>1948.45</v>
      </c>
      <c r="FN186" s="8"/>
      <c r="FO186" s="131">
        <v>1811.25</v>
      </c>
      <c r="FP186" s="8"/>
      <c r="FQ186" s="131">
        <v>137.19999999999999</v>
      </c>
      <c r="FR186" s="8">
        <f t="shared" si="836"/>
        <v>309.05</v>
      </c>
      <c r="FS186" s="8"/>
      <c r="FT186" s="131">
        <v>201.25</v>
      </c>
      <c r="FU186" s="8"/>
      <c r="FV186" s="131">
        <v>107.8</v>
      </c>
    </row>
    <row r="187" spans="2:178" s="59" customFormat="1" ht="15.75" customHeight="1" x14ac:dyDescent="0.3">
      <c r="B187" s="49"/>
      <c r="C187" s="50"/>
      <c r="D187" s="50">
        <v>1</v>
      </c>
      <c r="E187" s="307">
        <v>156</v>
      </c>
      <c r="F187" s="49"/>
      <c r="G187" s="50"/>
      <c r="H187" s="50">
        <v>1</v>
      </c>
      <c r="I187" s="307"/>
      <c r="J187" s="10"/>
      <c r="K187" s="10"/>
      <c r="L187" s="81"/>
      <c r="M187" s="307">
        <v>130</v>
      </c>
      <c r="N187" s="10" t="s">
        <v>136</v>
      </c>
      <c r="O187" s="312"/>
      <c r="P187" s="17">
        <f t="shared" si="796"/>
        <v>807.20400000000006</v>
      </c>
      <c r="Q187" s="17"/>
      <c r="R187" s="109">
        <v>691.00400000000002</v>
      </c>
      <c r="S187" s="17"/>
      <c r="T187" s="109">
        <v>116.2</v>
      </c>
      <c r="U187" s="17">
        <v>128.83540000000002</v>
      </c>
      <c r="V187" s="312"/>
      <c r="W187" s="312"/>
      <c r="X187" s="17">
        <f t="shared" si="797"/>
        <v>807.20400000000006</v>
      </c>
      <c r="Y187" s="17"/>
      <c r="Z187" s="33">
        <f>1210.5-519.496</f>
        <v>691.00400000000002</v>
      </c>
      <c r="AA187" s="17"/>
      <c r="AB187" s="109">
        <v>116.2</v>
      </c>
      <c r="AC187" s="17">
        <f t="shared" si="798"/>
        <v>162.50823</v>
      </c>
      <c r="AD187" s="17"/>
      <c r="AE187" s="274">
        <v>76.778570000000002</v>
      </c>
      <c r="AF187" s="17"/>
      <c r="AG187" s="274">
        <v>85.729659999999996</v>
      </c>
      <c r="AH187" s="312"/>
      <c r="AI187" s="17">
        <f t="shared" si="799"/>
        <v>128.83540000000002</v>
      </c>
      <c r="AJ187" s="17"/>
      <c r="AK187" s="324">
        <f t="shared" si="567"/>
        <v>121.05000000000001</v>
      </c>
      <c r="AL187" s="324">
        <f t="shared" si="568"/>
        <v>0</v>
      </c>
      <c r="AM187" s="324">
        <f t="shared" si="569"/>
        <v>7.785400000000001</v>
      </c>
      <c r="AN187" s="17">
        <f t="shared" si="800"/>
        <v>807.20400000000006</v>
      </c>
      <c r="AO187" s="17"/>
      <c r="AP187" s="109">
        <v>691.00400000000002</v>
      </c>
      <c r="AQ187" s="17"/>
      <c r="AR187" s="109">
        <v>116.2</v>
      </c>
      <c r="AS187" s="17">
        <f t="shared" si="801"/>
        <v>1326.7</v>
      </c>
      <c r="AT187" s="17"/>
      <c r="AU187" s="33">
        <v>1210.5</v>
      </c>
      <c r="AV187" s="18"/>
      <c r="AW187" s="17"/>
      <c r="AX187" s="109">
        <v>116.2</v>
      </c>
      <c r="AY187" s="17">
        <f t="shared" si="802"/>
        <v>1326.7</v>
      </c>
      <c r="AZ187" s="17"/>
      <c r="BA187" s="118">
        <v>1210.5</v>
      </c>
      <c r="BB187" s="17"/>
      <c r="BC187" s="109">
        <v>116.2</v>
      </c>
      <c r="BD187" s="17">
        <f t="shared" si="803"/>
        <v>1326.7</v>
      </c>
      <c r="BE187" s="17"/>
      <c r="BF187" s="33">
        <v>1210.5</v>
      </c>
      <c r="BG187" s="17"/>
      <c r="BH187" s="109">
        <v>116.2</v>
      </c>
      <c r="BI187" s="17">
        <f t="shared" si="804"/>
        <v>1326.7</v>
      </c>
      <c r="BJ187" s="17"/>
      <c r="BK187" s="33">
        <v>1210.5</v>
      </c>
      <c r="BL187" s="17"/>
      <c r="BM187" s="109">
        <v>116.2</v>
      </c>
      <c r="BN187" s="17">
        <f t="shared" si="669"/>
        <v>1210.5</v>
      </c>
      <c r="BO187" s="17"/>
      <c r="BP187" s="33">
        <v>1210.5</v>
      </c>
      <c r="BQ187" s="17"/>
      <c r="BR187" s="17"/>
      <c r="BS187" s="17"/>
      <c r="BT187" s="17" t="s">
        <v>314</v>
      </c>
      <c r="BU187" s="17">
        <f t="shared" si="805"/>
        <v>807.20400000000006</v>
      </c>
      <c r="BV187" s="17"/>
      <c r="BW187" s="33">
        <f>1210.5-519.496</f>
        <v>691.00400000000002</v>
      </c>
      <c r="BX187" s="17"/>
      <c r="BY187" s="109">
        <v>116.2</v>
      </c>
      <c r="BZ187" s="17">
        <f t="shared" si="806"/>
        <v>0</v>
      </c>
      <c r="CA187" s="17">
        <f t="shared" si="807"/>
        <v>0</v>
      </c>
      <c r="CB187" s="17">
        <f t="shared" si="808"/>
        <v>0</v>
      </c>
      <c r="CC187" s="17">
        <f t="shared" si="809"/>
        <v>0</v>
      </c>
      <c r="CD187" s="17">
        <f t="shared" si="810"/>
        <v>0</v>
      </c>
      <c r="CE187" s="17">
        <f t="shared" si="811"/>
        <v>1326.7</v>
      </c>
      <c r="CF187" s="17"/>
      <c r="CG187" s="33">
        <v>1210.5</v>
      </c>
      <c r="CH187" s="17"/>
      <c r="CI187" s="109">
        <v>116.2</v>
      </c>
      <c r="CJ187" s="17">
        <f t="shared" si="812"/>
        <v>519.49599999999998</v>
      </c>
      <c r="CK187" s="17"/>
      <c r="CL187" s="33">
        <f>519.496</f>
        <v>519.49599999999998</v>
      </c>
      <c r="CM187" s="17"/>
      <c r="CN187" s="17"/>
      <c r="CO187" s="17">
        <f t="shared" si="813"/>
        <v>807.20400000000006</v>
      </c>
      <c r="CP187" s="17"/>
      <c r="CQ187" s="33">
        <f>1210.5-519.496</f>
        <v>691.00400000000002</v>
      </c>
      <c r="CR187" s="17"/>
      <c r="CS187" s="109">
        <v>116.2</v>
      </c>
      <c r="CT187" s="17">
        <f t="shared" si="814"/>
        <v>807.20400000000006</v>
      </c>
      <c r="CU187" s="17"/>
      <c r="CV187" s="33">
        <f>1210.5-519.496</f>
        <v>691.00400000000002</v>
      </c>
      <c r="CW187" s="17"/>
      <c r="CX187" s="109">
        <v>116.2</v>
      </c>
      <c r="CY187" s="17">
        <f t="shared" si="815"/>
        <v>162.50823</v>
      </c>
      <c r="CZ187" s="17"/>
      <c r="DA187" s="274">
        <v>76.778570000000002</v>
      </c>
      <c r="DB187" s="17"/>
      <c r="DC187" s="274">
        <v>85.729659999999996</v>
      </c>
      <c r="DD187" s="15">
        <f t="shared" si="816"/>
        <v>969.71223000000009</v>
      </c>
      <c r="DE187" s="17">
        <f t="shared" si="817"/>
        <v>969.71223000000009</v>
      </c>
      <c r="DF187" s="17">
        <f t="shared" si="818"/>
        <v>0</v>
      </c>
      <c r="DG187" s="17">
        <f t="shared" si="819"/>
        <v>767.78257000000008</v>
      </c>
      <c r="DH187" s="17">
        <f t="shared" si="820"/>
        <v>0</v>
      </c>
      <c r="DI187" s="17">
        <f t="shared" si="821"/>
        <v>201.92966000000001</v>
      </c>
      <c r="DJ187" s="17">
        <f t="shared" si="822"/>
        <v>0</v>
      </c>
      <c r="DK187" s="17">
        <f t="shared" si="823"/>
        <v>0</v>
      </c>
      <c r="DL187" s="17">
        <f t="shared" si="824"/>
        <v>0</v>
      </c>
      <c r="DM187" s="17">
        <f t="shared" si="825"/>
        <v>0</v>
      </c>
      <c r="DN187" s="17">
        <f t="shared" si="826"/>
        <v>0</v>
      </c>
      <c r="DO187" s="208"/>
      <c r="DP187" s="209"/>
      <c r="DQ187" s="209"/>
      <c r="DR187" s="17">
        <f t="shared" si="827"/>
        <v>0</v>
      </c>
      <c r="DS187" s="17"/>
      <c r="DT187" s="17"/>
      <c r="DU187" s="17"/>
      <c r="DV187" s="40"/>
      <c r="DW187" s="15">
        <f t="shared" si="828"/>
        <v>0</v>
      </c>
      <c r="DX187" s="17"/>
      <c r="DY187" s="17"/>
      <c r="DZ187" s="17"/>
      <c r="EA187" s="17"/>
      <c r="EB187" s="17">
        <f t="shared" si="829"/>
        <v>0</v>
      </c>
      <c r="EC187" s="17"/>
      <c r="ED187" s="17"/>
      <c r="EE187" s="17"/>
      <c r="EF187" s="17"/>
      <c r="EG187" s="17"/>
      <c r="EH187" s="17"/>
      <c r="EI187" s="17"/>
      <c r="EJ187" s="8">
        <f t="shared" si="830"/>
        <v>0</v>
      </c>
      <c r="EL187" s="8">
        <f t="shared" si="831"/>
        <v>807.20400000000006</v>
      </c>
      <c r="EM187" s="8">
        <f t="shared" si="832"/>
        <v>807.20400000000006</v>
      </c>
      <c r="EO187" s="8"/>
      <c r="EP187" s="8"/>
      <c r="ER187" s="8"/>
      <c r="ET187" s="148">
        <v>1732.42</v>
      </c>
      <c r="EU187" s="148"/>
      <c r="EV187" s="148">
        <v>0.35720000000000002</v>
      </c>
      <c r="EW187" s="148"/>
      <c r="EX187" s="148"/>
      <c r="EY187" s="175">
        <v>1</v>
      </c>
      <c r="EZ187" s="148">
        <v>315</v>
      </c>
      <c r="FC187" s="8">
        <f t="shared" si="833"/>
        <v>807.20400000000006</v>
      </c>
      <c r="FD187" s="8"/>
      <c r="FE187" s="131">
        <v>691.00400000000002</v>
      </c>
      <c r="FF187" s="8"/>
      <c r="FG187" s="131">
        <v>116.2</v>
      </c>
      <c r="FH187" s="8">
        <f t="shared" si="834"/>
        <v>162.50823</v>
      </c>
      <c r="FI187" s="8"/>
      <c r="FJ187" s="131">
        <v>76.778570000000002</v>
      </c>
      <c r="FK187" s="8"/>
      <c r="FL187" s="131">
        <v>85.729659999999996</v>
      </c>
      <c r="FM187" s="8">
        <f t="shared" si="835"/>
        <v>807.20400000000006</v>
      </c>
      <c r="FN187" s="8"/>
      <c r="FO187" s="131">
        <v>691.00400000000002</v>
      </c>
      <c r="FP187" s="8"/>
      <c r="FQ187" s="131">
        <v>116.2</v>
      </c>
      <c r="FR187" s="8">
        <f t="shared" si="836"/>
        <v>162.50823</v>
      </c>
      <c r="FS187" s="8"/>
      <c r="FT187" s="131">
        <v>76.778570000000002</v>
      </c>
      <c r="FU187" s="8"/>
      <c r="FV187" s="131">
        <v>85.729659999999996</v>
      </c>
    </row>
    <row r="188" spans="2:178" s="59" customFormat="1" ht="15.75" customHeight="1" x14ac:dyDescent="0.3">
      <c r="B188" s="49"/>
      <c r="C188" s="50"/>
      <c r="D188" s="50">
        <v>1</v>
      </c>
      <c r="E188" s="307">
        <v>157</v>
      </c>
      <c r="F188" s="49"/>
      <c r="G188" s="50"/>
      <c r="H188" s="50">
        <v>1</v>
      </c>
      <c r="I188" s="307"/>
      <c r="J188" s="10"/>
      <c r="K188" s="10"/>
      <c r="L188" s="81"/>
      <c r="M188" s="307">
        <v>131</v>
      </c>
      <c r="N188" s="10" t="s">
        <v>137</v>
      </c>
      <c r="O188" s="312"/>
      <c r="P188" s="17">
        <f t="shared" si="796"/>
        <v>2139.1120000000001</v>
      </c>
      <c r="Q188" s="17"/>
      <c r="R188" s="33">
        <v>2139.1120000000001</v>
      </c>
      <c r="S188" s="17"/>
      <c r="T188" s="109"/>
      <c r="U188" s="17">
        <v>213.91120000000001</v>
      </c>
      <c r="V188" s="312"/>
      <c r="W188" s="312"/>
      <c r="X188" s="17">
        <f t="shared" si="797"/>
        <v>2139.1120000000001</v>
      </c>
      <c r="Y188" s="17"/>
      <c r="Z188" s="33">
        <f>2385-245.888</f>
        <v>2139.1120000000001</v>
      </c>
      <c r="AA188" s="17"/>
      <c r="AB188" s="17"/>
      <c r="AC188" s="17">
        <f t="shared" si="798"/>
        <v>165.08008000000001</v>
      </c>
      <c r="AD188" s="17"/>
      <c r="AE188" s="274">
        <v>165.08008000000001</v>
      </c>
      <c r="AF188" s="17"/>
      <c r="AG188" s="274"/>
      <c r="AH188" s="312"/>
      <c r="AI188" s="17">
        <f t="shared" si="799"/>
        <v>213.91120000000001</v>
      </c>
      <c r="AJ188" s="17"/>
      <c r="AK188" s="324">
        <f t="shared" si="567"/>
        <v>213.91120000000001</v>
      </c>
      <c r="AL188" s="324">
        <f t="shared" si="568"/>
        <v>0</v>
      </c>
      <c r="AM188" s="324">
        <f t="shared" si="569"/>
        <v>0</v>
      </c>
      <c r="AN188" s="17">
        <f t="shared" si="800"/>
        <v>2139.1120000000001</v>
      </c>
      <c r="AO188" s="17"/>
      <c r="AP188" s="33">
        <v>2139.1120000000001</v>
      </c>
      <c r="AQ188" s="17"/>
      <c r="AR188" s="109"/>
      <c r="AS188" s="17">
        <f t="shared" si="801"/>
        <v>2139.1120000000001</v>
      </c>
      <c r="AT188" s="17"/>
      <c r="AU188" s="33">
        <v>2139.1120000000001</v>
      </c>
      <c r="AV188" s="18"/>
      <c r="AW188" s="17"/>
      <c r="AX188" s="109"/>
      <c r="AY188" s="17">
        <f t="shared" si="802"/>
        <v>2385</v>
      </c>
      <c r="AZ188" s="17"/>
      <c r="BA188" s="33">
        <v>2385</v>
      </c>
      <c r="BB188" s="17"/>
      <c r="BC188" s="109"/>
      <c r="BD188" s="17">
        <f t="shared" si="803"/>
        <v>2385</v>
      </c>
      <c r="BE188" s="17"/>
      <c r="BF188" s="33">
        <v>2385</v>
      </c>
      <c r="BG188" s="17"/>
      <c r="BH188" s="109"/>
      <c r="BI188" s="17">
        <f t="shared" si="804"/>
        <v>2508.9</v>
      </c>
      <c r="BJ188" s="17"/>
      <c r="BK188" s="33">
        <v>2385</v>
      </c>
      <c r="BL188" s="17"/>
      <c r="BM188" s="109">
        <v>123.9</v>
      </c>
      <c r="BN188" s="17">
        <f t="shared" si="669"/>
        <v>2385</v>
      </c>
      <c r="BO188" s="17"/>
      <c r="BP188" s="33">
        <v>2385</v>
      </c>
      <c r="BQ188" s="17"/>
      <c r="BR188" s="17"/>
      <c r="BS188" s="17"/>
      <c r="BT188" s="17" t="s">
        <v>258</v>
      </c>
      <c r="BU188" s="17">
        <f t="shared" si="805"/>
        <v>2139.1120000000001</v>
      </c>
      <c r="BV188" s="17"/>
      <c r="BW188" s="33">
        <f>2385-245.888</f>
        <v>2139.1120000000001</v>
      </c>
      <c r="BX188" s="17"/>
      <c r="BY188" s="17"/>
      <c r="BZ188" s="17">
        <f t="shared" si="806"/>
        <v>0</v>
      </c>
      <c r="CA188" s="17">
        <f t="shared" si="807"/>
        <v>0</v>
      </c>
      <c r="CB188" s="17">
        <f t="shared" si="808"/>
        <v>0</v>
      </c>
      <c r="CC188" s="17">
        <f t="shared" si="809"/>
        <v>0</v>
      </c>
      <c r="CD188" s="17">
        <f t="shared" si="810"/>
        <v>0</v>
      </c>
      <c r="CE188" s="17">
        <f t="shared" si="811"/>
        <v>2385</v>
      </c>
      <c r="CF188" s="17"/>
      <c r="CG188" s="33">
        <v>2385</v>
      </c>
      <c r="CH188" s="17"/>
      <c r="CI188" s="17"/>
      <c r="CJ188" s="17">
        <f t="shared" si="812"/>
        <v>245.88800000000001</v>
      </c>
      <c r="CK188" s="17"/>
      <c r="CL188" s="17">
        <v>245.88800000000001</v>
      </c>
      <c r="CM188" s="17"/>
      <c r="CN188" s="17"/>
      <c r="CO188" s="17">
        <f t="shared" si="813"/>
        <v>2139.1120000000001</v>
      </c>
      <c r="CP188" s="17"/>
      <c r="CQ188" s="33">
        <f>2385-245.888</f>
        <v>2139.1120000000001</v>
      </c>
      <c r="CR188" s="17"/>
      <c r="CS188" s="17"/>
      <c r="CT188" s="17">
        <f t="shared" si="814"/>
        <v>1476.702</v>
      </c>
      <c r="CU188" s="17"/>
      <c r="CV188" s="33">
        <v>1476.702</v>
      </c>
      <c r="CW188" s="15"/>
      <c r="CX188" s="15"/>
      <c r="CY188" s="17">
        <f t="shared" si="815"/>
        <v>165.08008000000001</v>
      </c>
      <c r="CZ188" s="17"/>
      <c r="DA188" s="274">
        <v>165.08008000000001</v>
      </c>
      <c r="DB188" s="17"/>
      <c r="DC188" s="274"/>
      <c r="DD188" s="15">
        <f t="shared" si="816"/>
        <v>1641.78208</v>
      </c>
      <c r="DE188" s="17">
        <f t="shared" si="817"/>
        <v>1641.78208</v>
      </c>
      <c r="DF188" s="17">
        <f t="shared" si="818"/>
        <v>0</v>
      </c>
      <c r="DG188" s="17">
        <f t="shared" si="819"/>
        <v>1641.78208</v>
      </c>
      <c r="DH188" s="17">
        <f t="shared" si="820"/>
        <v>0</v>
      </c>
      <c r="DI188" s="17">
        <f t="shared" si="821"/>
        <v>0</v>
      </c>
      <c r="DJ188" s="17">
        <f t="shared" si="822"/>
        <v>662.41000000000008</v>
      </c>
      <c r="DK188" s="17">
        <f t="shared" si="823"/>
        <v>0</v>
      </c>
      <c r="DL188" s="17">
        <f t="shared" si="824"/>
        <v>662.41000000000008</v>
      </c>
      <c r="DM188" s="17">
        <f t="shared" si="825"/>
        <v>0</v>
      </c>
      <c r="DN188" s="17">
        <f t="shared" si="826"/>
        <v>0</v>
      </c>
      <c r="DO188" s="208"/>
      <c r="DP188" s="209"/>
      <c r="DQ188" s="209"/>
      <c r="DR188" s="17">
        <f t="shared" si="827"/>
        <v>0</v>
      </c>
      <c r="DS188" s="17"/>
      <c r="DT188" s="17"/>
      <c r="DU188" s="17"/>
      <c r="DV188" s="40"/>
      <c r="DW188" s="15">
        <f t="shared" si="828"/>
        <v>0</v>
      </c>
      <c r="DX188" s="17"/>
      <c r="DY188" s="17"/>
      <c r="DZ188" s="17"/>
      <c r="EA188" s="17"/>
      <c r="EB188" s="17">
        <f t="shared" si="829"/>
        <v>0</v>
      </c>
      <c r="EC188" s="17"/>
      <c r="ED188" s="17"/>
      <c r="EE188" s="17"/>
      <c r="EF188" s="17"/>
      <c r="EG188" s="17"/>
      <c r="EH188" s="17"/>
      <c r="EI188" s="17"/>
      <c r="EJ188" s="8">
        <f t="shared" si="830"/>
        <v>662.41000000000008</v>
      </c>
      <c r="EL188" s="8">
        <f t="shared" si="831"/>
        <v>2139.1120000000001</v>
      </c>
      <c r="EM188" s="8">
        <f t="shared" si="832"/>
        <v>1476.702</v>
      </c>
      <c r="EO188" s="8"/>
      <c r="EP188" s="8"/>
      <c r="ER188" s="8"/>
      <c r="ET188" s="148">
        <v>8050</v>
      </c>
      <c r="EU188" s="148"/>
      <c r="EV188" s="148">
        <v>1.85</v>
      </c>
      <c r="EW188" s="148"/>
      <c r="EX188" s="148"/>
      <c r="EY188" s="175"/>
      <c r="EZ188" s="148"/>
      <c r="FC188" s="8">
        <f t="shared" si="833"/>
        <v>1476.702</v>
      </c>
      <c r="FD188" s="8"/>
      <c r="FE188" s="131">
        <v>1476.702</v>
      </c>
      <c r="FF188" s="8"/>
      <c r="FG188" s="131"/>
      <c r="FH188" s="8">
        <f t="shared" si="834"/>
        <v>165.08008000000001</v>
      </c>
      <c r="FI188" s="8"/>
      <c r="FJ188" s="131">
        <v>165.08008000000001</v>
      </c>
      <c r="FK188" s="8"/>
      <c r="FL188" s="131"/>
      <c r="FM188" s="8">
        <f t="shared" si="835"/>
        <v>1476.702</v>
      </c>
      <c r="FN188" s="8"/>
      <c r="FO188" s="131">
        <v>1476.702</v>
      </c>
      <c r="FP188" s="8"/>
      <c r="FQ188" s="131"/>
      <c r="FR188" s="8">
        <f t="shared" si="836"/>
        <v>165.08008000000001</v>
      </c>
      <c r="FS188" s="8"/>
      <c r="FT188" s="131">
        <v>165.08008000000001</v>
      </c>
      <c r="FU188" s="8"/>
      <c r="FV188" s="131"/>
    </row>
    <row r="189" spans="2:178" s="59" customFormat="1" ht="15.75" hidden="1" customHeight="1" x14ac:dyDescent="0.3">
      <c r="B189" s="49"/>
      <c r="C189" s="50"/>
      <c r="D189" s="50">
        <v>1</v>
      </c>
      <c r="E189" s="307">
        <v>158</v>
      </c>
      <c r="F189" s="49"/>
      <c r="G189" s="50"/>
      <c r="H189" s="50"/>
      <c r="I189" s="307"/>
      <c r="J189" s="10"/>
      <c r="K189" s="10"/>
      <c r="L189" s="81"/>
      <c r="M189" s="307">
        <v>151</v>
      </c>
      <c r="N189" s="10" t="s">
        <v>138</v>
      </c>
      <c r="O189" s="312"/>
      <c r="P189" s="17">
        <f t="shared" si="796"/>
        <v>0</v>
      </c>
      <c r="Q189" s="17"/>
      <c r="R189" s="111"/>
      <c r="S189" s="17"/>
      <c r="T189" s="109"/>
      <c r="U189" s="17">
        <v>0</v>
      </c>
      <c r="V189" s="312"/>
      <c r="W189" s="312"/>
      <c r="X189" s="17">
        <f t="shared" si="797"/>
        <v>0</v>
      </c>
      <c r="Y189" s="17"/>
      <c r="Z189" s="17"/>
      <c r="AA189" s="17"/>
      <c r="AB189" s="17"/>
      <c r="AC189" s="17">
        <f t="shared" si="798"/>
        <v>0</v>
      </c>
      <c r="AD189" s="17"/>
      <c r="AE189" s="274"/>
      <c r="AF189" s="17"/>
      <c r="AG189" s="274"/>
      <c r="AH189" s="312"/>
      <c r="AI189" s="17">
        <f t="shared" si="799"/>
        <v>0</v>
      </c>
      <c r="AJ189" s="17"/>
      <c r="AK189" s="324">
        <f t="shared" si="567"/>
        <v>0</v>
      </c>
      <c r="AL189" s="324">
        <f t="shared" si="568"/>
        <v>0</v>
      </c>
      <c r="AM189" s="324">
        <f t="shared" si="569"/>
        <v>0</v>
      </c>
      <c r="AN189" s="17">
        <f t="shared" si="800"/>
        <v>0</v>
      </c>
      <c r="AO189" s="17"/>
      <c r="AP189" s="111"/>
      <c r="AQ189" s="17"/>
      <c r="AR189" s="109"/>
      <c r="AS189" s="17">
        <f t="shared" si="801"/>
        <v>0</v>
      </c>
      <c r="AT189" s="17"/>
      <c r="AU189" s="111"/>
      <c r="AV189" s="318"/>
      <c r="AW189" s="17"/>
      <c r="AX189" s="109"/>
      <c r="AY189" s="17">
        <f t="shared" si="802"/>
        <v>0</v>
      </c>
      <c r="AZ189" s="17"/>
      <c r="BA189" s="111"/>
      <c r="BB189" s="17"/>
      <c r="BC189" s="109"/>
      <c r="BD189" s="17">
        <f t="shared" si="803"/>
        <v>0</v>
      </c>
      <c r="BE189" s="17"/>
      <c r="BF189" s="111"/>
      <c r="BG189" s="17"/>
      <c r="BH189" s="109"/>
      <c r="BI189" s="17">
        <f t="shared" si="804"/>
        <v>1104.0999999999999</v>
      </c>
      <c r="BJ189" s="17"/>
      <c r="BK189" s="111">
        <v>1025</v>
      </c>
      <c r="BL189" s="17"/>
      <c r="BM189" s="109">
        <v>79.099999999999994</v>
      </c>
      <c r="BN189" s="17">
        <f t="shared" si="669"/>
        <v>0</v>
      </c>
      <c r="BO189" s="17"/>
      <c r="BP189" s="33"/>
      <c r="BQ189" s="17"/>
      <c r="BR189" s="17"/>
      <c r="BS189" s="17"/>
      <c r="BT189" s="17" t="s">
        <v>297</v>
      </c>
      <c r="BU189" s="17">
        <f t="shared" si="805"/>
        <v>0</v>
      </c>
      <c r="BV189" s="17"/>
      <c r="BW189" s="17"/>
      <c r="BX189" s="17"/>
      <c r="BY189" s="17"/>
      <c r="BZ189" s="17">
        <f t="shared" si="806"/>
        <v>0</v>
      </c>
      <c r="CA189" s="17">
        <f t="shared" si="807"/>
        <v>0</v>
      </c>
      <c r="CB189" s="17">
        <f t="shared" si="808"/>
        <v>0</v>
      </c>
      <c r="CC189" s="17">
        <f t="shared" si="809"/>
        <v>0</v>
      </c>
      <c r="CD189" s="17">
        <f t="shared" si="810"/>
        <v>0</v>
      </c>
      <c r="CE189" s="17">
        <f t="shared" si="811"/>
        <v>0</v>
      </c>
      <c r="CF189" s="17"/>
      <c r="CG189" s="17"/>
      <c r="CH189" s="17"/>
      <c r="CI189" s="17"/>
      <c r="CJ189" s="17">
        <f t="shared" si="812"/>
        <v>0</v>
      </c>
      <c r="CK189" s="17"/>
      <c r="CL189" s="17"/>
      <c r="CM189" s="17"/>
      <c r="CN189" s="17"/>
      <c r="CO189" s="17">
        <f t="shared" si="813"/>
        <v>0</v>
      </c>
      <c r="CP189" s="17"/>
      <c r="CQ189" s="17"/>
      <c r="CR189" s="17"/>
      <c r="CS189" s="17"/>
      <c r="CT189" s="15">
        <f t="shared" si="814"/>
        <v>0</v>
      </c>
      <c r="CU189" s="15"/>
      <c r="CV189" s="15"/>
      <c r="CW189" s="15"/>
      <c r="CX189" s="15"/>
      <c r="CY189" s="17">
        <f t="shared" si="815"/>
        <v>0</v>
      </c>
      <c r="CZ189" s="17"/>
      <c r="DA189" s="274"/>
      <c r="DB189" s="17"/>
      <c r="DC189" s="274"/>
      <c r="DD189" s="15">
        <f t="shared" si="816"/>
        <v>0</v>
      </c>
      <c r="DE189" s="17">
        <f t="shared" si="817"/>
        <v>0</v>
      </c>
      <c r="DF189" s="17">
        <f t="shared" si="818"/>
        <v>0</v>
      </c>
      <c r="DG189" s="17">
        <f t="shared" si="819"/>
        <v>0</v>
      </c>
      <c r="DH189" s="17">
        <f t="shared" si="820"/>
        <v>0</v>
      </c>
      <c r="DI189" s="17">
        <f t="shared" si="821"/>
        <v>0</v>
      </c>
      <c r="DJ189" s="17">
        <f t="shared" si="822"/>
        <v>0</v>
      </c>
      <c r="DK189" s="17">
        <f t="shared" si="823"/>
        <v>0</v>
      </c>
      <c r="DL189" s="17">
        <f t="shared" si="824"/>
        <v>0</v>
      </c>
      <c r="DM189" s="17">
        <f t="shared" si="825"/>
        <v>0</v>
      </c>
      <c r="DN189" s="17">
        <f t="shared" si="826"/>
        <v>0</v>
      </c>
      <c r="DO189" s="208"/>
      <c r="DP189" s="209"/>
      <c r="DQ189" s="209"/>
      <c r="DR189" s="17">
        <f t="shared" si="827"/>
        <v>0</v>
      </c>
      <c r="DS189" s="17"/>
      <c r="DT189" s="17"/>
      <c r="DU189" s="17"/>
      <c r="DV189" s="40"/>
      <c r="DW189" s="15">
        <f t="shared" si="828"/>
        <v>0</v>
      </c>
      <c r="DX189" s="17"/>
      <c r="DY189" s="17"/>
      <c r="DZ189" s="17"/>
      <c r="EA189" s="17"/>
      <c r="EB189" s="17">
        <f t="shared" si="829"/>
        <v>0</v>
      </c>
      <c r="EC189" s="17"/>
      <c r="ED189" s="17"/>
      <c r="EE189" s="17"/>
      <c r="EF189" s="17"/>
      <c r="EG189" s="17"/>
      <c r="EH189" s="17"/>
      <c r="EI189" s="17"/>
      <c r="EJ189" s="8">
        <f t="shared" si="830"/>
        <v>0</v>
      </c>
      <c r="EL189" s="8">
        <f t="shared" si="831"/>
        <v>0</v>
      </c>
      <c r="EM189" s="8">
        <f t="shared" si="832"/>
        <v>0</v>
      </c>
      <c r="EO189" s="8"/>
      <c r="EP189" s="8"/>
      <c r="ER189" s="8"/>
      <c r="ET189" s="148"/>
      <c r="EU189" s="148"/>
      <c r="EV189" s="148"/>
      <c r="EW189" s="148"/>
      <c r="EX189" s="148"/>
      <c r="EY189" s="175"/>
      <c r="EZ189" s="148"/>
      <c r="FC189" s="8">
        <f t="shared" si="833"/>
        <v>0</v>
      </c>
      <c r="FD189" s="8"/>
      <c r="FE189" s="131"/>
      <c r="FF189" s="8"/>
      <c r="FG189" s="131"/>
      <c r="FH189" s="8">
        <f t="shared" si="834"/>
        <v>0</v>
      </c>
      <c r="FI189" s="8"/>
      <c r="FJ189" s="131"/>
      <c r="FK189" s="8"/>
      <c r="FL189" s="131"/>
      <c r="FM189" s="8">
        <f t="shared" si="835"/>
        <v>0</v>
      </c>
      <c r="FN189" s="8"/>
      <c r="FO189" s="131"/>
      <c r="FP189" s="8"/>
      <c r="FQ189" s="131"/>
      <c r="FR189" s="8">
        <f t="shared" si="836"/>
        <v>0</v>
      </c>
      <c r="FS189" s="8"/>
      <c r="FT189" s="131"/>
      <c r="FU189" s="8"/>
      <c r="FV189" s="131"/>
    </row>
    <row r="190" spans="2:178" s="59" customFormat="1" ht="15.75" customHeight="1" x14ac:dyDescent="0.3">
      <c r="B190" s="49"/>
      <c r="C190" s="50"/>
      <c r="D190" s="50">
        <v>1</v>
      </c>
      <c r="E190" s="307">
        <v>159</v>
      </c>
      <c r="F190" s="49"/>
      <c r="G190" s="50"/>
      <c r="H190" s="50">
        <v>1</v>
      </c>
      <c r="I190" s="307"/>
      <c r="J190" s="10"/>
      <c r="K190" s="10"/>
      <c r="L190" s="81"/>
      <c r="M190" s="307">
        <v>132</v>
      </c>
      <c r="N190" s="10" t="s">
        <v>139</v>
      </c>
      <c r="O190" s="312"/>
      <c r="P190" s="17">
        <f t="shared" si="796"/>
        <v>4675.8999999999996</v>
      </c>
      <c r="Q190" s="17"/>
      <c r="R190" s="111">
        <v>4594.5</v>
      </c>
      <c r="S190" s="17"/>
      <c r="T190" s="109">
        <f>71.4+10</f>
        <v>81.400000000000006</v>
      </c>
      <c r="U190" s="17">
        <v>464.90380000000005</v>
      </c>
      <c r="V190" s="312"/>
      <c r="W190" s="312"/>
      <c r="X190" s="17">
        <f t="shared" si="797"/>
        <v>4675.8999999999996</v>
      </c>
      <c r="Y190" s="17"/>
      <c r="Z190" s="111">
        <v>4594.5</v>
      </c>
      <c r="AA190" s="17"/>
      <c r="AB190" s="109">
        <f>71.4+10</f>
        <v>81.400000000000006</v>
      </c>
      <c r="AC190" s="17">
        <f t="shared" si="798"/>
        <v>992.572</v>
      </c>
      <c r="AD190" s="17"/>
      <c r="AE190" s="274">
        <v>833.18479000000002</v>
      </c>
      <c r="AF190" s="17"/>
      <c r="AG190" s="274">
        <v>159.38721000000001</v>
      </c>
      <c r="AH190" s="312"/>
      <c r="AI190" s="17">
        <f t="shared" si="799"/>
        <v>464.90380000000005</v>
      </c>
      <c r="AJ190" s="17"/>
      <c r="AK190" s="324">
        <f t="shared" si="567"/>
        <v>459.45000000000005</v>
      </c>
      <c r="AL190" s="324">
        <f t="shared" si="568"/>
        <v>0</v>
      </c>
      <c r="AM190" s="324">
        <f t="shared" si="569"/>
        <v>5.4538000000000011</v>
      </c>
      <c r="AN190" s="17">
        <f t="shared" si="800"/>
        <v>4675.8999999999996</v>
      </c>
      <c r="AO190" s="17"/>
      <c r="AP190" s="111">
        <v>4594.5</v>
      </c>
      <c r="AQ190" s="17"/>
      <c r="AR190" s="109">
        <f>71.4+10</f>
        <v>81.400000000000006</v>
      </c>
      <c r="AS190" s="17">
        <f t="shared" si="801"/>
        <v>4675.8999999999996</v>
      </c>
      <c r="AT190" s="17"/>
      <c r="AU190" s="111">
        <v>4594.5</v>
      </c>
      <c r="AV190" s="318"/>
      <c r="AW190" s="17"/>
      <c r="AX190" s="109">
        <f>71.4+10</f>
        <v>81.400000000000006</v>
      </c>
      <c r="AY190" s="17">
        <f t="shared" si="802"/>
        <v>4675.8999999999996</v>
      </c>
      <c r="AZ190" s="17"/>
      <c r="BA190" s="111">
        <v>4594.5</v>
      </c>
      <c r="BB190" s="17"/>
      <c r="BC190" s="109">
        <f>71.4+10</f>
        <v>81.400000000000006</v>
      </c>
      <c r="BD190" s="17">
        <f t="shared" si="803"/>
        <v>4675.8999999999996</v>
      </c>
      <c r="BE190" s="17"/>
      <c r="BF190" s="111">
        <v>4594.5</v>
      </c>
      <c r="BG190" s="17"/>
      <c r="BH190" s="109">
        <f>71.4+10</f>
        <v>81.400000000000006</v>
      </c>
      <c r="BI190" s="17">
        <f t="shared" si="804"/>
        <v>4675.8999999999996</v>
      </c>
      <c r="BJ190" s="17"/>
      <c r="BK190" s="111">
        <v>4594.5</v>
      </c>
      <c r="BL190" s="17"/>
      <c r="BM190" s="109">
        <f>71.4+10</f>
        <v>81.400000000000006</v>
      </c>
      <c r="BN190" s="17">
        <f t="shared" si="669"/>
        <v>4594.5</v>
      </c>
      <c r="BO190" s="17"/>
      <c r="BP190" s="33">
        <v>4594.5</v>
      </c>
      <c r="BQ190" s="17"/>
      <c r="BR190" s="17"/>
      <c r="BS190" s="17"/>
      <c r="BT190" s="17" t="s">
        <v>300</v>
      </c>
      <c r="BU190" s="17">
        <f t="shared" si="805"/>
        <v>4675.8999999999996</v>
      </c>
      <c r="BV190" s="17"/>
      <c r="BW190" s="111">
        <v>4594.5</v>
      </c>
      <c r="BX190" s="17"/>
      <c r="BY190" s="109">
        <f>71.4+10</f>
        <v>81.400000000000006</v>
      </c>
      <c r="BZ190" s="17">
        <f t="shared" si="806"/>
        <v>0</v>
      </c>
      <c r="CA190" s="17">
        <f t="shared" si="807"/>
        <v>0</v>
      </c>
      <c r="CB190" s="17">
        <f t="shared" si="808"/>
        <v>0</v>
      </c>
      <c r="CC190" s="17">
        <f t="shared" si="809"/>
        <v>0</v>
      </c>
      <c r="CD190" s="17">
        <f t="shared" si="810"/>
        <v>0</v>
      </c>
      <c r="CE190" s="17">
        <f t="shared" si="811"/>
        <v>4675.8999999999996</v>
      </c>
      <c r="CF190" s="17"/>
      <c r="CG190" s="111">
        <v>4594.5</v>
      </c>
      <c r="CH190" s="17"/>
      <c r="CI190" s="109">
        <f>71.4+10</f>
        <v>81.400000000000006</v>
      </c>
      <c r="CJ190" s="17">
        <f t="shared" si="812"/>
        <v>0</v>
      </c>
      <c r="CK190" s="17"/>
      <c r="CL190" s="17"/>
      <c r="CM190" s="17"/>
      <c r="CN190" s="17"/>
      <c r="CO190" s="17">
        <f t="shared" si="813"/>
        <v>4675.8999999999996</v>
      </c>
      <c r="CP190" s="17"/>
      <c r="CQ190" s="111">
        <v>4594.5</v>
      </c>
      <c r="CR190" s="17"/>
      <c r="CS190" s="109">
        <f>71.4+10</f>
        <v>81.400000000000006</v>
      </c>
      <c r="CT190" s="17">
        <f t="shared" si="814"/>
        <v>4675.8999999999996</v>
      </c>
      <c r="CU190" s="17"/>
      <c r="CV190" s="111">
        <v>4594.5</v>
      </c>
      <c r="CW190" s="17"/>
      <c r="CX190" s="109">
        <f>71.4+10</f>
        <v>81.400000000000006</v>
      </c>
      <c r="CY190" s="17">
        <f t="shared" si="815"/>
        <v>992.572</v>
      </c>
      <c r="CZ190" s="17"/>
      <c r="DA190" s="274">
        <v>833.18479000000002</v>
      </c>
      <c r="DB190" s="17"/>
      <c r="DC190" s="274">
        <v>159.38721000000001</v>
      </c>
      <c r="DD190" s="15">
        <f t="shared" si="816"/>
        <v>5668.4720000000007</v>
      </c>
      <c r="DE190" s="17">
        <f t="shared" si="817"/>
        <v>5668.4720000000007</v>
      </c>
      <c r="DF190" s="17">
        <f t="shared" si="818"/>
        <v>0</v>
      </c>
      <c r="DG190" s="17">
        <f t="shared" si="819"/>
        <v>5427.6847900000002</v>
      </c>
      <c r="DH190" s="17">
        <f t="shared" si="820"/>
        <v>0</v>
      </c>
      <c r="DI190" s="17">
        <f t="shared" si="821"/>
        <v>240.78721000000002</v>
      </c>
      <c r="DJ190" s="17">
        <f t="shared" si="822"/>
        <v>0</v>
      </c>
      <c r="DK190" s="17">
        <f t="shared" si="823"/>
        <v>0</v>
      </c>
      <c r="DL190" s="17">
        <f t="shared" si="824"/>
        <v>0</v>
      </c>
      <c r="DM190" s="17">
        <f t="shared" si="825"/>
        <v>0</v>
      </c>
      <c r="DN190" s="17">
        <f t="shared" si="826"/>
        <v>0</v>
      </c>
      <c r="DO190" s="208"/>
      <c r="DP190" s="209"/>
      <c r="DQ190" s="209"/>
      <c r="DR190" s="17">
        <f t="shared" si="827"/>
        <v>0</v>
      </c>
      <c r="DS190" s="17"/>
      <c r="DT190" s="17"/>
      <c r="DU190" s="17"/>
      <c r="DV190" s="40"/>
      <c r="DW190" s="15">
        <f t="shared" si="828"/>
        <v>0</v>
      </c>
      <c r="DX190" s="17"/>
      <c r="DY190" s="17"/>
      <c r="DZ190" s="17"/>
      <c r="EA190" s="17"/>
      <c r="EB190" s="17">
        <f t="shared" si="829"/>
        <v>0</v>
      </c>
      <c r="EC190" s="17"/>
      <c r="ED190" s="17"/>
      <c r="EE190" s="17"/>
      <c r="EF190" s="17"/>
      <c r="EG190" s="17"/>
      <c r="EH190" s="17"/>
      <c r="EI190" s="17"/>
      <c r="EJ190" s="8">
        <f t="shared" si="830"/>
        <v>0</v>
      </c>
      <c r="EL190" s="8">
        <f t="shared" si="831"/>
        <v>4675.8999999999996</v>
      </c>
      <c r="EM190" s="8">
        <f t="shared" si="832"/>
        <v>4675.8999999999996</v>
      </c>
      <c r="EO190" s="8"/>
      <c r="EP190" s="8"/>
      <c r="ER190" s="8"/>
      <c r="ET190" s="148">
        <v>7507</v>
      </c>
      <c r="EU190" s="148">
        <v>1247</v>
      </c>
      <c r="EV190" s="148">
        <v>1.2224999999999999</v>
      </c>
      <c r="EW190" s="148"/>
      <c r="EX190" s="148"/>
      <c r="EY190" s="175">
        <v>1</v>
      </c>
      <c r="EZ190" s="148">
        <v>360</v>
      </c>
      <c r="FC190" s="8">
        <f t="shared" si="833"/>
        <v>4675.8999999999996</v>
      </c>
      <c r="FD190" s="8"/>
      <c r="FE190" s="131">
        <v>4594.5</v>
      </c>
      <c r="FF190" s="8"/>
      <c r="FG190" s="131">
        <v>81.400000000000006</v>
      </c>
      <c r="FH190" s="8">
        <f t="shared" si="834"/>
        <v>992.572</v>
      </c>
      <c r="FI190" s="8"/>
      <c r="FJ190" s="131">
        <v>833.18479000000002</v>
      </c>
      <c r="FK190" s="8"/>
      <c r="FL190" s="131">
        <v>159.38721000000001</v>
      </c>
      <c r="FM190" s="8">
        <f t="shared" si="835"/>
        <v>4675.8999999999996</v>
      </c>
      <c r="FN190" s="8"/>
      <c r="FO190" s="131">
        <v>4594.5</v>
      </c>
      <c r="FP190" s="8"/>
      <c r="FQ190" s="131">
        <v>81.400000000000006</v>
      </c>
      <c r="FR190" s="8">
        <f t="shared" si="836"/>
        <v>992.572</v>
      </c>
      <c r="FS190" s="8"/>
      <c r="FT190" s="131">
        <v>833.18479000000002</v>
      </c>
      <c r="FU190" s="8"/>
      <c r="FV190" s="131">
        <v>159.38721000000001</v>
      </c>
    </row>
    <row r="191" spans="2:178" s="59" customFormat="1" ht="15.75" customHeight="1" x14ac:dyDescent="0.3">
      <c r="B191" s="49"/>
      <c r="C191" s="50"/>
      <c r="D191" s="50">
        <v>1</v>
      </c>
      <c r="E191" s="307">
        <v>160</v>
      </c>
      <c r="F191" s="49"/>
      <c r="G191" s="50"/>
      <c r="H191" s="50">
        <v>1</v>
      </c>
      <c r="I191" s="307"/>
      <c r="J191" s="10"/>
      <c r="K191" s="10"/>
      <c r="L191" s="81"/>
      <c r="M191" s="307">
        <v>133</v>
      </c>
      <c r="N191" s="10" t="s">
        <v>140</v>
      </c>
      <c r="O191" s="312"/>
      <c r="P191" s="17">
        <f t="shared" si="796"/>
        <v>1425.8</v>
      </c>
      <c r="Q191" s="17"/>
      <c r="R191" s="33">
        <v>1300.5</v>
      </c>
      <c r="S191" s="17"/>
      <c r="T191" s="109">
        <v>125.3</v>
      </c>
      <c r="U191" s="17">
        <v>138.44510000000002</v>
      </c>
      <c r="V191" s="312"/>
      <c r="W191" s="312"/>
      <c r="X191" s="17">
        <f t="shared" si="797"/>
        <v>1425.8</v>
      </c>
      <c r="Y191" s="17"/>
      <c r="Z191" s="33">
        <v>1300.5</v>
      </c>
      <c r="AA191" s="17"/>
      <c r="AB191" s="109">
        <v>125.3</v>
      </c>
      <c r="AC191" s="17">
        <f t="shared" si="798"/>
        <v>199.46372</v>
      </c>
      <c r="AD191" s="17"/>
      <c r="AE191" s="274">
        <v>140.00404</v>
      </c>
      <c r="AF191" s="17"/>
      <c r="AG191" s="274">
        <v>59.459679999999999</v>
      </c>
      <c r="AH191" s="312"/>
      <c r="AI191" s="17">
        <f t="shared" si="799"/>
        <v>138.44510000000002</v>
      </c>
      <c r="AJ191" s="17"/>
      <c r="AK191" s="324">
        <f t="shared" si="567"/>
        <v>130.05000000000001</v>
      </c>
      <c r="AL191" s="324">
        <f t="shared" si="568"/>
        <v>0</v>
      </c>
      <c r="AM191" s="324">
        <f t="shared" si="569"/>
        <v>8.3951000000000011</v>
      </c>
      <c r="AN191" s="17">
        <f t="shared" si="800"/>
        <v>1425.8</v>
      </c>
      <c r="AO191" s="17"/>
      <c r="AP191" s="33">
        <v>1300.5</v>
      </c>
      <c r="AQ191" s="17"/>
      <c r="AR191" s="109">
        <v>125.3</v>
      </c>
      <c r="AS191" s="17">
        <f t="shared" si="801"/>
        <v>1425.8</v>
      </c>
      <c r="AT191" s="17"/>
      <c r="AU191" s="33">
        <v>1300.5</v>
      </c>
      <c r="AV191" s="18"/>
      <c r="AW191" s="17"/>
      <c r="AX191" s="109">
        <v>125.3</v>
      </c>
      <c r="AY191" s="17">
        <f t="shared" si="802"/>
        <v>1425.8</v>
      </c>
      <c r="AZ191" s="17"/>
      <c r="BA191" s="33">
        <v>1300.5</v>
      </c>
      <c r="BB191" s="17"/>
      <c r="BC191" s="109">
        <v>125.3</v>
      </c>
      <c r="BD191" s="17">
        <f t="shared" si="803"/>
        <v>1425.8</v>
      </c>
      <c r="BE191" s="17"/>
      <c r="BF191" s="33">
        <v>1300.5</v>
      </c>
      <c r="BG191" s="17"/>
      <c r="BH191" s="109">
        <v>125.3</v>
      </c>
      <c r="BI191" s="17">
        <f t="shared" si="804"/>
        <v>1425.8</v>
      </c>
      <c r="BJ191" s="17"/>
      <c r="BK191" s="33">
        <v>1300.5</v>
      </c>
      <c r="BL191" s="17"/>
      <c r="BM191" s="109">
        <v>125.3</v>
      </c>
      <c r="BN191" s="17">
        <f t="shared" si="669"/>
        <v>1300.5</v>
      </c>
      <c r="BO191" s="17"/>
      <c r="BP191" s="33">
        <v>1300.5</v>
      </c>
      <c r="BQ191" s="17"/>
      <c r="BR191" s="17"/>
      <c r="BS191" s="17"/>
      <c r="BT191" s="17" t="s">
        <v>296</v>
      </c>
      <c r="BU191" s="17">
        <f t="shared" si="805"/>
        <v>1425.8</v>
      </c>
      <c r="BV191" s="17"/>
      <c r="BW191" s="33">
        <v>1300.5</v>
      </c>
      <c r="BX191" s="17"/>
      <c r="BY191" s="109">
        <v>125.3</v>
      </c>
      <c r="BZ191" s="17">
        <f t="shared" si="806"/>
        <v>0</v>
      </c>
      <c r="CA191" s="17">
        <f t="shared" si="807"/>
        <v>0</v>
      </c>
      <c r="CB191" s="17">
        <f t="shared" si="808"/>
        <v>0</v>
      </c>
      <c r="CC191" s="17">
        <f t="shared" si="809"/>
        <v>0</v>
      </c>
      <c r="CD191" s="17">
        <f t="shared" si="810"/>
        <v>0</v>
      </c>
      <c r="CE191" s="17">
        <f t="shared" si="811"/>
        <v>1425.8</v>
      </c>
      <c r="CF191" s="17"/>
      <c r="CG191" s="33">
        <v>1300.5</v>
      </c>
      <c r="CH191" s="17"/>
      <c r="CI191" s="109">
        <v>125.3</v>
      </c>
      <c r="CJ191" s="17">
        <f t="shared" si="812"/>
        <v>0</v>
      </c>
      <c r="CK191" s="17"/>
      <c r="CL191" s="17"/>
      <c r="CM191" s="17"/>
      <c r="CN191" s="17"/>
      <c r="CO191" s="17">
        <f t="shared" si="813"/>
        <v>1425.8</v>
      </c>
      <c r="CP191" s="17"/>
      <c r="CQ191" s="33">
        <v>1300.5</v>
      </c>
      <c r="CR191" s="17"/>
      <c r="CS191" s="109">
        <v>125.3</v>
      </c>
      <c r="CT191" s="17">
        <f t="shared" si="814"/>
        <v>1385.1</v>
      </c>
      <c r="CU191" s="17"/>
      <c r="CV191" s="33">
        <v>1259.8</v>
      </c>
      <c r="CW191" s="17"/>
      <c r="CX191" s="109">
        <v>125.3</v>
      </c>
      <c r="CY191" s="17">
        <f t="shared" si="815"/>
        <v>199.46372</v>
      </c>
      <c r="CZ191" s="17"/>
      <c r="DA191" s="274">
        <v>140.00404</v>
      </c>
      <c r="DB191" s="17"/>
      <c r="DC191" s="274">
        <v>59.459679999999999</v>
      </c>
      <c r="DD191" s="15">
        <f t="shared" si="816"/>
        <v>1584.5637200000001</v>
      </c>
      <c r="DE191" s="17">
        <f t="shared" si="817"/>
        <v>1584.5637200000001</v>
      </c>
      <c r="DF191" s="17">
        <f t="shared" si="818"/>
        <v>0</v>
      </c>
      <c r="DG191" s="17">
        <f t="shared" si="819"/>
        <v>1399.80404</v>
      </c>
      <c r="DH191" s="17">
        <f t="shared" si="820"/>
        <v>0</v>
      </c>
      <c r="DI191" s="17">
        <f t="shared" si="821"/>
        <v>184.75968</v>
      </c>
      <c r="DJ191" s="17">
        <f t="shared" si="822"/>
        <v>40.700000000000045</v>
      </c>
      <c r="DK191" s="17">
        <f t="shared" si="823"/>
        <v>0</v>
      </c>
      <c r="DL191" s="17">
        <f t="shared" si="824"/>
        <v>40.700000000000045</v>
      </c>
      <c r="DM191" s="17">
        <f t="shared" si="825"/>
        <v>0</v>
      </c>
      <c r="DN191" s="17">
        <f t="shared" si="826"/>
        <v>0</v>
      </c>
      <c r="DO191" s="208"/>
      <c r="DP191" s="209"/>
      <c r="DQ191" s="209"/>
      <c r="DR191" s="17">
        <f t="shared" si="827"/>
        <v>0</v>
      </c>
      <c r="DS191" s="17"/>
      <c r="DT191" s="17"/>
      <c r="DU191" s="17"/>
      <c r="DV191" s="40"/>
      <c r="DW191" s="15">
        <f t="shared" si="828"/>
        <v>0</v>
      </c>
      <c r="DX191" s="17"/>
      <c r="DY191" s="17"/>
      <c r="DZ191" s="17"/>
      <c r="EA191" s="17"/>
      <c r="EB191" s="17">
        <f t="shared" si="829"/>
        <v>0</v>
      </c>
      <c r="EC191" s="17"/>
      <c r="ED191" s="17"/>
      <c r="EE191" s="17"/>
      <c r="EF191" s="17"/>
      <c r="EG191" s="17"/>
      <c r="EH191" s="17"/>
      <c r="EI191" s="17"/>
      <c r="EJ191" s="8">
        <f t="shared" si="830"/>
        <v>40.700000000000045</v>
      </c>
      <c r="EL191" s="8">
        <f t="shared" si="831"/>
        <v>1425.8</v>
      </c>
      <c r="EM191" s="8">
        <f t="shared" si="832"/>
        <v>1385.1</v>
      </c>
      <c r="EO191" s="8"/>
      <c r="EP191" s="8"/>
      <c r="ER191" s="8"/>
      <c r="ET191" s="148">
        <v>1628</v>
      </c>
      <c r="EU191" s="148"/>
      <c r="EV191" s="148">
        <v>0.20599999999999999</v>
      </c>
      <c r="EW191" s="148"/>
      <c r="EX191" s="148"/>
      <c r="EY191" s="175">
        <v>1</v>
      </c>
      <c r="EZ191" s="148">
        <v>224</v>
      </c>
      <c r="FC191" s="8">
        <f t="shared" si="833"/>
        <v>1385.1</v>
      </c>
      <c r="FD191" s="8"/>
      <c r="FE191" s="131">
        <v>1259.8</v>
      </c>
      <c r="FF191" s="8"/>
      <c r="FG191" s="131">
        <v>125.3</v>
      </c>
      <c r="FH191" s="8">
        <f t="shared" si="834"/>
        <v>199.46372</v>
      </c>
      <c r="FI191" s="8"/>
      <c r="FJ191" s="131">
        <v>140.00404</v>
      </c>
      <c r="FK191" s="8"/>
      <c r="FL191" s="131">
        <v>59.459679999999999</v>
      </c>
      <c r="FM191" s="8">
        <f t="shared" si="835"/>
        <v>1385.1</v>
      </c>
      <c r="FN191" s="8"/>
      <c r="FO191" s="131">
        <v>1259.8</v>
      </c>
      <c r="FP191" s="8"/>
      <c r="FQ191" s="131">
        <v>125.3</v>
      </c>
      <c r="FR191" s="8">
        <f t="shared" si="836"/>
        <v>199.46372</v>
      </c>
      <c r="FS191" s="8"/>
      <c r="FT191" s="131">
        <v>140.00404</v>
      </c>
      <c r="FU191" s="8"/>
      <c r="FV191" s="131">
        <v>59.459679999999999</v>
      </c>
    </row>
    <row r="192" spans="2:178" s="59" customFormat="1" ht="15.75" customHeight="1" x14ac:dyDescent="0.3">
      <c r="B192" s="49"/>
      <c r="C192" s="50"/>
      <c r="D192" s="50">
        <v>1</v>
      </c>
      <c r="E192" s="307">
        <v>161</v>
      </c>
      <c r="F192" s="49"/>
      <c r="G192" s="50"/>
      <c r="H192" s="50">
        <v>1</v>
      </c>
      <c r="I192" s="307"/>
      <c r="J192" s="10"/>
      <c r="K192" s="10"/>
      <c r="L192" s="81"/>
      <c r="M192" s="307">
        <v>134</v>
      </c>
      <c r="N192" s="10" t="s">
        <v>141</v>
      </c>
      <c r="O192" s="312"/>
      <c r="P192" s="17">
        <f t="shared" si="796"/>
        <v>1106.5</v>
      </c>
      <c r="Q192" s="17"/>
      <c r="R192" s="109">
        <f>589.5+433</f>
        <v>1022.5</v>
      </c>
      <c r="S192" s="17"/>
      <c r="T192" s="109">
        <v>84</v>
      </c>
      <c r="U192" s="17">
        <v>107.878</v>
      </c>
      <c r="V192" s="312"/>
      <c r="W192" s="312"/>
      <c r="X192" s="17">
        <f t="shared" si="797"/>
        <v>1106.5</v>
      </c>
      <c r="Y192" s="17"/>
      <c r="Z192" s="109">
        <f>589.5+433</f>
        <v>1022.5</v>
      </c>
      <c r="AA192" s="17"/>
      <c r="AB192" s="109">
        <v>84</v>
      </c>
      <c r="AC192" s="17">
        <f t="shared" si="798"/>
        <v>1014.78042</v>
      </c>
      <c r="AD192" s="17"/>
      <c r="AE192" s="274">
        <f>134.15212</f>
        <v>134.15212</v>
      </c>
      <c r="AF192" s="17"/>
      <c r="AG192" s="274">
        <f>148.551+732.0773</f>
        <v>880.62830000000008</v>
      </c>
      <c r="AH192" s="312"/>
      <c r="AI192" s="17">
        <f t="shared" si="799"/>
        <v>107.878</v>
      </c>
      <c r="AJ192" s="17"/>
      <c r="AK192" s="324">
        <f t="shared" si="567"/>
        <v>102.25</v>
      </c>
      <c r="AL192" s="324">
        <f t="shared" si="568"/>
        <v>0</v>
      </c>
      <c r="AM192" s="324">
        <f t="shared" si="569"/>
        <v>5.6280000000000001</v>
      </c>
      <c r="AN192" s="17">
        <f t="shared" si="800"/>
        <v>1106.5</v>
      </c>
      <c r="AO192" s="17"/>
      <c r="AP192" s="109">
        <f>589.5+433</f>
        <v>1022.5</v>
      </c>
      <c r="AQ192" s="17"/>
      <c r="AR192" s="109">
        <v>84</v>
      </c>
      <c r="AS192" s="17">
        <f t="shared" si="801"/>
        <v>1106.5</v>
      </c>
      <c r="AT192" s="17"/>
      <c r="AU192" s="109">
        <f>589.5+433</f>
        <v>1022.5</v>
      </c>
      <c r="AV192" s="319"/>
      <c r="AW192" s="17"/>
      <c r="AX192" s="109">
        <v>84</v>
      </c>
      <c r="AY192" s="17">
        <f t="shared" si="802"/>
        <v>1106.5</v>
      </c>
      <c r="AZ192" s="17"/>
      <c r="BA192" s="109">
        <f>589.5+433</f>
        <v>1022.5</v>
      </c>
      <c r="BB192" s="17"/>
      <c r="BC192" s="109">
        <v>84</v>
      </c>
      <c r="BD192" s="17">
        <f t="shared" si="803"/>
        <v>1106.5</v>
      </c>
      <c r="BE192" s="17"/>
      <c r="BF192" s="109">
        <f>589.5+433</f>
        <v>1022.5</v>
      </c>
      <c r="BG192" s="17"/>
      <c r="BH192" s="109">
        <v>84</v>
      </c>
      <c r="BI192" s="17">
        <f t="shared" si="804"/>
        <v>1106.5</v>
      </c>
      <c r="BJ192" s="17"/>
      <c r="BK192" s="109">
        <f>589.5+433</f>
        <v>1022.5</v>
      </c>
      <c r="BL192" s="17"/>
      <c r="BM192" s="109">
        <v>84</v>
      </c>
      <c r="BN192" s="17">
        <f t="shared" si="669"/>
        <v>0</v>
      </c>
      <c r="BO192" s="17"/>
      <c r="BP192" s="33"/>
      <c r="BQ192" s="17"/>
      <c r="BR192" s="17"/>
      <c r="BS192" s="17"/>
      <c r="BT192" s="17" t="s">
        <v>214</v>
      </c>
      <c r="BU192" s="17">
        <f t="shared" si="805"/>
        <v>1106.5</v>
      </c>
      <c r="BV192" s="17"/>
      <c r="BW192" s="109">
        <f>589.5+433</f>
        <v>1022.5</v>
      </c>
      <c r="BX192" s="17"/>
      <c r="BY192" s="109">
        <v>84</v>
      </c>
      <c r="BZ192" s="17">
        <f t="shared" si="806"/>
        <v>0</v>
      </c>
      <c r="CA192" s="17">
        <f t="shared" si="807"/>
        <v>0</v>
      </c>
      <c r="CB192" s="17">
        <f t="shared" si="808"/>
        <v>0</v>
      </c>
      <c r="CC192" s="17">
        <f t="shared" si="809"/>
        <v>0</v>
      </c>
      <c r="CD192" s="17">
        <f t="shared" si="810"/>
        <v>0</v>
      </c>
      <c r="CE192" s="17">
        <f t="shared" si="811"/>
        <v>1106.5</v>
      </c>
      <c r="CF192" s="17"/>
      <c r="CG192" s="109">
        <f>589.5+433</f>
        <v>1022.5</v>
      </c>
      <c r="CH192" s="17"/>
      <c r="CI192" s="109">
        <v>84</v>
      </c>
      <c r="CJ192" s="17">
        <f t="shared" si="812"/>
        <v>0</v>
      </c>
      <c r="CK192" s="17"/>
      <c r="CL192" s="17"/>
      <c r="CM192" s="17"/>
      <c r="CN192" s="17"/>
      <c r="CO192" s="17">
        <f t="shared" si="813"/>
        <v>1106.5</v>
      </c>
      <c r="CP192" s="17"/>
      <c r="CQ192" s="109">
        <f>589.5+433</f>
        <v>1022.5</v>
      </c>
      <c r="CR192" s="17"/>
      <c r="CS192" s="109">
        <v>84</v>
      </c>
      <c r="CT192" s="17">
        <f t="shared" si="814"/>
        <v>1106.5</v>
      </c>
      <c r="CU192" s="17"/>
      <c r="CV192" s="109">
        <f>589.5+433</f>
        <v>1022.5</v>
      </c>
      <c r="CW192" s="17"/>
      <c r="CX192" s="109">
        <v>84</v>
      </c>
      <c r="CY192" s="17">
        <f t="shared" si="815"/>
        <v>1014.78042</v>
      </c>
      <c r="CZ192" s="17"/>
      <c r="DA192" s="274">
        <f>134.15212</f>
        <v>134.15212</v>
      </c>
      <c r="DB192" s="17"/>
      <c r="DC192" s="274">
        <f>148.551+732.0773</f>
        <v>880.62830000000008</v>
      </c>
      <c r="DD192" s="15">
        <f t="shared" si="816"/>
        <v>2121.28042</v>
      </c>
      <c r="DE192" s="17">
        <f t="shared" si="817"/>
        <v>2121.28042</v>
      </c>
      <c r="DF192" s="17">
        <f t="shared" si="818"/>
        <v>0</v>
      </c>
      <c r="DG192" s="17">
        <f t="shared" si="819"/>
        <v>1156.65212</v>
      </c>
      <c r="DH192" s="17">
        <f t="shared" si="820"/>
        <v>0</v>
      </c>
      <c r="DI192" s="17">
        <f t="shared" si="821"/>
        <v>964.62830000000008</v>
      </c>
      <c r="DJ192" s="17">
        <f t="shared" si="822"/>
        <v>0</v>
      </c>
      <c r="DK192" s="17">
        <f t="shared" si="823"/>
        <v>0</v>
      </c>
      <c r="DL192" s="17">
        <f t="shared" si="824"/>
        <v>0</v>
      </c>
      <c r="DM192" s="17">
        <f t="shared" si="825"/>
        <v>0</v>
      </c>
      <c r="DN192" s="17">
        <f t="shared" si="826"/>
        <v>0</v>
      </c>
      <c r="DO192" s="208"/>
      <c r="DP192" s="209"/>
      <c r="DQ192" s="209"/>
      <c r="DR192" s="17">
        <f t="shared" si="827"/>
        <v>0</v>
      </c>
      <c r="DS192" s="17"/>
      <c r="DT192" s="17"/>
      <c r="DU192" s="17"/>
      <c r="DV192" s="40"/>
      <c r="DW192" s="15">
        <f t="shared" si="828"/>
        <v>0</v>
      </c>
      <c r="DX192" s="17"/>
      <c r="DY192" s="17"/>
      <c r="DZ192" s="17"/>
      <c r="EA192" s="17"/>
      <c r="EB192" s="17">
        <f t="shared" si="829"/>
        <v>0</v>
      </c>
      <c r="EC192" s="17"/>
      <c r="ED192" s="17"/>
      <c r="EE192" s="17"/>
      <c r="EF192" s="17"/>
      <c r="EG192" s="17"/>
      <c r="EH192" s="17"/>
      <c r="EI192" s="17"/>
      <c r="EJ192" s="8">
        <f t="shared" si="830"/>
        <v>0</v>
      </c>
      <c r="EL192" s="8">
        <f t="shared" si="831"/>
        <v>1106.5</v>
      </c>
      <c r="EM192" s="8">
        <f t="shared" si="832"/>
        <v>1106.5</v>
      </c>
      <c r="EO192" s="8"/>
      <c r="EP192" s="8"/>
      <c r="ER192" s="8"/>
      <c r="ET192" s="148">
        <v>1342.5</v>
      </c>
      <c r="EU192" s="148"/>
      <c r="EV192" s="148">
        <v>0.33600000000000002</v>
      </c>
      <c r="EW192" s="148"/>
      <c r="EX192" s="148"/>
      <c r="EY192" s="175">
        <v>1</v>
      </c>
      <c r="EZ192" s="148">
        <v>1095.8499999999999</v>
      </c>
      <c r="FC192" s="8">
        <f t="shared" si="833"/>
        <v>1106.5</v>
      </c>
      <c r="FD192" s="8"/>
      <c r="FE192" s="131">
        <v>1022.5</v>
      </c>
      <c r="FF192" s="8"/>
      <c r="FG192" s="131">
        <v>84</v>
      </c>
      <c r="FH192" s="8">
        <f t="shared" si="834"/>
        <v>1014.7804209999999</v>
      </c>
      <c r="FI192" s="8"/>
      <c r="FJ192" s="131">
        <v>134.15212099999999</v>
      </c>
      <c r="FK192" s="8"/>
      <c r="FL192" s="131">
        <v>880.62829999999997</v>
      </c>
      <c r="FM192" s="8">
        <f t="shared" si="835"/>
        <v>1106.5</v>
      </c>
      <c r="FN192" s="8"/>
      <c r="FO192" s="131">
        <v>1022.5</v>
      </c>
      <c r="FP192" s="8"/>
      <c r="FQ192" s="131">
        <v>84</v>
      </c>
      <c r="FR192" s="8">
        <f t="shared" si="836"/>
        <v>1014.78042</v>
      </c>
      <c r="FS192" s="8"/>
      <c r="FT192" s="131">
        <f>134.15212</f>
        <v>134.15212</v>
      </c>
      <c r="FU192" s="8"/>
      <c r="FV192" s="131">
        <f>148.551+732.0773</f>
        <v>880.62830000000008</v>
      </c>
    </row>
    <row r="193" spans="2:178" s="59" customFormat="1" ht="15.75" customHeight="1" x14ac:dyDescent="0.3">
      <c r="B193" s="49"/>
      <c r="C193" s="50">
        <v>1</v>
      </c>
      <c r="D193" s="50"/>
      <c r="E193" s="307">
        <v>162</v>
      </c>
      <c r="F193" s="49"/>
      <c r="G193" s="50">
        <v>1</v>
      </c>
      <c r="H193" s="50">
        <v>1</v>
      </c>
      <c r="I193" s="307"/>
      <c r="J193" s="10"/>
      <c r="K193" s="10"/>
      <c r="L193" s="81"/>
      <c r="M193" s="307">
        <v>135</v>
      </c>
      <c r="N193" s="10" t="s">
        <v>61</v>
      </c>
      <c r="O193" s="312"/>
      <c r="P193" s="17">
        <f t="shared" si="796"/>
        <v>3229.21</v>
      </c>
      <c r="Q193" s="17"/>
      <c r="R193" s="33">
        <v>3053.51</v>
      </c>
      <c r="S193" s="17"/>
      <c r="T193" s="109">
        <v>175.7</v>
      </c>
      <c r="U193" s="17">
        <v>317.12290000000007</v>
      </c>
      <c r="V193" s="312"/>
      <c r="W193" s="312"/>
      <c r="X193" s="17">
        <f t="shared" si="797"/>
        <v>3229.21</v>
      </c>
      <c r="Y193" s="17"/>
      <c r="Z193" s="33">
        <f>3159-105.49</f>
        <v>3053.51</v>
      </c>
      <c r="AA193" s="17"/>
      <c r="AB193" s="109">
        <v>175.7</v>
      </c>
      <c r="AC193" s="17">
        <f t="shared" si="798"/>
        <v>1425.6058800000001</v>
      </c>
      <c r="AD193" s="17"/>
      <c r="AE193" s="274">
        <v>339.28287999999998</v>
      </c>
      <c r="AF193" s="17"/>
      <c r="AG193" s="274">
        <v>1086.3230000000001</v>
      </c>
      <c r="AH193" s="312"/>
      <c r="AI193" s="17">
        <f t="shared" si="799"/>
        <v>317.12290000000007</v>
      </c>
      <c r="AJ193" s="17"/>
      <c r="AK193" s="324">
        <f t="shared" si="567"/>
        <v>305.35100000000006</v>
      </c>
      <c r="AL193" s="324">
        <f t="shared" si="568"/>
        <v>0</v>
      </c>
      <c r="AM193" s="324">
        <f t="shared" si="569"/>
        <v>11.7719</v>
      </c>
      <c r="AN193" s="17">
        <f t="shared" si="800"/>
        <v>3229.21</v>
      </c>
      <c r="AO193" s="17"/>
      <c r="AP193" s="33">
        <v>3053.51</v>
      </c>
      <c r="AQ193" s="17"/>
      <c r="AR193" s="109">
        <v>175.7</v>
      </c>
      <c r="AS193" s="17">
        <f t="shared" si="801"/>
        <v>3229.21</v>
      </c>
      <c r="AT193" s="17"/>
      <c r="AU193" s="33">
        <v>3053.51</v>
      </c>
      <c r="AV193" s="18"/>
      <c r="AW193" s="17"/>
      <c r="AX193" s="109">
        <v>175.7</v>
      </c>
      <c r="AY193" s="17">
        <f t="shared" si="802"/>
        <v>3334.7</v>
      </c>
      <c r="AZ193" s="17"/>
      <c r="BA193" s="33">
        <v>3159</v>
      </c>
      <c r="BB193" s="17"/>
      <c r="BC193" s="109">
        <v>175.7</v>
      </c>
      <c r="BD193" s="17">
        <f t="shared" si="803"/>
        <v>3334.7</v>
      </c>
      <c r="BE193" s="17"/>
      <c r="BF193" s="33">
        <v>3159</v>
      </c>
      <c r="BG193" s="17"/>
      <c r="BH193" s="109">
        <v>175.7</v>
      </c>
      <c r="BI193" s="17">
        <f t="shared" si="804"/>
        <v>3334.7</v>
      </c>
      <c r="BJ193" s="17"/>
      <c r="BK193" s="33">
        <v>3159</v>
      </c>
      <c r="BL193" s="17"/>
      <c r="BM193" s="109">
        <v>175.7</v>
      </c>
      <c r="BN193" s="17">
        <f t="shared" si="669"/>
        <v>3159</v>
      </c>
      <c r="BO193" s="17"/>
      <c r="BP193" s="33">
        <v>3159</v>
      </c>
      <c r="BQ193" s="17"/>
      <c r="BR193" s="17"/>
      <c r="BS193" s="17"/>
      <c r="BT193" s="17" t="s">
        <v>303</v>
      </c>
      <c r="BU193" s="17">
        <f t="shared" si="805"/>
        <v>3229.21</v>
      </c>
      <c r="BV193" s="17"/>
      <c r="BW193" s="33">
        <f>3159-105.49</f>
        <v>3053.51</v>
      </c>
      <c r="BX193" s="17"/>
      <c r="BY193" s="109">
        <v>175.7</v>
      </c>
      <c r="BZ193" s="17">
        <f t="shared" si="806"/>
        <v>0</v>
      </c>
      <c r="CA193" s="17">
        <f t="shared" si="807"/>
        <v>0</v>
      </c>
      <c r="CB193" s="17">
        <f t="shared" si="808"/>
        <v>0</v>
      </c>
      <c r="CC193" s="17">
        <f t="shared" si="809"/>
        <v>0</v>
      </c>
      <c r="CD193" s="17">
        <f t="shared" si="810"/>
        <v>0</v>
      </c>
      <c r="CE193" s="17">
        <f t="shared" si="811"/>
        <v>3334.7</v>
      </c>
      <c r="CF193" s="17"/>
      <c r="CG193" s="33">
        <v>3159</v>
      </c>
      <c r="CH193" s="17"/>
      <c r="CI193" s="109">
        <v>175.7</v>
      </c>
      <c r="CJ193" s="17">
        <f t="shared" si="812"/>
        <v>105.49</v>
      </c>
      <c r="CK193" s="17"/>
      <c r="CL193" s="17">
        <v>105.49</v>
      </c>
      <c r="CM193" s="17"/>
      <c r="CN193" s="17"/>
      <c r="CO193" s="17">
        <f t="shared" si="813"/>
        <v>3229.21</v>
      </c>
      <c r="CP193" s="17"/>
      <c r="CQ193" s="33">
        <f>3159-105.49</f>
        <v>3053.51</v>
      </c>
      <c r="CR193" s="17"/>
      <c r="CS193" s="109">
        <v>175.7</v>
      </c>
      <c r="CT193" s="17">
        <f t="shared" si="814"/>
        <v>3229.21</v>
      </c>
      <c r="CU193" s="17"/>
      <c r="CV193" s="33">
        <f>3159-105.49</f>
        <v>3053.51</v>
      </c>
      <c r="CW193" s="17"/>
      <c r="CX193" s="109">
        <v>175.7</v>
      </c>
      <c r="CY193" s="17">
        <f t="shared" si="815"/>
        <v>1425.6058800000001</v>
      </c>
      <c r="CZ193" s="17"/>
      <c r="DA193" s="274">
        <v>339.28287999999998</v>
      </c>
      <c r="DB193" s="17"/>
      <c r="DC193" s="274">
        <v>1086.3230000000001</v>
      </c>
      <c r="DD193" s="15">
        <f t="shared" si="816"/>
        <v>4654.8158800000001</v>
      </c>
      <c r="DE193" s="17">
        <f t="shared" si="817"/>
        <v>4654.8158800000001</v>
      </c>
      <c r="DF193" s="17">
        <f t="shared" si="818"/>
        <v>0</v>
      </c>
      <c r="DG193" s="17">
        <f t="shared" si="819"/>
        <v>3392.79288</v>
      </c>
      <c r="DH193" s="17">
        <f t="shared" si="820"/>
        <v>0</v>
      </c>
      <c r="DI193" s="17">
        <f t="shared" si="821"/>
        <v>1262.0230000000001</v>
      </c>
      <c r="DJ193" s="17">
        <f t="shared" si="822"/>
        <v>0</v>
      </c>
      <c r="DK193" s="17">
        <f t="shared" si="823"/>
        <v>0</v>
      </c>
      <c r="DL193" s="17">
        <f t="shared" si="824"/>
        <v>0</v>
      </c>
      <c r="DM193" s="17">
        <f t="shared" si="825"/>
        <v>0</v>
      </c>
      <c r="DN193" s="17">
        <f t="shared" si="826"/>
        <v>0</v>
      </c>
      <c r="DO193" s="208"/>
      <c r="DP193" s="209"/>
      <c r="DQ193" s="209"/>
      <c r="DR193" s="17">
        <f t="shared" si="827"/>
        <v>0</v>
      </c>
      <c r="DS193" s="17"/>
      <c r="DT193" s="17"/>
      <c r="DU193" s="17"/>
      <c r="DV193" s="40"/>
      <c r="DW193" s="15">
        <f t="shared" si="828"/>
        <v>0</v>
      </c>
      <c r="DX193" s="17"/>
      <c r="DY193" s="17"/>
      <c r="DZ193" s="17"/>
      <c r="EA193" s="17"/>
      <c r="EB193" s="17">
        <f t="shared" si="829"/>
        <v>0</v>
      </c>
      <c r="EC193" s="17"/>
      <c r="ED193" s="17"/>
      <c r="EE193" s="17"/>
      <c r="EF193" s="17"/>
      <c r="EG193" s="17"/>
      <c r="EH193" s="17"/>
      <c r="EI193" s="17"/>
      <c r="EJ193" s="8">
        <f t="shared" si="830"/>
        <v>0</v>
      </c>
      <c r="EL193" s="8">
        <f t="shared" si="831"/>
        <v>3229.21</v>
      </c>
      <c r="EM193" s="8">
        <f t="shared" si="832"/>
        <v>3229.21</v>
      </c>
      <c r="EO193" s="8"/>
      <c r="EP193" s="8"/>
      <c r="ER193" s="8"/>
      <c r="ET193" s="148">
        <v>9075</v>
      </c>
      <c r="EU193" s="148">
        <v>9075</v>
      </c>
      <c r="EV193" s="148">
        <v>2.48</v>
      </c>
      <c r="EW193" s="148"/>
      <c r="EX193" s="148"/>
      <c r="EY193" s="175">
        <v>1</v>
      </c>
      <c r="EZ193" s="148">
        <v>817.5</v>
      </c>
      <c r="FC193" s="8">
        <f t="shared" si="833"/>
        <v>3229.21</v>
      </c>
      <c r="FD193" s="8"/>
      <c r="FE193" s="131">
        <v>3053.51</v>
      </c>
      <c r="FF193" s="8"/>
      <c r="FG193" s="131">
        <v>175.7</v>
      </c>
      <c r="FH193" s="8">
        <f t="shared" si="834"/>
        <v>1425.6058800000001</v>
      </c>
      <c r="FI193" s="8"/>
      <c r="FJ193" s="131">
        <v>339.28287999999998</v>
      </c>
      <c r="FK193" s="8"/>
      <c r="FL193" s="131">
        <v>1086.3230000000001</v>
      </c>
      <c r="FM193" s="8">
        <f t="shared" si="835"/>
        <v>3229.21</v>
      </c>
      <c r="FN193" s="8"/>
      <c r="FO193" s="131">
        <v>3053.51</v>
      </c>
      <c r="FP193" s="8"/>
      <c r="FQ193" s="131">
        <v>175.7</v>
      </c>
      <c r="FR193" s="8">
        <f t="shared" si="836"/>
        <v>1425.6058800000001</v>
      </c>
      <c r="FS193" s="8"/>
      <c r="FT193" s="131">
        <v>339.28287999999998</v>
      </c>
      <c r="FU193" s="8"/>
      <c r="FV193" s="131">
        <v>1086.3230000000001</v>
      </c>
    </row>
    <row r="194" spans="2:178" s="59" customFormat="1" ht="15.75" customHeight="1" x14ac:dyDescent="0.3">
      <c r="B194" s="49"/>
      <c r="C194" s="50"/>
      <c r="D194" s="50">
        <v>1</v>
      </c>
      <c r="E194" s="307">
        <v>163</v>
      </c>
      <c r="F194" s="49"/>
      <c r="G194" s="50"/>
      <c r="H194" s="50">
        <v>1</v>
      </c>
      <c r="I194" s="307"/>
      <c r="J194" s="10"/>
      <c r="K194" s="10"/>
      <c r="L194" s="81"/>
      <c r="M194" s="307">
        <v>136</v>
      </c>
      <c r="N194" s="10" t="s">
        <v>381</v>
      </c>
      <c r="O194" s="312"/>
      <c r="P194" s="17">
        <f t="shared" si="796"/>
        <v>1127.4000000000001</v>
      </c>
      <c r="Q194" s="17"/>
      <c r="R194" s="33">
        <v>1044</v>
      </c>
      <c r="S194" s="17"/>
      <c r="T194" s="109">
        <f>54.6+28.8</f>
        <v>83.4</v>
      </c>
      <c r="U194" s="17">
        <v>109.98780000000001</v>
      </c>
      <c r="V194" s="312"/>
      <c r="W194" s="312"/>
      <c r="X194" s="17">
        <f t="shared" si="797"/>
        <v>1127.4000000000001</v>
      </c>
      <c r="Y194" s="17"/>
      <c r="Z194" s="33">
        <v>1044</v>
      </c>
      <c r="AA194" s="17"/>
      <c r="AB194" s="109">
        <f>54.6+28.8</f>
        <v>83.4</v>
      </c>
      <c r="AC194" s="17">
        <f t="shared" si="798"/>
        <v>347.19426999999996</v>
      </c>
      <c r="AD194" s="17"/>
      <c r="AE194" s="274">
        <v>327.49426999999997</v>
      </c>
      <c r="AF194" s="17"/>
      <c r="AG194" s="274">
        <v>19.7</v>
      </c>
      <c r="AH194" s="312"/>
      <c r="AI194" s="17">
        <f t="shared" si="799"/>
        <v>109.98780000000001</v>
      </c>
      <c r="AJ194" s="17"/>
      <c r="AK194" s="324">
        <f t="shared" si="567"/>
        <v>104.4</v>
      </c>
      <c r="AL194" s="324">
        <f t="shared" si="568"/>
        <v>0</v>
      </c>
      <c r="AM194" s="324">
        <f t="shared" si="569"/>
        <v>5.5878000000000005</v>
      </c>
      <c r="AN194" s="17">
        <f t="shared" si="800"/>
        <v>1127.4000000000001</v>
      </c>
      <c r="AO194" s="17"/>
      <c r="AP194" s="33">
        <v>1044</v>
      </c>
      <c r="AQ194" s="17"/>
      <c r="AR194" s="109">
        <f>54.6+28.8</f>
        <v>83.4</v>
      </c>
      <c r="AS194" s="17">
        <f t="shared" si="801"/>
        <v>1127.4000000000001</v>
      </c>
      <c r="AT194" s="17"/>
      <c r="AU194" s="33">
        <v>1044</v>
      </c>
      <c r="AV194" s="18"/>
      <c r="AW194" s="17"/>
      <c r="AX194" s="109">
        <f>54.6+28.8</f>
        <v>83.4</v>
      </c>
      <c r="AY194" s="17">
        <f t="shared" si="802"/>
        <v>1127.4000000000001</v>
      </c>
      <c r="AZ194" s="17"/>
      <c r="BA194" s="33">
        <v>1044</v>
      </c>
      <c r="BB194" s="17"/>
      <c r="BC194" s="109">
        <f>54.6+28.8</f>
        <v>83.4</v>
      </c>
      <c r="BD194" s="17">
        <f t="shared" si="803"/>
        <v>1127.4000000000001</v>
      </c>
      <c r="BE194" s="17"/>
      <c r="BF194" s="33">
        <v>1044</v>
      </c>
      <c r="BG194" s="17"/>
      <c r="BH194" s="109">
        <f>54.6+28.8</f>
        <v>83.4</v>
      </c>
      <c r="BI194" s="17">
        <f t="shared" si="804"/>
        <v>1127.4000000000001</v>
      </c>
      <c r="BJ194" s="17"/>
      <c r="BK194" s="33">
        <v>1044</v>
      </c>
      <c r="BL194" s="17"/>
      <c r="BM194" s="109">
        <f>54.6+28.8</f>
        <v>83.4</v>
      </c>
      <c r="BN194" s="17">
        <f t="shared" si="669"/>
        <v>1044</v>
      </c>
      <c r="BO194" s="17"/>
      <c r="BP194" s="33">
        <v>1044</v>
      </c>
      <c r="BQ194" s="17"/>
      <c r="BR194" s="17"/>
      <c r="BS194" s="17"/>
      <c r="BT194" s="17" t="s">
        <v>235</v>
      </c>
      <c r="BU194" s="17">
        <f t="shared" si="805"/>
        <v>1127.4000000000001</v>
      </c>
      <c r="BV194" s="17"/>
      <c r="BW194" s="33">
        <v>1044</v>
      </c>
      <c r="BX194" s="17"/>
      <c r="BY194" s="109">
        <f>54.6+28.8</f>
        <v>83.4</v>
      </c>
      <c r="BZ194" s="17">
        <f t="shared" si="806"/>
        <v>0</v>
      </c>
      <c r="CA194" s="17">
        <f t="shared" si="807"/>
        <v>0</v>
      </c>
      <c r="CB194" s="17">
        <f t="shared" si="808"/>
        <v>0</v>
      </c>
      <c r="CC194" s="17">
        <f t="shared" si="809"/>
        <v>0</v>
      </c>
      <c r="CD194" s="17">
        <f t="shared" si="810"/>
        <v>0</v>
      </c>
      <c r="CE194" s="17">
        <f t="shared" si="811"/>
        <v>1127.4000000000001</v>
      </c>
      <c r="CF194" s="17"/>
      <c r="CG194" s="33">
        <v>1044</v>
      </c>
      <c r="CH194" s="17"/>
      <c r="CI194" s="109">
        <f>54.6+28.8</f>
        <v>83.4</v>
      </c>
      <c r="CJ194" s="17">
        <f t="shared" si="812"/>
        <v>0</v>
      </c>
      <c r="CK194" s="17"/>
      <c r="CL194" s="17"/>
      <c r="CM194" s="17"/>
      <c r="CN194" s="17"/>
      <c r="CO194" s="17">
        <f t="shared" si="813"/>
        <v>1127.4000000000001</v>
      </c>
      <c r="CP194" s="17"/>
      <c r="CQ194" s="33">
        <v>1044</v>
      </c>
      <c r="CR194" s="17"/>
      <c r="CS194" s="109">
        <f>54.6+28.8</f>
        <v>83.4</v>
      </c>
      <c r="CT194" s="17">
        <f t="shared" si="814"/>
        <v>1127.4000000000001</v>
      </c>
      <c r="CU194" s="17"/>
      <c r="CV194" s="33">
        <v>1044</v>
      </c>
      <c r="CW194" s="17"/>
      <c r="CX194" s="109">
        <f>54.6+28.8</f>
        <v>83.4</v>
      </c>
      <c r="CY194" s="17">
        <f t="shared" si="815"/>
        <v>347.19426999999996</v>
      </c>
      <c r="CZ194" s="17"/>
      <c r="DA194" s="274">
        <v>327.49426999999997</v>
      </c>
      <c r="DB194" s="17"/>
      <c r="DC194" s="274">
        <v>19.7</v>
      </c>
      <c r="DD194" s="15">
        <f t="shared" si="816"/>
        <v>1474.5942699999998</v>
      </c>
      <c r="DE194" s="17">
        <f t="shared" si="817"/>
        <v>1474.5942699999998</v>
      </c>
      <c r="DF194" s="17">
        <f t="shared" si="818"/>
        <v>0</v>
      </c>
      <c r="DG194" s="17">
        <f t="shared" si="819"/>
        <v>1371.4942699999999</v>
      </c>
      <c r="DH194" s="17">
        <f t="shared" si="820"/>
        <v>0</v>
      </c>
      <c r="DI194" s="17">
        <f t="shared" si="821"/>
        <v>103.10000000000001</v>
      </c>
      <c r="DJ194" s="17">
        <f t="shared" si="822"/>
        <v>0</v>
      </c>
      <c r="DK194" s="17">
        <f t="shared" si="823"/>
        <v>0</v>
      </c>
      <c r="DL194" s="17">
        <f t="shared" si="824"/>
        <v>0</v>
      </c>
      <c r="DM194" s="17">
        <f t="shared" si="825"/>
        <v>0</v>
      </c>
      <c r="DN194" s="17">
        <f t="shared" si="826"/>
        <v>0</v>
      </c>
      <c r="DO194" s="208"/>
      <c r="DP194" s="209"/>
      <c r="DQ194" s="209"/>
      <c r="DR194" s="17">
        <f t="shared" si="827"/>
        <v>0</v>
      </c>
      <c r="DS194" s="17"/>
      <c r="DT194" s="17"/>
      <c r="DU194" s="17"/>
      <c r="DV194" s="40"/>
      <c r="DW194" s="15">
        <f t="shared" si="828"/>
        <v>0</v>
      </c>
      <c r="DX194" s="17"/>
      <c r="DY194" s="17"/>
      <c r="DZ194" s="17"/>
      <c r="EA194" s="17"/>
      <c r="EB194" s="17">
        <f t="shared" si="829"/>
        <v>0</v>
      </c>
      <c r="EC194" s="17"/>
      <c r="ED194" s="17"/>
      <c r="EE194" s="17"/>
      <c r="EF194" s="17"/>
      <c r="EG194" s="17"/>
      <c r="EH194" s="17"/>
      <c r="EI194" s="17"/>
      <c r="EJ194" s="8">
        <f t="shared" si="830"/>
        <v>0</v>
      </c>
      <c r="EL194" s="8">
        <f t="shared" si="831"/>
        <v>1127.4000000000001</v>
      </c>
      <c r="EM194" s="8">
        <f t="shared" si="832"/>
        <v>1127.4000000000001</v>
      </c>
      <c r="EO194" s="8"/>
      <c r="EP194" s="8"/>
      <c r="ER194" s="8"/>
      <c r="ET194" s="148">
        <v>1260</v>
      </c>
      <c r="EU194" s="148"/>
      <c r="EV194" s="148">
        <v>0.315</v>
      </c>
      <c r="EW194" s="148"/>
      <c r="EX194" s="148"/>
      <c r="EY194" s="175">
        <v>1</v>
      </c>
      <c r="EZ194" s="148">
        <v>120</v>
      </c>
      <c r="FC194" s="8">
        <f t="shared" si="833"/>
        <v>1127.4000000000001</v>
      </c>
      <c r="FD194" s="8"/>
      <c r="FE194" s="131">
        <v>1044</v>
      </c>
      <c r="FF194" s="8"/>
      <c r="FG194" s="131">
        <v>83.4</v>
      </c>
      <c r="FH194" s="8">
        <f t="shared" si="834"/>
        <v>347.19426999999996</v>
      </c>
      <c r="FI194" s="8"/>
      <c r="FJ194" s="131">
        <v>327.49426999999997</v>
      </c>
      <c r="FK194" s="8"/>
      <c r="FL194" s="131">
        <v>19.7</v>
      </c>
      <c r="FM194" s="8">
        <f t="shared" si="835"/>
        <v>1127.4000000000001</v>
      </c>
      <c r="FN194" s="8"/>
      <c r="FO194" s="131">
        <v>1044</v>
      </c>
      <c r="FP194" s="8"/>
      <c r="FQ194" s="131">
        <v>83.4</v>
      </c>
      <c r="FR194" s="8">
        <f t="shared" si="836"/>
        <v>347.19426999999996</v>
      </c>
      <c r="FS194" s="8"/>
      <c r="FT194" s="131">
        <v>327.49426999999997</v>
      </c>
      <c r="FU194" s="8"/>
      <c r="FV194" s="131">
        <v>19.7</v>
      </c>
    </row>
    <row r="195" spans="2:178" s="59" customFormat="1" ht="15.75" customHeight="1" x14ac:dyDescent="0.3">
      <c r="B195" s="49"/>
      <c r="C195" s="50"/>
      <c r="D195" s="50">
        <v>1</v>
      </c>
      <c r="E195" s="307">
        <v>164</v>
      </c>
      <c r="F195" s="49"/>
      <c r="G195" s="50"/>
      <c r="H195" s="50">
        <v>1</v>
      </c>
      <c r="I195" s="307"/>
      <c r="J195" s="10"/>
      <c r="K195" s="10"/>
      <c r="L195" s="81"/>
      <c r="M195" s="307">
        <v>137</v>
      </c>
      <c r="N195" s="10" t="s">
        <v>142</v>
      </c>
      <c r="O195" s="312"/>
      <c r="P195" s="17">
        <f t="shared" si="796"/>
        <v>3042</v>
      </c>
      <c r="Q195" s="17"/>
      <c r="R195" s="33">
        <v>3042</v>
      </c>
      <c r="S195" s="17"/>
      <c r="T195" s="109"/>
      <c r="U195" s="17">
        <v>304.2</v>
      </c>
      <c r="V195" s="312"/>
      <c r="W195" s="312"/>
      <c r="X195" s="17">
        <f t="shared" si="797"/>
        <v>3042</v>
      </c>
      <c r="Y195" s="17"/>
      <c r="Z195" s="33">
        <v>3042</v>
      </c>
      <c r="AA195" s="17"/>
      <c r="AB195" s="17"/>
      <c r="AC195" s="17">
        <f t="shared" si="798"/>
        <v>1008.92752</v>
      </c>
      <c r="AD195" s="17"/>
      <c r="AE195" s="274">
        <v>1008.92752</v>
      </c>
      <c r="AF195" s="17"/>
      <c r="AG195" s="274"/>
      <c r="AH195" s="312"/>
      <c r="AI195" s="17">
        <f t="shared" si="799"/>
        <v>304.2</v>
      </c>
      <c r="AJ195" s="17"/>
      <c r="AK195" s="324">
        <f t="shared" si="567"/>
        <v>304.2</v>
      </c>
      <c r="AL195" s="324">
        <f t="shared" si="568"/>
        <v>0</v>
      </c>
      <c r="AM195" s="324">
        <f t="shared" si="569"/>
        <v>0</v>
      </c>
      <c r="AN195" s="17">
        <f t="shared" si="800"/>
        <v>3042</v>
      </c>
      <c r="AO195" s="17"/>
      <c r="AP195" s="33">
        <v>3042</v>
      </c>
      <c r="AQ195" s="17"/>
      <c r="AR195" s="109"/>
      <c r="AS195" s="17">
        <f t="shared" si="801"/>
        <v>3042</v>
      </c>
      <c r="AT195" s="17"/>
      <c r="AU195" s="33">
        <v>3042</v>
      </c>
      <c r="AV195" s="18"/>
      <c r="AW195" s="17"/>
      <c r="AX195" s="109"/>
      <c r="AY195" s="17">
        <f t="shared" si="802"/>
        <v>3042</v>
      </c>
      <c r="AZ195" s="17"/>
      <c r="BA195" s="33">
        <v>3042</v>
      </c>
      <c r="BB195" s="17"/>
      <c r="BC195" s="109"/>
      <c r="BD195" s="17">
        <f t="shared" si="803"/>
        <v>3042</v>
      </c>
      <c r="BE195" s="17"/>
      <c r="BF195" s="33">
        <v>3042</v>
      </c>
      <c r="BG195" s="17"/>
      <c r="BH195" s="109"/>
      <c r="BI195" s="17">
        <f t="shared" si="804"/>
        <v>3171.5</v>
      </c>
      <c r="BJ195" s="17"/>
      <c r="BK195" s="33">
        <v>3042</v>
      </c>
      <c r="BL195" s="17"/>
      <c r="BM195" s="109">
        <v>129.5</v>
      </c>
      <c r="BN195" s="17">
        <f t="shared" si="669"/>
        <v>3042</v>
      </c>
      <c r="BO195" s="17"/>
      <c r="BP195" s="33">
        <v>3042</v>
      </c>
      <c r="BQ195" s="17"/>
      <c r="BR195" s="17"/>
      <c r="BS195" s="17"/>
      <c r="BT195" s="17" t="s">
        <v>222</v>
      </c>
      <c r="BU195" s="17">
        <f t="shared" si="805"/>
        <v>3042</v>
      </c>
      <c r="BV195" s="17"/>
      <c r="BW195" s="33">
        <v>3042</v>
      </c>
      <c r="BX195" s="17"/>
      <c r="BY195" s="17"/>
      <c r="BZ195" s="17">
        <f t="shared" si="806"/>
        <v>0</v>
      </c>
      <c r="CA195" s="17">
        <f t="shared" si="807"/>
        <v>0</v>
      </c>
      <c r="CB195" s="17">
        <f t="shared" si="808"/>
        <v>0</v>
      </c>
      <c r="CC195" s="17">
        <f t="shared" si="809"/>
        <v>0</v>
      </c>
      <c r="CD195" s="17">
        <f t="shared" si="810"/>
        <v>0</v>
      </c>
      <c r="CE195" s="17">
        <f t="shared" si="811"/>
        <v>3042</v>
      </c>
      <c r="CF195" s="17"/>
      <c r="CG195" s="33">
        <v>3042</v>
      </c>
      <c r="CH195" s="17"/>
      <c r="CI195" s="17"/>
      <c r="CJ195" s="17">
        <f t="shared" si="812"/>
        <v>0</v>
      </c>
      <c r="CK195" s="17"/>
      <c r="CL195" s="17"/>
      <c r="CM195" s="17"/>
      <c r="CN195" s="17"/>
      <c r="CO195" s="17">
        <f t="shared" si="813"/>
        <v>3042</v>
      </c>
      <c r="CP195" s="17"/>
      <c r="CQ195" s="33">
        <v>3042</v>
      </c>
      <c r="CR195" s="17"/>
      <c r="CS195" s="17"/>
      <c r="CT195" s="15">
        <f t="shared" si="814"/>
        <v>3026.7825200000002</v>
      </c>
      <c r="CU195" s="15"/>
      <c r="CV195" s="15">
        <v>3026.7825200000002</v>
      </c>
      <c r="CW195" s="15"/>
      <c r="CX195" s="15"/>
      <c r="CY195" s="17">
        <f t="shared" si="815"/>
        <v>1008.92752</v>
      </c>
      <c r="CZ195" s="17"/>
      <c r="DA195" s="274">
        <v>1008.92752</v>
      </c>
      <c r="DB195" s="17"/>
      <c r="DC195" s="274"/>
      <c r="DD195" s="15">
        <f t="shared" si="816"/>
        <v>4035.7100399999999</v>
      </c>
      <c r="DE195" s="17">
        <f t="shared" si="817"/>
        <v>4035.7100399999999</v>
      </c>
      <c r="DF195" s="17">
        <f t="shared" si="818"/>
        <v>0</v>
      </c>
      <c r="DG195" s="17">
        <f t="shared" si="819"/>
        <v>4035.7100399999999</v>
      </c>
      <c r="DH195" s="17">
        <f t="shared" si="820"/>
        <v>0</v>
      </c>
      <c r="DI195" s="17">
        <f t="shared" si="821"/>
        <v>0</v>
      </c>
      <c r="DJ195" s="17">
        <f t="shared" si="822"/>
        <v>15.217479999999796</v>
      </c>
      <c r="DK195" s="17">
        <f t="shared" si="823"/>
        <v>0</v>
      </c>
      <c r="DL195" s="17">
        <f t="shared" si="824"/>
        <v>15.217479999999796</v>
      </c>
      <c r="DM195" s="17">
        <f t="shared" si="825"/>
        <v>0</v>
      </c>
      <c r="DN195" s="17">
        <f t="shared" si="826"/>
        <v>0</v>
      </c>
      <c r="DO195" s="208"/>
      <c r="DP195" s="209"/>
      <c r="DQ195" s="209"/>
      <c r="DR195" s="17">
        <f t="shared" si="827"/>
        <v>0</v>
      </c>
      <c r="DS195" s="17"/>
      <c r="DT195" s="17"/>
      <c r="DU195" s="17"/>
      <c r="DV195" s="40"/>
      <c r="DW195" s="15">
        <f t="shared" si="828"/>
        <v>0</v>
      </c>
      <c r="DX195" s="17"/>
      <c r="DY195" s="17"/>
      <c r="DZ195" s="17"/>
      <c r="EA195" s="17"/>
      <c r="EB195" s="17">
        <f t="shared" si="829"/>
        <v>0</v>
      </c>
      <c r="EC195" s="17"/>
      <c r="ED195" s="17"/>
      <c r="EE195" s="17"/>
      <c r="EF195" s="17"/>
      <c r="EG195" s="17"/>
      <c r="EH195" s="17"/>
      <c r="EI195" s="17"/>
      <c r="EJ195" s="8">
        <f t="shared" si="830"/>
        <v>15.217479999999796</v>
      </c>
      <c r="EL195" s="8">
        <f t="shared" si="831"/>
        <v>3042</v>
      </c>
      <c r="EM195" s="8">
        <f t="shared" si="832"/>
        <v>3026.7825200000002</v>
      </c>
      <c r="EO195" s="8"/>
      <c r="EP195" s="8"/>
      <c r="ER195" s="8"/>
      <c r="ET195" s="148">
        <v>11899.8</v>
      </c>
      <c r="EU195" s="148"/>
      <c r="EV195" s="148">
        <v>1.9594</v>
      </c>
      <c r="EW195" s="148"/>
      <c r="EX195" s="148"/>
      <c r="EY195" s="175"/>
      <c r="EZ195" s="148"/>
      <c r="FC195" s="8">
        <f t="shared" si="833"/>
        <v>3026.7825200000002</v>
      </c>
      <c r="FD195" s="8"/>
      <c r="FE195" s="131">
        <v>3026.7825200000002</v>
      </c>
      <c r="FF195" s="8"/>
      <c r="FG195" s="131"/>
      <c r="FH195" s="8">
        <f t="shared" si="834"/>
        <v>1008.92752</v>
      </c>
      <c r="FI195" s="8"/>
      <c r="FJ195" s="131">
        <v>1008.92752</v>
      </c>
      <c r="FK195" s="8"/>
      <c r="FL195" s="131"/>
      <c r="FM195" s="8">
        <f t="shared" si="835"/>
        <v>3026.7825200000002</v>
      </c>
      <c r="FN195" s="8"/>
      <c r="FO195" s="131">
        <v>3026.7825200000002</v>
      </c>
      <c r="FP195" s="8"/>
      <c r="FQ195" s="131"/>
      <c r="FR195" s="8">
        <f t="shared" si="836"/>
        <v>1008.92752</v>
      </c>
      <c r="FS195" s="8"/>
      <c r="FT195" s="131">
        <v>1008.92752</v>
      </c>
      <c r="FU195" s="8"/>
      <c r="FV195" s="131"/>
    </row>
    <row r="196" spans="2:178" ht="15.75" customHeight="1" x14ac:dyDescent="0.3">
      <c r="B196" s="49"/>
      <c r="C196" s="50"/>
      <c r="D196" s="50"/>
      <c r="E196" s="4"/>
      <c r="F196" s="49"/>
      <c r="G196" s="50"/>
      <c r="H196" s="50"/>
      <c r="I196" s="307"/>
      <c r="J196" s="10"/>
      <c r="K196" s="10"/>
      <c r="L196" s="81"/>
      <c r="M196" s="4"/>
      <c r="N196" s="2" t="s">
        <v>14</v>
      </c>
      <c r="O196" s="2"/>
      <c r="P196" s="21">
        <f t="shared" ref="P196:T196" si="838">SUM(P197:P203)-P198</f>
        <v>32974.124000000003</v>
      </c>
      <c r="Q196" s="21">
        <f t="shared" si="838"/>
        <v>0</v>
      </c>
      <c r="R196" s="21">
        <f t="shared" si="838"/>
        <v>21868.124</v>
      </c>
      <c r="S196" s="21">
        <f t="shared" si="838"/>
        <v>10000</v>
      </c>
      <c r="T196" s="21">
        <f t="shared" si="838"/>
        <v>1106</v>
      </c>
      <c r="U196" s="21">
        <v>3060.9144000000001</v>
      </c>
      <c r="V196" s="2"/>
      <c r="W196" s="2"/>
      <c r="X196" s="21">
        <f t="shared" ref="X196:AD196" si="839">SUM(X197:X203)-X198</f>
        <v>32770.25</v>
      </c>
      <c r="Y196" s="21">
        <f t="shared" si="839"/>
        <v>0</v>
      </c>
      <c r="Z196" s="21">
        <f t="shared" si="839"/>
        <v>21664.25</v>
      </c>
      <c r="AA196" s="21">
        <f t="shared" si="839"/>
        <v>10000</v>
      </c>
      <c r="AB196" s="21">
        <f t="shared" si="839"/>
        <v>1106</v>
      </c>
      <c r="AC196" s="97">
        <f t="shared" si="839"/>
        <v>4780.3369000000002</v>
      </c>
      <c r="AD196" s="97">
        <f t="shared" si="839"/>
        <v>0</v>
      </c>
      <c r="AE196" s="281">
        <f t="shared" ref="AE196" si="840">SUM(AE197:AE203)-AE198</f>
        <v>2746.6186499999999</v>
      </c>
      <c r="AF196" s="97">
        <f>SUM(AF197:AF203)-AF198</f>
        <v>1430.0387700000001</v>
      </c>
      <c r="AG196" s="281">
        <f t="shared" ref="AG196" si="841">SUM(AG197:AG203)-AG198</f>
        <v>603.67948000000001</v>
      </c>
      <c r="AH196" s="2"/>
      <c r="AI196" s="97">
        <f>SUM(AI197:AI203)-AI198</f>
        <v>3060.9144000000001</v>
      </c>
      <c r="AJ196" s="97">
        <f>SUM(AJ197:AJ203)-AJ198</f>
        <v>0</v>
      </c>
      <c r="AK196" s="324">
        <f t="shared" si="567"/>
        <v>2186.8124000000003</v>
      </c>
      <c r="AL196" s="324">
        <f t="shared" si="568"/>
        <v>800</v>
      </c>
      <c r="AM196" s="324">
        <f t="shared" si="569"/>
        <v>74.102000000000004</v>
      </c>
      <c r="AN196" s="21">
        <f t="shared" ref="AN196:BC196" si="842">SUM(AN197:AN203)-AN198</f>
        <v>32974.124000000003</v>
      </c>
      <c r="AO196" s="21">
        <f t="shared" si="842"/>
        <v>0</v>
      </c>
      <c r="AP196" s="21">
        <f t="shared" si="842"/>
        <v>21868.124</v>
      </c>
      <c r="AQ196" s="21">
        <f t="shared" si="842"/>
        <v>10000</v>
      </c>
      <c r="AR196" s="21">
        <f t="shared" si="842"/>
        <v>1106</v>
      </c>
      <c r="AS196" s="21">
        <f t="shared" si="842"/>
        <v>32974.124000000003</v>
      </c>
      <c r="AT196" s="21">
        <f t="shared" si="842"/>
        <v>0</v>
      </c>
      <c r="AU196" s="21">
        <f t="shared" si="842"/>
        <v>21868.124</v>
      </c>
      <c r="AV196" s="21"/>
      <c r="AW196" s="21">
        <f t="shared" si="842"/>
        <v>10000</v>
      </c>
      <c r="AX196" s="21">
        <f t="shared" si="842"/>
        <v>1106</v>
      </c>
      <c r="AY196" s="21">
        <f t="shared" si="842"/>
        <v>32989.877999999997</v>
      </c>
      <c r="AZ196" s="21">
        <f t="shared" si="842"/>
        <v>0</v>
      </c>
      <c r="BA196" s="21">
        <f t="shared" si="842"/>
        <v>21883.878000000001</v>
      </c>
      <c r="BB196" s="21">
        <f t="shared" si="842"/>
        <v>10000</v>
      </c>
      <c r="BC196" s="21">
        <f t="shared" si="842"/>
        <v>1106</v>
      </c>
      <c r="BD196" s="21">
        <f t="shared" ref="BD196:BR196" si="843">SUM(BD197:BD203)-BD198</f>
        <v>33153.5</v>
      </c>
      <c r="BE196" s="21">
        <f t="shared" si="843"/>
        <v>0</v>
      </c>
      <c r="BF196" s="21">
        <f t="shared" si="843"/>
        <v>22047.5</v>
      </c>
      <c r="BG196" s="21">
        <f t="shared" si="843"/>
        <v>10000</v>
      </c>
      <c r="BH196" s="21">
        <f t="shared" si="843"/>
        <v>1106</v>
      </c>
      <c r="BI196" s="21">
        <f>SUM(BI197:BI203)-BI198</f>
        <v>21269</v>
      </c>
      <c r="BJ196" s="21">
        <f>SUM(BJ197:BJ203)-BJ198</f>
        <v>0</v>
      </c>
      <c r="BK196" s="21">
        <f>SUM(BK197:BK203)-BK198</f>
        <v>20047.5</v>
      </c>
      <c r="BL196" s="21">
        <f>SUM(BL197:BL203)-BL198</f>
        <v>0</v>
      </c>
      <c r="BM196" s="21">
        <f>SUM(BM197:BM203)-BM198</f>
        <v>1221.5</v>
      </c>
      <c r="BN196" s="21">
        <f t="shared" si="843"/>
        <v>9895.5</v>
      </c>
      <c r="BO196" s="21">
        <f t="shared" si="843"/>
        <v>0</v>
      </c>
      <c r="BP196" s="21">
        <f t="shared" si="843"/>
        <v>9895.5</v>
      </c>
      <c r="BQ196" s="21">
        <f t="shared" si="843"/>
        <v>0</v>
      </c>
      <c r="BR196" s="21">
        <f t="shared" si="843"/>
        <v>0</v>
      </c>
      <c r="BS196" s="16"/>
      <c r="BT196" s="16"/>
      <c r="BU196" s="21">
        <f>SUM(BU197:BU203)-BU198</f>
        <v>32770.25</v>
      </c>
      <c r="BV196" s="21">
        <f>SUM(BV197:BV203)-BV198</f>
        <v>0</v>
      </c>
      <c r="BW196" s="21">
        <f>SUM(BW197:BW203)-BW198</f>
        <v>21664.25</v>
      </c>
      <c r="BX196" s="21">
        <f>SUM(BX197:BX203)-BX198</f>
        <v>10000</v>
      </c>
      <c r="BY196" s="21">
        <f>SUM(BY197:BY203)-BY198</f>
        <v>1106</v>
      </c>
      <c r="BZ196" s="21">
        <f t="shared" ref="BZ196:DD196" si="844">SUM(BZ197:BZ203)-BZ198</f>
        <v>203.8739999999998</v>
      </c>
      <c r="CA196" s="21">
        <f t="shared" si="844"/>
        <v>0</v>
      </c>
      <c r="CB196" s="21">
        <f t="shared" si="844"/>
        <v>203.8739999999998</v>
      </c>
      <c r="CC196" s="21">
        <f t="shared" si="844"/>
        <v>0</v>
      </c>
      <c r="CD196" s="21">
        <f t="shared" si="844"/>
        <v>0</v>
      </c>
      <c r="CE196" s="21">
        <f t="shared" si="844"/>
        <v>32933.872000000003</v>
      </c>
      <c r="CF196" s="21">
        <f>SUM(CF197:CF203)-CF198</f>
        <v>0</v>
      </c>
      <c r="CG196" s="21">
        <f>SUM(CG197:CG203)-CG198</f>
        <v>21827.871999999999</v>
      </c>
      <c r="CH196" s="21">
        <f>SUM(CH197:CH203)-CH198</f>
        <v>10000</v>
      </c>
      <c r="CI196" s="21">
        <f>SUM(CI197:CI203)-CI198</f>
        <v>1106</v>
      </c>
      <c r="CJ196" s="21">
        <f t="shared" si="844"/>
        <v>163.62199999999999</v>
      </c>
      <c r="CK196" s="21">
        <f t="shared" si="844"/>
        <v>0</v>
      </c>
      <c r="CL196" s="21">
        <f t="shared" si="844"/>
        <v>163.62199999999999</v>
      </c>
      <c r="CM196" s="21">
        <f t="shared" si="844"/>
        <v>0</v>
      </c>
      <c r="CN196" s="21">
        <f t="shared" si="844"/>
        <v>0</v>
      </c>
      <c r="CO196" s="21">
        <f>SUM(CO197:CO203)-CO198</f>
        <v>32770.25</v>
      </c>
      <c r="CP196" s="21">
        <f>SUM(CP197:CP203)-CP198</f>
        <v>0</v>
      </c>
      <c r="CQ196" s="21">
        <f>SUM(CQ197:CQ203)-CQ198</f>
        <v>21664.25</v>
      </c>
      <c r="CR196" s="21">
        <f>SUM(CR197:CR203)-CR198</f>
        <v>10000</v>
      </c>
      <c r="CS196" s="21">
        <f>SUM(CS197:CS203)-CS198</f>
        <v>1106</v>
      </c>
      <c r="CT196" s="21">
        <f t="shared" si="844"/>
        <v>31352.487000000001</v>
      </c>
      <c r="CU196" s="21">
        <f t="shared" si="844"/>
        <v>0</v>
      </c>
      <c r="CV196" s="21">
        <f t="shared" si="844"/>
        <v>20246.487000000001</v>
      </c>
      <c r="CW196" s="21">
        <f t="shared" si="844"/>
        <v>10000</v>
      </c>
      <c r="CX196" s="21">
        <f t="shared" si="844"/>
        <v>1106</v>
      </c>
      <c r="CY196" s="97">
        <f>SUM(CY197:CY203)-CY198</f>
        <v>4780.3369000000002</v>
      </c>
      <c r="CZ196" s="97">
        <f>SUM(CZ197:CZ203)-CZ198</f>
        <v>0</v>
      </c>
      <c r="DA196" s="281">
        <f t="shared" ref="DA196" si="845">SUM(DA197:DA203)-DA198</f>
        <v>2746.6186499999999</v>
      </c>
      <c r="DB196" s="97">
        <f>SUM(DB197:DB203)-DB198</f>
        <v>1430.0387700000001</v>
      </c>
      <c r="DC196" s="281">
        <f t="shared" ref="DC196" si="846">SUM(DC197:DC203)-DC198</f>
        <v>603.67948000000001</v>
      </c>
      <c r="DD196" s="21">
        <f t="shared" si="844"/>
        <v>36132.823900000003</v>
      </c>
      <c r="DE196" s="21">
        <f t="shared" ref="DE196:DN196" si="847">SUM(DE197:DE203)-DE198</f>
        <v>36132.823900000003</v>
      </c>
      <c r="DF196" s="21">
        <f t="shared" si="847"/>
        <v>0</v>
      </c>
      <c r="DG196" s="21">
        <f t="shared" si="847"/>
        <v>22993.105649999998</v>
      </c>
      <c r="DH196" s="21">
        <f t="shared" si="847"/>
        <v>11430.038769999999</v>
      </c>
      <c r="DI196" s="21">
        <f t="shared" si="847"/>
        <v>1709.6794799999998</v>
      </c>
      <c r="DJ196" s="21">
        <f t="shared" si="847"/>
        <v>1417.7629999999995</v>
      </c>
      <c r="DK196" s="21">
        <f t="shared" si="847"/>
        <v>0</v>
      </c>
      <c r="DL196" s="21">
        <f t="shared" si="847"/>
        <v>1417.7629999999995</v>
      </c>
      <c r="DM196" s="21">
        <f t="shared" si="847"/>
        <v>0</v>
      </c>
      <c r="DN196" s="21">
        <f t="shared" si="847"/>
        <v>0</v>
      </c>
      <c r="DO196" s="31">
        <f>DP196+DR196-CJ196</f>
        <v>32770.25</v>
      </c>
      <c r="DP196" s="206">
        <f t="shared" ref="DP196:EJ196" si="848">SUM(DP197:DP203)-DP198</f>
        <v>32933.872000000003</v>
      </c>
      <c r="DQ196" s="206">
        <f t="shared" ref="DQ196" si="849">SUM(DQ197:DQ203)-DQ198</f>
        <v>32770.25</v>
      </c>
      <c r="DR196" s="207">
        <f t="shared" si="848"/>
        <v>0</v>
      </c>
      <c r="DS196" s="21">
        <f t="shared" si="848"/>
        <v>0</v>
      </c>
      <c r="DT196" s="21">
        <f t="shared" si="848"/>
        <v>0</v>
      </c>
      <c r="DU196" s="21">
        <f t="shared" si="848"/>
        <v>0</v>
      </c>
      <c r="DV196" s="42">
        <f t="shared" si="848"/>
        <v>0</v>
      </c>
      <c r="DW196" s="21">
        <f t="shared" si="848"/>
        <v>0</v>
      </c>
      <c r="DX196" s="207">
        <f t="shared" si="848"/>
        <v>0</v>
      </c>
      <c r="DY196" s="21">
        <f t="shared" si="848"/>
        <v>0</v>
      </c>
      <c r="DZ196" s="21">
        <f t="shared" si="848"/>
        <v>0</v>
      </c>
      <c r="EA196" s="21">
        <f t="shared" si="848"/>
        <v>0</v>
      </c>
      <c r="EB196" s="21">
        <f t="shared" si="848"/>
        <v>0</v>
      </c>
      <c r="EC196" s="21">
        <f t="shared" si="848"/>
        <v>0</v>
      </c>
      <c r="ED196" s="21">
        <f t="shared" si="848"/>
        <v>0</v>
      </c>
      <c r="EE196" s="21">
        <f t="shared" si="848"/>
        <v>0</v>
      </c>
      <c r="EF196" s="21">
        <f t="shared" si="848"/>
        <v>0</v>
      </c>
      <c r="EG196" s="21">
        <f t="shared" si="848"/>
        <v>0</v>
      </c>
      <c r="EH196" s="21">
        <f t="shared" si="848"/>
        <v>0</v>
      </c>
      <c r="EI196" s="21">
        <f t="shared" si="848"/>
        <v>0</v>
      </c>
      <c r="EJ196" s="3">
        <f t="shared" si="848"/>
        <v>1417.7629999999995</v>
      </c>
      <c r="EL196" s="3">
        <f>SUM(EL197:EL203)-EL198</f>
        <v>32770.25</v>
      </c>
      <c r="EM196" s="3">
        <f>SUM(EM197:EM203)-EM198</f>
        <v>31352.487000000001</v>
      </c>
      <c r="EO196" s="3">
        <f>SUM(EO197:EO203)-EO198</f>
        <v>31352.487000000001</v>
      </c>
      <c r="EP196" s="3">
        <f>SUM(EP197:EP203)-EP198</f>
        <v>1417.7629999999995</v>
      </c>
      <c r="ER196" s="3">
        <f>SUM(ER197:ER203)-ER198</f>
        <v>1417.762999999999</v>
      </c>
      <c r="ES196" s="24">
        <f>EJ196-ER196</f>
        <v>0</v>
      </c>
      <c r="ET196" s="159">
        <f t="shared" ref="ET196:EV196" si="850">SUM(ET197:ET203)-ET198</f>
        <v>30608.2</v>
      </c>
      <c r="EU196" s="159">
        <f t="shared" si="850"/>
        <v>0</v>
      </c>
      <c r="EV196" s="159">
        <f t="shared" si="850"/>
        <v>5.3123900000000006</v>
      </c>
      <c r="EW196" s="159">
        <f t="shared" ref="EW196:EX196" si="851">SUM(EW197:EW203)-EW198</f>
        <v>7210</v>
      </c>
      <c r="EX196" s="159">
        <f t="shared" si="851"/>
        <v>0.65300000000000002</v>
      </c>
      <c r="EY196" s="186">
        <f t="shared" ref="EY196:EZ196" si="852">SUM(EY197:EY203)-EY198</f>
        <v>6</v>
      </c>
      <c r="EZ196" s="187">
        <f t="shared" si="852"/>
        <v>2478</v>
      </c>
      <c r="FA196" s="24"/>
      <c r="FB196" s="24"/>
      <c r="FC196" s="94">
        <f>SUM(FC197:FC203)-FC198</f>
        <v>31352.487000000001</v>
      </c>
      <c r="FD196" s="94">
        <f>SUM(FD197:FD203)-FD198</f>
        <v>0</v>
      </c>
      <c r="FE196" s="143">
        <f t="shared" ref="FE196" si="853">SUM(FE197:FE203)-FE198</f>
        <v>20246.487000000001</v>
      </c>
      <c r="FF196" s="94">
        <f>SUM(FF197:FF203)-FF198</f>
        <v>10000</v>
      </c>
      <c r="FG196" s="143">
        <f t="shared" ref="FG196" si="854">SUM(FG197:FG203)-FG198</f>
        <v>1106</v>
      </c>
      <c r="FH196" s="94">
        <f>SUM(FH197:FH203)-FH198</f>
        <v>4780.3369000000002</v>
      </c>
      <c r="FI196" s="94">
        <f>SUM(FI197:FI203)-FI198</f>
        <v>0</v>
      </c>
      <c r="FJ196" s="143">
        <f t="shared" ref="FJ196" si="855">SUM(FJ197:FJ203)-FJ198</f>
        <v>2746.6186499999999</v>
      </c>
      <c r="FK196" s="94">
        <f>SUM(FK197:FK203)-FK198</f>
        <v>1430.0387700000001</v>
      </c>
      <c r="FL196" s="143">
        <f t="shared" ref="FL196" si="856">SUM(FL197:FL203)-FL198</f>
        <v>603.67948000000001</v>
      </c>
      <c r="FM196" s="94">
        <f>SUM(FM197:FM203)-FM198</f>
        <v>31352.487000000001</v>
      </c>
      <c r="FN196" s="94">
        <f>SUM(FN197:FN203)-FN198</f>
        <v>0</v>
      </c>
      <c r="FO196" s="143">
        <f t="shared" ref="FO196" si="857">SUM(FO197:FO203)-FO198</f>
        <v>20246.487000000001</v>
      </c>
      <c r="FP196" s="94">
        <f>SUM(FP197:FP203)-FP198</f>
        <v>10000</v>
      </c>
      <c r="FQ196" s="143">
        <f t="shared" ref="FQ196" si="858">SUM(FQ197:FQ203)-FQ198</f>
        <v>1106</v>
      </c>
      <c r="FR196" s="94">
        <f>SUM(FR197:FR203)-FR198</f>
        <v>4780.3369000000002</v>
      </c>
      <c r="FS196" s="94">
        <f>SUM(FS197:FS203)-FS198</f>
        <v>0</v>
      </c>
      <c r="FT196" s="143">
        <f t="shared" ref="FT196" si="859">SUM(FT197:FT203)-FT198</f>
        <v>2746.6186499999999</v>
      </c>
      <c r="FU196" s="94">
        <f>SUM(FU197:FU203)-FU198</f>
        <v>1430.0387700000001</v>
      </c>
      <c r="FV196" s="143">
        <f t="shared" ref="FV196" si="860">SUM(FV197:FV203)-FV198</f>
        <v>603.67948000000001</v>
      </c>
    </row>
    <row r="197" spans="2:178" s="59" customFormat="1" ht="15.75" hidden="1" customHeight="1" x14ac:dyDescent="0.3">
      <c r="B197" s="49">
        <v>1</v>
      </c>
      <c r="C197" s="50"/>
      <c r="D197" s="50"/>
      <c r="E197" s="307">
        <v>165</v>
      </c>
      <c r="F197" s="49"/>
      <c r="G197" s="50"/>
      <c r="H197" s="50"/>
      <c r="I197" s="307"/>
      <c r="J197" s="10"/>
      <c r="K197" s="10"/>
      <c r="L197" s="81"/>
      <c r="M197" s="307"/>
      <c r="N197" s="10" t="s">
        <v>382</v>
      </c>
      <c r="O197" s="312"/>
      <c r="P197" s="17">
        <f t="shared" ref="P197:P203" si="861">Q197+R197+S197+T197</f>
        <v>0</v>
      </c>
      <c r="Q197" s="17"/>
      <c r="R197" s="33"/>
      <c r="S197" s="17"/>
      <c r="T197" s="17"/>
      <c r="U197" s="17">
        <v>0</v>
      </c>
      <c r="V197" s="312"/>
      <c r="W197" s="312"/>
      <c r="X197" s="17">
        <f t="shared" ref="X197:X203" si="862">Y197+Z197+AA197+AB197</f>
        <v>0</v>
      </c>
      <c r="Y197" s="17"/>
      <c r="Z197" s="17"/>
      <c r="AA197" s="17"/>
      <c r="AB197" s="17"/>
      <c r="AC197" s="17">
        <f t="shared" ref="AC197:AC203" si="863">AD197+AE197+AF197+AG197</f>
        <v>0</v>
      </c>
      <c r="AD197" s="17"/>
      <c r="AE197" s="274"/>
      <c r="AF197" s="17"/>
      <c r="AG197" s="274"/>
      <c r="AH197" s="312"/>
      <c r="AI197" s="17">
        <f t="shared" ref="AI197:AI203" si="864">AJ197+AK197+AL197+AM197</f>
        <v>0</v>
      </c>
      <c r="AJ197" s="17"/>
      <c r="AK197" s="324">
        <f t="shared" si="567"/>
        <v>0</v>
      </c>
      <c r="AL197" s="324">
        <f t="shared" si="568"/>
        <v>0</v>
      </c>
      <c r="AM197" s="324">
        <f t="shared" si="569"/>
        <v>0</v>
      </c>
      <c r="AN197" s="17">
        <f t="shared" ref="AN197:AN203" si="865">AO197+AP197+AQ197+AR197</f>
        <v>0</v>
      </c>
      <c r="AO197" s="17"/>
      <c r="AP197" s="33"/>
      <c r="AQ197" s="17"/>
      <c r="AR197" s="17"/>
      <c r="AS197" s="17">
        <f t="shared" ref="AS197:AS203" si="866">AT197+AU197+AW197+AX197</f>
        <v>0</v>
      </c>
      <c r="AT197" s="17"/>
      <c r="AU197" s="33"/>
      <c r="AV197" s="18"/>
      <c r="AW197" s="17"/>
      <c r="AX197" s="17"/>
      <c r="AY197" s="17">
        <f t="shared" ref="AY197:AY203" si="867">AZ197+BA197+BB197+BC197</f>
        <v>0</v>
      </c>
      <c r="AZ197" s="17"/>
      <c r="BA197" s="33"/>
      <c r="BB197" s="17"/>
      <c r="BC197" s="17"/>
      <c r="BD197" s="17">
        <f t="shared" ref="BD197:BD203" si="868">BE197+BF197+BG197+BH197</f>
        <v>0</v>
      </c>
      <c r="BE197" s="17"/>
      <c r="BF197" s="33"/>
      <c r="BG197" s="17"/>
      <c r="BH197" s="17"/>
      <c r="BI197" s="17">
        <f t="shared" ref="BI197:BI203" si="869">BJ197+BK197+BL197+BM197</f>
        <v>0</v>
      </c>
      <c r="BJ197" s="17"/>
      <c r="BK197" s="33"/>
      <c r="BL197" s="17"/>
      <c r="BM197" s="17"/>
      <c r="BN197" s="17">
        <f t="shared" si="669"/>
        <v>0</v>
      </c>
      <c r="BO197" s="17"/>
      <c r="BP197" s="33"/>
      <c r="BQ197" s="17"/>
      <c r="BR197" s="17"/>
      <c r="BS197" s="17"/>
      <c r="BT197" s="17" t="s">
        <v>212</v>
      </c>
      <c r="BU197" s="17">
        <f t="shared" ref="BU197:BU203" si="870">BV197+BW197+BX197+BY197</f>
        <v>0</v>
      </c>
      <c r="BV197" s="17"/>
      <c r="BW197" s="17"/>
      <c r="BX197" s="17"/>
      <c r="BY197" s="17"/>
      <c r="BZ197" s="17">
        <f t="shared" ref="BZ197:BZ203" si="871">CA197+CB197+CC197+CD197</f>
        <v>0</v>
      </c>
      <c r="CA197" s="17">
        <f t="shared" ref="CA197:CA203" si="872">AO197-BV197</f>
        <v>0</v>
      </c>
      <c r="CB197" s="17">
        <f t="shared" ref="CB197:CB203" si="873">AP197-BW197</f>
        <v>0</v>
      </c>
      <c r="CC197" s="17">
        <f t="shared" ref="CC197:CC203" si="874">AQ197-BX197</f>
        <v>0</v>
      </c>
      <c r="CD197" s="17">
        <f t="shared" ref="CD197:CD203" si="875">AR197-BY197</f>
        <v>0</v>
      </c>
      <c r="CE197" s="17">
        <f t="shared" ref="CE197:CE203" si="876">CF197+CG197+CH197+CI197</f>
        <v>0</v>
      </c>
      <c r="CF197" s="17"/>
      <c r="CG197" s="17"/>
      <c r="CH197" s="17"/>
      <c r="CI197" s="17"/>
      <c r="CJ197" s="17">
        <f t="shared" ref="CJ197:CJ203" si="877">CK197+CL197+CM197+CN197</f>
        <v>0</v>
      </c>
      <c r="CK197" s="17"/>
      <c r="CL197" s="17"/>
      <c r="CM197" s="17"/>
      <c r="CN197" s="17"/>
      <c r="CO197" s="17">
        <f t="shared" ref="CO197:CO203" si="878">CP197+CQ197+CR197+CS197</f>
        <v>0</v>
      </c>
      <c r="CP197" s="17"/>
      <c r="CQ197" s="17"/>
      <c r="CR197" s="17"/>
      <c r="CS197" s="17"/>
      <c r="CT197" s="15">
        <f t="shared" ref="CT197:CT203" si="879">CU197+CV197+CW197+CX197</f>
        <v>0</v>
      </c>
      <c r="CU197" s="15"/>
      <c r="CV197" s="15"/>
      <c r="CW197" s="15"/>
      <c r="CX197" s="15"/>
      <c r="CY197" s="17">
        <f t="shared" ref="CY197:CY203" si="880">CZ197+DA197+DB197+DC197</f>
        <v>0</v>
      </c>
      <c r="CZ197" s="17"/>
      <c r="DA197" s="274"/>
      <c r="DB197" s="17"/>
      <c r="DC197" s="274"/>
      <c r="DD197" s="15">
        <f t="shared" ref="DD197:DD203" si="881">DE197</f>
        <v>0</v>
      </c>
      <c r="DE197" s="17">
        <f t="shared" ref="DE197:DE203" si="882">DF197+DG197+DH197+DI197</f>
        <v>0</v>
      </c>
      <c r="DF197" s="17">
        <f t="shared" ref="DF197:DF203" si="883">CU197+CZ197</f>
        <v>0</v>
      </c>
      <c r="DG197" s="17">
        <f t="shared" ref="DG197:DG203" si="884">CV197+DA197</f>
        <v>0</v>
      </c>
      <c r="DH197" s="17">
        <f t="shared" ref="DH197:DH203" si="885">CW197+DB197</f>
        <v>0</v>
      </c>
      <c r="DI197" s="17">
        <f t="shared" ref="DI197:DI203" si="886">CX197+DC197</f>
        <v>0</v>
      </c>
      <c r="DJ197" s="17">
        <f t="shared" ref="DJ197:DJ203" si="887">DK197+DL197+DM197+DN197</f>
        <v>0</v>
      </c>
      <c r="DK197" s="17">
        <f t="shared" ref="DK197:DK203" si="888">CP197-CU197</f>
        <v>0</v>
      </c>
      <c r="DL197" s="17">
        <f t="shared" ref="DL197:DL203" si="889">CQ197-CV197</f>
        <v>0</v>
      </c>
      <c r="DM197" s="17">
        <f t="shared" ref="DM197:DM203" si="890">CR197-CW197</f>
        <v>0</v>
      </c>
      <c r="DN197" s="17">
        <f t="shared" ref="DN197:DN203" si="891">CS197-CX197</f>
        <v>0</v>
      </c>
      <c r="DO197" s="208"/>
      <c r="DP197" s="209"/>
      <c r="DQ197" s="209"/>
      <c r="DR197" s="17">
        <f t="shared" ref="DR197:DR203" si="892">DS197+DT197+DU197+DV197</f>
        <v>0</v>
      </c>
      <c r="DS197" s="17"/>
      <c r="DT197" s="17"/>
      <c r="DU197" s="17"/>
      <c r="DV197" s="40"/>
      <c r="DW197" s="15">
        <f t="shared" ref="DW197:DW203" si="893">DX197+DY197+DZ197+EA197</f>
        <v>0</v>
      </c>
      <c r="DX197" s="17"/>
      <c r="DY197" s="17"/>
      <c r="DZ197" s="17"/>
      <c r="EA197" s="17"/>
      <c r="EB197" s="17">
        <f t="shared" ref="EB197:EB203" si="894">EC197+ED197+EE197+EF197</f>
        <v>0</v>
      </c>
      <c r="EC197" s="17"/>
      <c r="ED197" s="17"/>
      <c r="EE197" s="17"/>
      <c r="EF197" s="17"/>
      <c r="EG197" s="17"/>
      <c r="EH197" s="17"/>
      <c r="EI197" s="17"/>
      <c r="EJ197" s="8">
        <f t="shared" ref="EJ197:EJ203" si="895">DJ197+EB197+EI197</f>
        <v>0</v>
      </c>
      <c r="EL197" s="8">
        <f t="shared" ref="EL197:EL203" si="896">CO197+DR197+EG197</f>
        <v>0</v>
      </c>
      <c r="EM197" s="8">
        <f t="shared" ref="EM197:EM203" si="897">CT197+DW197+EH197</f>
        <v>0</v>
      </c>
      <c r="EO197" s="8">
        <f t="shared" ref="EO197:EO198" si="898">EM197</f>
        <v>0</v>
      </c>
      <c r="EP197" s="8">
        <f t="shared" ref="EP197:EP198" si="899">EJ197</f>
        <v>0</v>
      </c>
      <c r="ER197" s="8">
        <f>DQ197-EO197</f>
        <v>0</v>
      </c>
      <c r="ET197" s="148"/>
      <c r="EU197" s="148"/>
      <c r="EV197" s="148"/>
      <c r="EW197" s="148"/>
      <c r="EX197" s="148"/>
      <c r="EY197" s="175"/>
      <c r="EZ197" s="148"/>
      <c r="FC197" s="8">
        <f t="shared" ref="FC197:FC203" si="900">FD197+FE197+FF197+FG197</f>
        <v>0</v>
      </c>
      <c r="FD197" s="8"/>
      <c r="FE197" s="131"/>
      <c r="FF197" s="8"/>
      <c r="FG197" s="131"/>
      <c r="FH197" s="8">
        <f t="shared" ref="FH197:FH203" si="901">FI197+FJ197+FK197+FL197</f>
        <v>0</v>
      </c>
      <c r="FI197" s="8"/>
      <c r="FJ197" s="131"/>
      <c r="FK197" s="8"/>
      <c r="FL197" s="131"/>
      <c r="FM197" s="8">
        <f t="shared" ref="FM197:FM203" si="902">FN197+FO197+FP197+FQ197</f>
        <v>0</v>
      </c>
      <c r="FN197" s="8"/>
      <c r="FO197" s="131"/>
      <c r="FP197" s="8"/>
      <c r="FQ197" s="131"/>
      <c r="FR197" s="8">
        <f t="shared" ref="FR197:FR203" si="903">FS197+FT197+FU197+FV197</f>
        <v>0</v>
      </c>
      <c r="FS197" s="8"/>
      <c r="FT197" s="131"/>
      <c r="FU197" s="8"/>
      <c r="FV197" s="131"/>
    </row>
    <row r="198" spans="2:178" s="59" customFormat="1" ht="15.75" hidden="1" customHeight="1" x14ac:dyDescent="0.3">
      <c r="B198" s="49"/>
      <c r="C198" s="50"/>
      <c r="D198" s="50"/>
      <c r="E198" s="307"/>
      <c r="F198" s="49"/>
      <c r="G198" s="50"/>
      <c r="H198" s="50"/>
      <c r="I198" s="307"/>
      <c r="J198" s="10"/>
      <c r="K198" s="10"/>
      <c r="L198" s="81"/>
      <c r="M198" s="307"/>
      <c r="N198" s="28" t="s">
        <v>396</v>
      </c>
      <c r="O198" s="313"/>
      <c r="P198" s="17">
        <f t="shared" si="861"/>
        <v>0</v>
      </c>
      <c r="Q198" s="17"/>
      <c r="R198" s="33"/>
      <c r="S198" s="17"/>
      <c r="T198" s="17"/>
      <c r="U198" s="20">
        <v>0</v>
      </c>
      <c r="V198" s="313"/>
      <c r="W198" s="313"/>
      <c r="X198" s="17">
        <f t="shared" si="862"/>
        <v>0</v>
      </c>
      <c r="Y198" s="17"/>
      <c r="Z198" s="17"/>
      <c r="AA198" s="17"/>
      <c r="AB198" s="17"/>
      <c r="AC198" s="17">
        <f t="shared" si="863"/>
        <v>0</v>
      </c>
      <c r="AD198" s="17"/>
      <c r="AE198" s="274"/>
      <c r="AF198" s="17"/>
      <c r="AG198" s="274"/>
      <c r="AH198" s="313"/>
      <c r="AI198" s="17">
        <f t="shared" si="864"/>
        <v>0</v>
      </c>
      <c r="AJ198" s="17"/>
      <c r="AK198" s="324">
        <f t="shared" si="567"/>
        <v>0</v>
      </c>
      <c r="AL198" s="324">
        <f t="shared" si="568"/>
        <v>0</v>
      </c>
      <c r="AM198" s="324">
        <f t="shared" si="569"/>
        <v>0</v>
      </c>
      <c r="AN198" s="17">
        <f t="shared" si="865"/>
        <v>0</v>
      </c>
      <c r="AO198" s="17"/>
      <c r="AP198" s="33"/>
      <c r="AQ198" s="17"/>
      <c r="AR198" s="17"/>
      <c r="AS198" s="17">
        <f t="shared" si="866"/>
        <v>0</v>
      </c>
      <c r="AT198" s="17"/>
      <c r="AU198" s="33"/>
      <c r="AV198" s="18"/>
      <c r="AW198" s="17"/>
      <c r="AX198" s="17"/>
      <c r="AY198" s="17">
        <f t="shared" si="867"/>
        <v>0</v>
      </c>
      <c r="AZ198" s="17"/>
      <c r="BA198" s="33"/>
      <c r="BB198" s="17"/>
      <c r="BC198" s="17"/>
      <c r="BD198" s="17">
        <f t="shared" si="868"/>
        <v>0</v>
      </c>
      <c r="BE198" s="17"/>
      <c r="BF198" s="33"/>
      <c r="BG198" s="17"/>
      <c r="BH198" s="17"/>
      <c r="BI198" s="17">
        <f t="shared" si="869"/>
        <v>0</v>
      </c>
      <c r="BJ198" s="17"/>
      <c r="BK198" s="33"/>
      <c r="BL198" s="17"/>
      <c r="BM198" s="17"/>
      <c r="BN198" s="17">
        <f t="shared" si="669"/>
        <v>0</v>
      </c>
      <c r="BO198" s="17"/>
      <c r="BP198" s="33"/>
      <c r="BQ198" s="17"/>
      <c r="BR198" s="17"/>
      <c r="BS198" s="17"/>
      <c r="BT198" s="17"/>
      <c r="BU198" s="17">
        <f t="shared" si="870"/>
        <v>0</v>
      </c>
      <c r="BV198" s="17"/>
      <c r="BW198" s="17"/>
      <c r="BX198" s="17"/>
      <c r="BY198" s="17"/>
      <c r="BZ198" s="17">
        <f t="shared" si="871"/>
        <v>0</v>
      </c>
      <c r="CA198" s="17">
        <f t="shared" si="872"/>
        <v>0</v>
      </c>
      <c r="CB198" s="17">
        <f t="shared" si="873"/>
        <v>0</v>
      </c>
      <c r="CC198" s="17">
        <f t="shared" si="874"/>
        <v>0</v>
      </c>
      <c r="CD198" s="17">
        <f t="shared" si="875"/>
        <v>0</v>
      </c>
      <c r="CE198" s="17">
        <f t="shared" si="876"/>
        <v>0</v>
      </c>
      <c r="CF198" s="17"/>
      <c r="CG198" s="17"/>
      <c r="CH198" s="17"/>
      <c r="CI198" s="17"/>
      <c r="CJ198" s="17">
        <f t="shared" si="877"/>
        <v>0</v>
      </c>
      <c r="CK198" s="17"/>
      <c r="CL198" s="17"/>
      <c r="CM198" s="17"/>
      <c r="CN198" s="17"/>
      <c r="CO198" s="17">
        <f t="shared" si="878"/>
        <v>0</v>
      </c>
      <c r="CP198" s="17"/>
      <c r="CQ198" s="17"/>
      <c r="CR198" s="17"/>
      <c r="CS198" s="17"/>
      <c r="CT198" s="15">
        <f t="shared" si="879"/>
        <v>0</v>
      </c>
      <c r="CU198" s="15"/>
      <c r="CV198" s="15"/>
      <c r="CW198" s="15"/>
      <c r="CX198" s="15"/>
      <c r="CY198" s="17">
        <f t="shared" si="880"/>
        <v>0</v>
      </c>
      <c r="CZ198" s="17"/>
      <c r="DA198" s="274"/>
      <c r="DB198" s="17"/>
      <c r="DC198" s="274"/>
      <c r="DD198" s="15">
        <f t="shared" si="881"/>
        <v>0</v>
      </c>
      <c r="DE198" s="17">
        <f t="shared" si="882"/>
        <v>0</v>
      </c>
      <c r="DF198" s="17">
        <f t="shared" si="883"/>
        <v>0</v>
      </c>
      <c r="DG198" s="17">
        <f t="shared" si="884"/>
        <v>0</v>
      </c>
      <c r="DH198" s="17">
        <f t="shared" si="885"/>
        <v>0</v>
      </c>
      <c r="DI198" s="17">
        <f t="shared" si="886"/>
        <v>0</v>
      </c>
      <c r="DJ198" s="17">
        <f t="shared" si="887"/>
        <v>0</v>
      </c>
      <c r="DK198" s="17">
        <f t="shared" si="888"/>
        <v>0</v>
      </c>
      <c r="DL198" s="17">
        <f t="shared" si="889"/>
        <v>0</v>
      </c>
      <c r="DM198" s="17">
        <f t="shared" si="890"/>
        <v>0</v>
      </c>
      <c r="DN198" s="17">
        <f t="shared" si="891"/>
        <v>0</v>
      </c>
      <c r="DO198" s="208"/>
      <c r="DP198" s="209"/>
      <c r="DQ198" s="209"/>
      <c r="DR198" s="17">
        <f t="shared" si="892"/>
        <v>0</v>
      </c>
      <c r="DS198" s="17"/>
      <c r="DT198" s="17"/>
      <c r="DU198" s="17"/>
      <c r="DV198" s="40"/>
      <c r="DW198" s="15">
        <f t="shared" si="893"/>
        <v>0</v>
      </c>
      <c r="DX198" s="17"/>
      <c r="DY198" s="17"/>
      <c r="DZ198" s="17"/>
      <c r="EA198" s="17"/>
      <c r="EB198" s="17">
        <f t="shared" si="894"/>
        <v>0</v>
      </c>
      <c r="EC198" s="17"/>
      <c r="ED198" s="17"/>
      <c r="EE198" s="17"/>
      <c r="EF198" s="17"/>
      <c r="EG198" s="17"/>
      <c r="EH198" s="17"/>
      <c r="EI198" s="17"/>
      <c r="EJ198" s="8">
        <f t="shared" si="895"/>
        <v>0</v>
      </c>
      <c r="EL198" s="8">
        <f t="shared" si="896"/>
        <v>0</v>
      </c>
      <c r="EM198" s="8">
        <f t="shared" si="897"/>
        <v>0</v>
      </c>
      <c r="EO198" s="8">
        <f t="shared" si="898"/>
        <v>0</v>
      </c>
      <c r="EP198" s="8">
        <f t="shared" si="899"/>
        <v>0</v>
      </c>
      <c r="ER198" s="8"/>
      <c r="ET198" s="148"/>
      <c r="EU198" s="148"/>
      <c r="EV198" s="148"/>
      <c r="EW198" s="148"/>
      <c r="EX198" s="148"/>
      <c r="EY198" s="175"/>
      <c r="EZ198" s="148"/>
      <c r="FC198" s="8">
        <f t="shared" si="900"/>
        <v>0</v>
      </c>
      <c r="FD198" s="8"/>
      <c r="FE198" s="131"/>
      <c r="FF198" s="8"/>
      <c r="FG198" s="131"/>
      <c r="FH198" s="8">
        <f t="shared" si="901"/>
        <v>0</v>
      </c>
      <c r="FI198" s="8"/>
      <c r="FJ198" s="131"/>
      <c r="FK198" s="8"/>
      <c r="FL198" s="131"/>
      <c r="FM198" s="8">
        <f t="shared" si="902"/>
        <v>0</v>
      </c>
      <c r="FN198" s="8"/>
      <c r="FO198" s="131"/>
      <c r="FP198" s="8"/>
      <c r="FQ198" s="131"/>
      <c r="FR198" s="8">
        <f t="shared" si="903"/>
        <v>0</v>
      </c>
      <c r="FS198" s="8"/>
      <c r="FT198" s="131"/>
      <c r="FU198" s="8"/>
      <c r="FV198" s="131"/>
    </row>
    <row r="199" spans="2:178" s="59" customFormat="1" ht="15.75" customHeight="1" x14ac:dyDescent="0.3">
      <c r="B199" s="49"/>
      <c r="C199" s="50">
        <v>1</v>
      </c>
      <c r="D199" s="50"/>
      <c r="E199" s="307">
        <v>166</v>
      </c>
      <c r="F199" s="49"/>
      <c r="G199" s="50">
        <v>1</v>
      </c>
      <c r="H199" s="50">
        <v>1</v>
      </c>
      <c r="I199" s="307"/>
      <c r="J199" s="10"/>
      <c r="K199" s="10"/>
      <c r="L199" s="81"/>
      <c r="M199" s="307">
        <v>138</v>
      </c>
      <c r="N199" s="10" t="s">
        <v>383</v>
      </c>
      <c r="O199" s="312"/>
      <c r="P199" s="17">
        <f t="shared" si="861"/>
        <v>804.54600000000005</v>
      </c>
      <c r="Q199" s="17"/>
      <c r="R199" s="33">
        <f>909-104.454</f>
        <v>804.54600000000005</v>
      </c>
      <c r="S199" s="17"/>
      <c r="T199" s="109"/>
      <c r="U199" s="17">
        <v>80.454600000000013</v>
      </c>
      <c r="V199" s="312"/>
      <c r="W199" s="312"/>
      <c r="X199" s="17">
        <f t="shared" si="862"/>
        <v>804.54600000000005</v>
      </c>
      <c r="Y199" s="17"/>
      <c r="Z199" s="33">
        <f>909-104.454</f>
        <v>804.54600000000005</v>
      </c>
      <c r="AA199" s="17"/>
      <c r="AB199" s="17"/>
      <c r="AC199" s="17">
        <f t="shared" si="863"/>
        <v>89.394000000000005</v>
      </c>
      <c r="AD199" s="17"/>
      <c r="AE199" s="274">
        <v>89.394000000000005</v>
      </c>
      <c r="AF199" s="17"/>
      <c r="AG199" s="274"/>
      <c r="AH199" s="312"/>
      <c r="AI199" s="17">
        <f t="shared" si="864"/>
        <v>80.454600000000013</v>
      </c>
      <c r="AJ199" s="17"/>
      <c r="AK199" s="324">
        <f t="shared" si="567"/>
        <v>80.454600000000013</v>
      </c>
      <c r="AL199" s="324">
        <f t="shared" si="568"/>
        <v>0</v>
      </c>
      <c r="AM199" s="324">
        <f t="shared" si="569"/>
        <v>0</v>
      </c>
      <c r="AN199" s="17">
        <f t="shared" si="865"/>
        <v>804.54600000000005</v>
      </c>
      <c r="AO199" s="17"/>
      <c r="AP199" s="33">
        <f>909-104.454</f>
        <v>804.54600000000005</v>
      </c>
      <c r="AQ199" s="17"/>
      <c r="AR199" s="109"/>
      <c r="AS199" s="17">
        <f t="shared" si="866"/>
        <v>804.54600000000005</v>
      </c>
      <c r="AT199" s="17"/>
      <c r="AU199" s="33">
        <f>909-104.454</f>
        <v>804.54600000000005</v>
      </c>
      <c r="AV199" s="18"/>
      <c r="AW199" s="17"/>
      <c r="AX199" s="109"/>
      <c r="AY199" s="17">
        <f t="shared" si="867"/>
        <v>804.54600000000005</v>
      </c>
      <c r="AZ199" s="17"/>
      <c r="BA199" s="33">
        <f>909-104.454</f>
        <v>804.54600000000005</v>
      </c>
      <c r="BB199" s="17"/>
      <c r="BC199" s="109"/>
      <c r="BD199" s="17">
        <f t="shared" si="868"/>
        <v>909</v>
      </c>
      <c r="BE199" s="17"/>
      <c r="BF199" s="33">
        <v>909</v>
      </c>
      <c r="BG199" s="17"/>
      <c r="BH199" s="109"/>
      <c r="BI199" s="17">
        <f t="shared" si="869"/>
        <v>1024.5</v>
      </c>
      <c r="BJ199" s="17"/>
      <c r="BK199" s="33">
        <v>909</v>
      </c>
      <c r="BL199" s="17"/>
      <c r="BM199" s="109">
        <v>115.5</v>
      </c>
      <c r="BN199" s="17">
        <f t="shared" si="669"/>
        <v>909</v>
      </c>
      <c r="BO199" s="17"/>
      <c r="BP199" s="33">
        <v>909</v>
      </c>
      <c r="BQ199" s="17"/>
      <c r="BR199" s="17"/>
      <c r="BS199" s="17"/>
      <c r="BT199" s="17"/>
      <c r="BU199" s="17">
        <f t="shared" si="870"/>
        <v>804.54600000000005</v>
      </c>
      <c r="BV199" s="17"/>
      <c r="BW199" s="33">
        <f>909-104.454</f>
        <v>804.54600000000005</v>
      </c>
      <c r="BX199" s="17"/>
      <c r="BY199" s="17"/>
      <c r="BZ199" s="17">
        <f t="shared" si="871"/>
        <v>0</v>
      </c>
      <c r="CA199" s="17">
        <f t="shared" si="872"/>
        <v>0</v>
      </c>
      <c r="CB199" s="17">
        <f t="shared" si="873"/>
        <v>0</v>
      </c>
      <c r="CC199" s="17">
        <f t="shared" si="874"/>
        <v>0</v>
      </c>
      <c r="CD199" s="17">
        <f t="shared" si="875"/>
        <v>0</v>
      </c>
      <c r="CE199" s="17">
        <f t="shared" si="876"/>
        <v>909</v>
      </c>
      <c r="CF199" s="17"/>
      <c r="CG199" s="33">
        <f>909</f>
        <v>909</v>
      </c>
      <c r="CH199" s="17"/>
      <c r="CI199" s="17"/>
      <c r="CJ199" s="17">
        <f t="shared" si="877"/>
        <v>104.45399999999999</v>
      </c>
      <c r="CK199" s="17"/>
      <c r="CL199" s="33">
        <f>104.454</f>
        <v>104.45399999999999</v>
      </c>
      <c r="CM199" s="17"/>
      <c r="CN199" s="17"/>
      <c r="CO199" s="17">
        <f t="shared" si="878"/>
        <v>804.54600000000005</v>
      </c>
      <c r="CP199" s="17"/>
      <c r="CQ199" s="33">
        <f>909-104.454</f>
        <v>804.54600000000005</v>
      </c>
      <c r="CR199" s="17"/>
      <c r="CS199" s="17"/>
      <c r="CT199" s="17">
        <f t="shared" si="879"/>
        <v>804.54600000000005</v>
      </c>
      <c r="CU199" s="17"/>
      <c r="CV199" s="33">
        <f>909-104.454</f>
        <v>804.54600000000005</v>
      </c>
      <c r="CW199" s="15"/>
      <c r="CX199" s="15"/>
      <c r="CY199" s="17">
        <f t="shared" si="880"/>
        <v>89.394000000000005</v>
      </c>
      <c r="CZ199" s="17"/>
      <c r="DA199" s="274">
        <v>89.394000000000005</v>
      </c>
      <c r="DB199" s="17"/>
      <c r="DC199" s="274"/>
      <c r="DD199" s="15">
        <f t="shared" si="881"/>
        <v>893.94</v>
      </c>
      <c r="DE199" s="17">
        <f t="shared" si="882"/>
        <v>893.94</v>
      </c>
      <c r="DF199" s="17">
        <f t="shared" si="883"/>
        <v>0</v>
      </c>
      <c r="DG199" s="17">
        <f t="shared" si="884"/>
        <v>893.94</v>
      </c>
      <c r="DH199" s="17">
        <f t="shared" si="885"/>
        <v>0</v>
      </c>
      <c r="DI199" s="17">
        <f t="shared" si="886"/>
        <v>0</v>
      </c>
      <c r="DJ199" s="17">
        <f t="shared" si="887"/>
        <v>0</v>
      </c>
      <c r="DK199" s="17">
        <f t="shared" si="888"/>
        <v>0</v>
      </c>
      <c r="DL199" s="17">
        <f t="shared" si="889"/>
        <v>0</v>
      </c>
      <c r="DM199" s="17">
        <f t="shared" si="890"/>
        <v>0</v>
      </c>
      <c r="DN199" s="17">
        <f t="shared" si="891"/>
        <v>0</v>
      </c>
      <c r="DO199" s="208"/>
      <c r="DP199" s="339">
        <f>CE199+CE201+CE202+CE203</f>
        <v>30457.072</v>
      </c>
      <c r="DQ199" s="339">
        <f>DP199-CJ199</f>
        <v>30352.617999999999</v>
      </c>
      <c r="DR199" s="17">
        <f t="shared" si="892"/>
        <v>0</v>
      </c>
      <c r="DS199" s="17"/>
      <c r="DT199" s="17"/>
      <c r="DU199" s="17"/>
      <c r="DV199" s="40"/>
      <c r="DW199" s="15">
        <f t="shared" si="893"/>
        <v>0</v>
      </c>
      <c r="DX199" s="17"/>
      <c r="DY199" s="17"/>
      <c r="DZ199" s="17"/>
      <c r="EA199" s="17"/>
      <c r="EB199" s="17">
        <f t="shared" si="894"/>
        <v>0</v>
      </c>
      <c r="EC199" s="17"/>
      <c r="ED199" s="17"/>
      <c r="EE199" s="17"/>
      <c r="EF199" s="17"/>
      <c r="EG199" s="17"/>
      <c r="EH199" s="17"/>
      <c r="EI199" s="17"/>
      <c r="EJ199" s="8">
        <f t="shared" si="895"/>
        <v>0</v>
      </c>
      <c r="EL199" s="8">
        <f t="shared" si="896"/>
        <v>804.54600000000005</v>
      </c>
      <c r="EM199" s="8">
        <f t="shared" si="897"/>
        <v>804.54600000000005</v>
      </c>
      <c r="EO199" s="45">
        <f>EM199+EM201+EM202+EM203</f>
        <v>28934.855</v>
      </c>
      <c r="EP199" s="45">
        <f>EJ199+EJ201+EJ202+EJ203</f>
        <v>1417.7629999999995</v>
      </c>
      <c r="ER199" s="8">
        <f>DQ199-EO199</f>
        <v>1417.762999999999</v>
      </c>
      <c r="ET199" s="148">
        <v>1250</v>
      </c>
      <c r="EU199" s="148"/>
      <c r="EV199" s="148">
        <v>0.25</v>
      </c>
      <c r="EW199" s="148"/>
      <c r="EX199" s="148"/>
      <c r="EY199" s="175"/>
      <c r="EZ199" s="148"/>
      <c r="FC199" s="8">
        <f t="shared" si="900"/>
        <v>804.54600000000005</v>
      </c>
      <c r="FD199" s="8"/>
      <c r="FE199" s="131">
        <v>804.54600000000005</v>
      </c>
      <c r="FF199" s="8"/>
      <c r="FG199" s="131"/>
      <c r="FH199" s="8">
        <f t="shared" si="901"/>
        <v>89.394000000000005</v>
      </c>
      <c r="FI199" s="8"/>
      <c r="FJ199" s="131">
        <v>89.394000000000005</v>
      </c>
      <c r="FK199" s="8"/>
      <c r="FL199" s="131"/>
      <c r="FM199" s="8">
        <f t="shared" si="902"/>
        <v>804.54600000000005</v>
      </c>
      <c r="FN199" s="8"/>
      <c r="FO199" s="131">
        <v>804.54600000000005</v>
      </c>
      <c r="FP199" s="8"/>
      <c r="FQ199" s="131"/>
      <c r="FR199" s="8">
        <f t="shared" si="903"/>
        <v>89.394000000000005</v>
      </c>
      <c r="FS199" s="8"/>
      <c r="FT199" s="131">
        <v>89.394000000000005</v>
      </c>
      <c r="FU199" s="8"/>
      <c r="FV199" s="131"/>
    </row>
    <row r="200" spans="2:178" s="59" customFormat="1" ht="15.75" customHeight="1" x14ac:dyDescent="0.3">
      <c r="B200" s="49"/>
      <c r="C200" s="50"/>
      <c r="D200" s="50">
        <v>1</v>
      </c>
      <c r="E200" s="307">
        <v>167</v>
      </c>
      <c r="F200" s="49"/>
      <c r="G200" s="50"/>
      <c r="H200" s="50">
        <v>1</v>
      </c>
      <c r="I200" s="307"/>
      <c r="J200" s="10"/>
      <c r="K200" s="10"/>
      <c r="L200" s="81"/>
      <c r="M200" s="307">
        <v>139</v>
      </c>
      <c r="N200" s="10" t="s">
        <v>384</v>
      </c>
      <c r="O200" s="312"/>
      <c r="P200" s="17">
        <f t="shared" si="861"/>
        <v>2417.6320000000001</v>
      </c>
      <c r="Q200" s="17"/>
      <c r="R200" s="33">
        <f>2344.5-59.168</f>
        <v>2285.3319999999999</v>
      </c>
      <c r="S200" s="17"/>
      <c r="T200" s="109">
        <v>132.30000000000001</v>
      </c>
      <c r="U200" s="17">
        <v>237.3973</v>
      </c>
      <c r="V200" s="312"/>
      <c r="W200" s="312"/>
      <c r="X200" s="17">
        <f t="shared" si="862"/>
        <v>2417.6320000000001</v>
      </c>
      <c r="Y200" s="17"/>
      <c r="Z200" s="33">
        <f>2344.5-59.168</f>
        <v>2285.3319999999999</v>
      </c>
      <c r="AA200" s="17"/>
      <c r="AB200" s="109">
        <v>132.30000000000001</v>
      </c>
      <c r="AC200" s="17">
        <f t="shared" si="863"/>
        <v>470.01</v>
      </c>
      <c r="AD200" s="17"/>
      <c r="AE200" s="274">
        <v>282.45999999999998</v>
      </c>
      <c r="AF200" s="17"/>
      <c r="AG200" s="274">
        <v>187.55</v>
      </c>
      <c r="AH200" s="312"/>
      <c r="AI200" s="17">
        <f t="shared" si="864"/>
        <v>237.3973</v>
      </c>
      <c r="AJ200" s="17"/>
      <c r="AK200" s="324">
        <f t="shared" ref="AK200:AK258" si="904">AU200*10%</f>
        <v>228.53319999999999</v>
      </c>
      <c r="AL200" s="324">
        <f t="shared" ref="AL200:AL258" si="905">AW200*8%</f>
        <v>0</v>
      </c>
      <c r="AM200" s="324">
        <f t="shared" ref="AM200:AM258" si="906">AX200*6.7%</f>
        <v>8.8641000000000005</v>
      </c>
      <c r="AN200" s="17">
        <f t="shared" si="865"/>
        <v>2417.6320000000001</v>
      </c>
      <c r="AO200" s="17"/>
      <c r="AP200" s="33">
        <f>2344.5-59.168</f>
        <v>2285.3319999999999</v>
      </c>
      <c r="AQ200" s="17"/>
      <c r="AR200" s="109">
        <v>132.30000000000001</v>
      </c>
      <c r="AS200" s="17">
        <f t="shared" si="866"/>
        <v>2417.6320000000001</v>
      </c>
      <c r="AT200" s="17"/>
      <c r="AU200" s="33">
        <f>2344.5-59.168</f>
        <v>2285.3319999999999</v>
      </c>
      <c r="AV200" s="18"/>
      <c r="AW200" s="17"/>
      <c r="AX200" s="109">
        <v>132.30000000000001</v>
      </c>
      <c r="AY200" s="17">
        <f t="shared" si="867"/>
        <v>2417.6320000000001</v>
      </c>
      <c r="AZ200" s="17"/>
      <c r="BA200" s="33">
        <f>2344.5-59.168</f>
        <v>2285.3319999999999</v>
      </c>
      <c r="BB200" s="17"/>
      <c r="BC200" s="109">
        <v>132.30000000000001</v>
      </c>
      <c r="BD200" s="17">
        <f t="shared" si="868"/>
        <v>2476.8000000000002</v>
      </c>
      <c r="BE200" s="17"/>
      <c r="BF200" s="33">
        <v>2344.5</v>
      </c>
      <c r="BG200" s="17"/>
      <c r="BH200" s="109">
        <v>132.30000000000001</v>
      </c>
      <c r="BI200" s="17">
        <f t="shared" si="869"/>
        <v>2476.8000000000002</v>
      </c>
      <c r="BJ200" s="17"/>
      <c r="BK200" s="33">
        <v>2344.5</v>
      </c>
      <c r="BL200" s="17"/>
      <c r="BM200" s="109">
        <v>132.30000000000001</v>
      </c>
      <c r="BN200" s="17">
        <f t="shared" si="669"/>
        <v>2344.5</v>
      </c>
      <c r="BO200" s="17"/>
      <c r="BP200" s="33">
        <v>2344.5</v>
      </c>
      <c r="BQ200" s="17"/>
      <c r="BR200" s="17"/>
      <c r="BS200" s="17"/>
      <c r="BT200" s="17"/>
      <c r="BU200" s="17">
        <f t="shared" si="870"/>
        <v>2417.6320000000001</v>
      </c>
      <c r="BV200" s="17"/>
      <c r="BW200" s="33">
        <f>2344.5-59.168</f>
        <v>2285.3319999999999</v>
      </c>
      <c r="BX200" s="17"/>
      <c r="BY200" s="109">
        <v>132.30000000000001</v>
      </c>
      <c r="BZ200" s="17">
        <f t="shared" si="871"/>
        <v>0</v>
      </c>
      <c r="CA200" s="17">
        <f t="shared" si="872"/>
        <v>0</v>
      </c>
      <c r="CB200" s="17">
        <f t="shared" si="873"/>
        <v>0</v>
      </c>
      <c r="CC200" s="17">
        <f t="shared" si="874"/>
        <v>0</v>
      </c>
      <c r="CD200" s="17">
        <f t="shared" si="875"/>
        <v>0</v>
      </c>
      <c r="CE200" s="17">
        <f t="shared" si="876"/>
        <v>2476.8000000000002</v>
      </c>
      <c r="CF200" s="17"/>
      <c r="CG200" s="33">
        <f>2344.5</f>
        <v>2344.5</v>
      </c>
      <c r="CH200" s="17"/>
      <c r="CI200" s="109">
        <v>132.30000000000001</v>
      </c>
      <c r="CJ200" s="17">
        <f t="shared" si="877"/>
        <v>59.167999999999999</v>
      </c>
      <c r="CK200" s="17"/>
      <c r="CL200" s="33">
        <f>59.168</f>
        <v>59.167999999999999</v>
      </c>
      <c r="CM200" s="17"/>
      <c r="CN200" s="17"/>
      <c r="CO200" s="17">
        <f t="shared" si="878"/>
        <v>2417.6320000000001</v>
      </c>
      <c r="CP200" s="17"/>
      <c r="CQ200" s="33">
        <f>2344.5-59.168</f>
        <v>2285.3319999999999</v>
      </c>
      <c r="CR200" s="17"/>
      <c r="CS200" s="109">
        <v>132.30000000000001</v>
      </c>
      <c r="CT200" s="17">
        <f t="shared" si="879"/>
        <v>2417.6320000000001</v>
      </c>
      <c r="CU200" s="17"/>
      <c r="CV200" s="33">
        <f>2344.5-59.168</f>
        <v>2285.3319999999999</v>
      </c>
      <c r="CW200" s="17"/>
      <c r="CX200" s="109">
        <v>132.30000000000001</v>
      </c>
      <c r="CY200" s="17">
        <f t="shared" si="880"/>
        <v>470.01</v>
      </c>
      <c r="CZ200" s="17"/>
      <c r="DA200" s="274">
        <v>282.45999999999998</v>
      </c>
      <c r="DB200" s="17"/>
      <c r="DC200" s="274">
        <v>187.55</v>
      </c>
      <c r="DD200" s="15">
        <f t="shared" si="881"/>
        <v>2887.6419999999998</v>
      </c>
      <c r="DE200" s="17">
        <f t="shared" si="882"/>
        <v>2887.6419999999998</v>
      </c>
      <c r="DF200" s="17">
        <f t="shared" si="883"/>
        <v>0</v>
      </c>
      <c r="DG200" s="17">
        <f t="shared" si="884"/>
        <v>2567.7919999999999</v>
      </c>
      <c r="DH200" s="17">
        <f t="shared" si="885"/>
        <v>0</v>
      </c>
      <c r="DI200" s="17">
        <f t="shared" si="886"/>
        <v>319.85000000000002</v>
      </c>
      <c r="DJ200" s="17">
        <f t="shared" si="887"/>
        <v>0</v>
      </c>
      <c r="DK200" s="17">
        <f t="shared" si="888"/>
        <v>0</v>
      </c>
      <c r="DL200" s="17">
        <f t="shared" si="889"/>
        <v>0</v>
      </c>
      <c r="DM200" s="17">
        <f t="shared" si="890"/>
        <v>0</v>
      </c>
      <c r="DN200" s="17">
        <f t="shared" si="891"/>
        <v>0</v>
      </c>
      <c r="DO200" s="208"/>
      <c r="DP200" s="209">
        <f>CE196-DP197-DP199</f>
        <v>2476.8000000000029</v>
      </c>
      <c r="DQ200" s="209">
        <f>DP200-CJ200</f>
        <v>2417.6320000000028</v>
      </c>
      <c r="DR200" s="17">
        <f t="shared" si="892"/>
        <v>0</v>
      </c>
      <c r="DS200" s="17"/>
      <c r="DT200" s="17"/>
      <c r="DU200" s="17"/>
      <c r="DV200" s="40"/>
      <c r="DW200" s="15">
        <f t="shared" si="893"/>
        <v>0</v>
      </c>
      <c r="DX200" s="17"/>
      <c r="DY200" s="17"/>
      <c r="DZ200" s="17"/>
      <c r="EA200" s="17"/>
      <c r="EB200" s="17">
        <f t="shared" si="894"/>
        <v>0</v>
      </c>
      <c r="EC200" s="17"/>
      <c r="ED200" s="17"/>
      <c r="EE200" s="17"/>
      <c r="EF200" s="17"/>
      <c r="EG200" s="17"/>
      <c r="EH200" s="17"/>
      <c r="EI200" s="17"/>
      <c r="EJ200" s="8">
        <f t="shared" si="895"/>
        <v>0</v>
      </c>
      <c r="EL200" s="8">
        <f t="shared" si="896"/>
        <v>2417.6320000000001</v>
      </c>
      <c r="EM200" s="8">
        <f t="shared" si="897"/>
        <v>2417.6320000000001</v>
      </c>
      <c r="EO200" s="8">
        <f>EM200</f>
        <v>2417.6320000000001</v>
      </c>
      <c r="EP200" s="8">
        <f>EJ200</f>
        <v>0</v>
      </c>
      <c r="ER200" s="8">
        <f>DQ200-EO200</f>
        <v>0</v>
      </c>
      <c r="ET200" s="148">
        <v>10847</v>
      </c>
      <c r="EU200" s="148"/>
      <c r="EV200" s="148">
        <v>2.35</v>
      </c>
      <c r="EW200" s="148"/>
      <c r="EX200" s="148"/>
      <c r="EY200" s="175">
        <v>4</v>
      </c>
      <c r="EZ200" s="148">
        <v>750</v>
      </c>
      <c r="FC200" s="8">
        <f t="shared" si="900"/>
        <v>2417.6320000000001</v>
      </c>
      <c r="FD200" s="8"/>
      <c r="FE200" s="131">
        <v>2285.3319999999999</v>
      </c>
      <c r="FF200" s="8"/>
      <c r="FG200" s="131">
        <v>132.30000000000001</v>
      </c>
      <c r="FH200" s="8">
        <f t="shared" si="901"/>
        <v>470.01</v>
      </c>
      <c r="FI200" s="8"/>
      <c r="FJ200" s="131">
        <v>282.45999999999998</v>
      </c>
      <c r="FK200" s="8"/>
      <c r="FL200" s="131">
        <v>187.55</v>
      </c>
      <c r="FM200" s="8">
        <f t="shared" si="902"/>
        <v>2417.6320000000001</v>
      </c>
      <c r="FN200" s="8"/>
      <c r="FO200" s="131">
        <v>2285.3319999999999</v>
      </c>
      <c r="FP200" s="8"/>
      <c r="FQ200" s="131">
        <v>132.30000000000001</v>
      </c>
      <c r="FR200" s="8">
        <f t="shared" si="903"/>
        <v>470.01</v>
      </c>
      <c r="FS200" s="8"/>
      <c r="FT200" s="131">
        <v>282.45999999999998</v>
      </c>
      <c r="FU200" s="8"/>
      <c r="FV200" s="131">
        <v>187.55</v>
      </c>
    </row>
    <row r="201" spans="2:178" s="59" customFormat="1" ht="15.75" customHeight="1" x14ac:dyDescent="0.3">
      <c r="B201" s="49"/>
      <c r="C201" s="50">
        <v>1</v>
      </c>
      <c r="D201" s="50"/>
      <c r="E201" s="307">
        <v>168</v>
      </c>
      <c r="F201" s="49"/>
      <c r="G201" s="50">
        <v>1</v>
      </c>
      <c r="H201" s="50">
        <v>1</v>
      </c>
      <c r="I201" s="298"/>
      <c r="J201" s="10"/>
      <c r="K201" s="10"/>
      <c r="L201" s="82"/>
      <c r="M201" s="307">
        <v>140</v>
      </c>
      <c r="N201" s="10" t="s">
        <v>385</v>
      </c>
      <c r="O201" s="312"/>
      <c r="P201" s="17">
        <f t="shared" si="861"/>
        <v>4269.0460000000003</v>
      </c>
      <c r="Q201" s="17"/>
      <c r="R201" s="33">
        <v>4031.7460000000001</v>
      </c>
      <c r="S201" s="17"/>
      <c r="T201" s="109">
        <v>237.3</v>
      </c>
      <c r="U201" s="17">
        <v>419.07370000000003</v>
      </c>
      <c r="V201" s="312"/>
      <c r="W201" s="312"/>
      <c r="X201" s="17">
        <f t="shared" si="862"/>
        <v>4269.0460000000003</v>
      </c>
      <c r="Y201" s="17"/>
      <c r="Z201" s="17">
        <f>2034.024+1997.722</f>
        <v>4031.7460000000001</v>
      </c>
      <c r="AA201" s="17"/>
      <c r="AB201" s="109">
        <v>237.3</v>
      </c>
      <c r="AC201" s="17">
        <f t="shared" si="863"/>
        <v>580.85379</v>
      </c>
      <c r="AD201" s="17"/>
      <c r="AE201" s="274">
        <v>447.97978999999998</v>
      </c>
      <c r="AF201" s="17"/>
      <c r="AG201" s="274">
        <v>132.874</v>
      </c>
      <c r="AH201" s="312"/>
      <c r="AI201" s="17">
        <f t="shared" si="864"/>
        <v>419.07370000000003</v>
      </c>
      <c r="AJ201" s="17"/>
      <c r="AK201" s="324">
        <f t="shared" si="904"/>
        <v>403.17460000000005</v>
      </c>
      <c r="AL201" s="324">
        <f t="shared" si="905"/>
        <v>0</v>
      </c>
      <c r="AM201" s="324">
        <f t="shared" si="906"/>
        <v>15.899100000000002</v>
      </c>
      <c r="AN201" s="17">
        <f t="shared" si="865"/>
        <v>4269.0460000000003</v>
      </c>
      <c r="AO201" s="17"/>
      <c r="AP201" s="33">
        <v>4031.7460000000001</v>
      </c>
      <c r="AQ201" s="17"/>
      <c r="AR201" s="109">
        <v>237.3</v>
      </c>
      <c r="AS201" s="17">
        <f t="shared" si="866"/>
        <v>4269.0460000000003</v>
      </c>
      <c r="AT201" s="17"/>
      <c r="AU201" s="33">
        <v>4031.7460000000001</v>
      </c>
      <c r="AV201" s="18"/>
      <c r="AW201" s="17"/>
      <c r="AX201" s="109">
        <v>237.3</v>
      </c>
      <c r="AY201" s="17">
        <f t="shared" si="867"/>
        <v>4284.8</v>
      </c>
      <c r="AZ201" s="17"/>
      <c r="BA201" s="33">
        <v>4047.5</v>
      </c>
      <c r="BB201" s="17"/>
      <c r="BC201" s="109">
        <v>237.3</v>
      </c>
      <c r="BD201" s="17">
        <f t="shared" si="868"/>
        <v>4284.8</v>
      </c>
      <c r="BE201" s="17"/>
      <c r="BF201" s="33">
        <v>4047.5</v>
      </c>
      <c r="BG201" s="17"/>
      <c r="BH201" s="109">
        <v>237.3</v>
      </c>
      <c r="BI201" s="17">
        <f t="shared" si="869"/>
        <v>2284.8000000000002</v>
      </c>
      <c r="BJ201" s="17"/>
      <c r="BK201" s="33">
        <v>2047.5</v>
      </c>
      <c r="BL201" s="17"/>
      <c r="BM201" s="109">
        <v>237.3</v>
      </c>
      <c r="BN201" s="17">
        <f t="shared" si="669"/>
        <v>2047.5</v>
      </c>
      <c r="BO201" s="17"/>
      <c r="BP201" s="33">
        <v>2047.5</v>
      </c>
      <c r="BQ201" s="17"/>
      <c r="BR201" s="17"/>
      <c r="BS201" s="17"/>
      <c r="BT201" s="17"/>
      <c r="BU201" s="17">
        <f t="shared" si="870"/>
        <v>4269.0460000000003</v>
      </c>
      <c r="BV201" s="17"/>
      <c r="BW201" s="17">
        <f>2034.024+1997.722</f>
        <v>4031.7460000000001</v>
      </c>
      <c r="BX201" s="17"/>
      <c r="BY201" s="109">
        <v>237.3</v>
      </c>
      <c r="BZ201" s="17">
        <f t="shared" si="871"/>
        <v>0</v>
      </c>
      <c r="CA201" s="17">
        <f t="shared" si="872"/>
        <v>0</v>
      </c>
      <c r="CB201" s="17">
        <f t="shared" si="873"/>
        <v>0</v>
      </c>
      <c r="CC201" s="17">
        <f t="shared" si="874"/>
        <v>0</v>
      </c>
      <c r="CD201" s="17">
        <f t="shared" si="875"/>
        <v>0</v>
      </c>
      <c r="CE201" s="17">
        <f t="shared" si="876"/>
        <v>4269.0460000000003</v>
      </c>
      <c r="CF201" s="17"/>
      <c r="CG201" s="17">
        <f>2034.024+1997.722</f>
        <v>4031.7460000000001</v>
      </c>
      <c r="CH201" s="17"/>
      <c r="CI201" s="109">
        <v>237.3</v>
      </c>
      <c r="CJ201" s="17">
        <f t="shared" si="877"/>
        <v>0</v>
      </c>
      <c r="CK201" s="17"/>
      <c r="CL201" s="17"/>
      <c r="CM201" s="17"/>
      <c r="CN201" s="17"/>
      <c r="CO201" s="17">
        <f t="shared" si="878"/>
        <v>4269.0460000000003</v>
      </c>
      <c r="CP201" s="17"/>
      <c r="CQ201" s="17">
        <f>2034.024+1997.722</f>
        <v>4031.7460000000001</v>
      </c>
      <c r="CR201" s="17"/>
      <c r="CS201" s="109">
        <v>237.3</v>
      </c>
      <c r="CT201" s="17">
        <f t="shared" si="879"/>
        <v>4263.3429999999998</v>
      </c>
      <c r="CU201" s="17"/>
      <c r="CV201" s="17">
        <v>4026.0430000000001</v>
      </c>
      <c r="CW201" s="17"/>
      <c r="CX201" s="109">
        <v>237.3</v>
      </c>
      <c r="CY201" s="17">
        <f t="shared" si="880"/>
        <v>580.85379</v>
      </c>
      <c r="CZ201" s="17"/>
      <c r="DA201" s="274">
        <v>447.97978999999998</v>
      </c>
      <c r="DB201" s="17"/>
      <c r="DC201" s="274">
        <v>132.874</v>
      </c>
      <c r="DD201" s="15">
        <f t="shared" si="881"/>
        <v>4844.19679</v>
      </c>
      <c r="DE201" s="17">
        <f t="shared" si="882"/>
        <v>4844.19679</v>
      </c>
      <c r="DF201" s="17">
        <f t="shared" si="883"/>
        <v>0</v>
      </c>
      <c r="DG201" s="17">
        <f t="shared" si="884"/>
        <v>4474.02279</v>
      </c>
      <c r="DH201" s="17">
        <f t="shared" si="885"/>
        <v>0</v>
      </c>
      <c r="DI201" s="17">
        <f t="shared" si="886"/>
        <v>370.17399999999998</v>
      </c>
      <c r="DJ201" s="17">
        <f t="shared" si="887"/>
        <v>5.7029999999999745</v>
      </c>
      <c r="DK201" s="17">
        <f t="shared" si="888"/>
        <v>0</v>
      </c>
      <c r="DL201" s="17">
        <f t="shared" si="889"/>
        <v>5.7029999999999745</v>
      </c>
      <c r="DM201" s="17">
        <f t="shared" si="890"/>
        <v>0</v>
      </c>
      <c r="DN201" s="17">
        <f t="shared" si="891"/>
        <v>0</v>
      </c>
      <c r="DO201" s="208"/>
      <c r="DP201" s="209"/>
      <c r="DQ201" s="209"/>
      <c r="DR201" s="17">
        <f t="shared" si="892"/>
        <v>0</v>
      </c>
      <c r="DS201" s="17"/>
      <c r="DT201" s="17"/>
      <c r="DU201" s="17"/>
      <c r="DV201" s="40"/>
      <c r="DW201" s="15">
        <f t="shared" si="893"/>
        <v>0</v>
      </c>
      <c r="DX201" s="17"/>
      <c r="DY201" s="17"/>
      <c r="DZ201" s="17"/>
      <c r="EA201" s="17"/>
      <c r="EB201" s="17">
        <f t="shared" si="894"/>
        <v>0</v>
      </c>
      <c r="EC201" s="17"/>
      <c r="ED201" s="17"/>
      <c r="EE201" s="17"/>
      <c r="EF201" s="17"/>
      <c r="EG201" s="17"/>
      <c r="EH201" s="17"/>
      <c r="EI201" s="17"/>
      <c r="EJ201" s="8">
        <f t="shared" si="895"/>
        <v>5.7029999999999745</v>
      </c>
      <c r="EL201" s="8">
        <f t="shared" si="896"/>
        <v>4269.0460000000003</v>
      </c>
      <c r="EM201" s="8">
        <f t="shared" si="897"/>
        <v>4263.3429999999998</v>
      </c>
      <c r="EO201" s="8"/>
      <c r="EP201" s="8"/>
      <c r="ER201" s="8"/>
      <c r="ET201" s="148">
        <v>8086.2</v>
      </c>
      <c r="EU201" s="148"/>
      <c r="EV201" s="148">
        <v>1.367</v>
      </c>
      <c r="EW201" s="148"/>
      <c r="EX201" s="148"/>
      <c r="EY201" s="175">
        <v>1</v>
      </c>
      <c r="EZ201" s="148">
        <v>1200</v>
      </c>
      <c r="FC201" s="8">
        <f t="shared" si="900"/>
        <v>4263.3429999999998</v>
      </c>
      <c r="FD201" s="8"/>
      <c r="FE201" s="131">
        <v>4026.0430000000001</v>
      </c>
      <c r="FF201" s="8"/>
      <c r="FG201" s="131">
        <v>237.3</v>
      </c>
      <c r="FH201" s="8">
        <f t="shared" si="901"/>
        <v>580.85379</v>
      </c>
      <c r="FI201" s="8"/>
      <c r="FJ201" s="131">
        <v>447.97978999999998</v>
      </c>
      <c r="FK201" s="8"/>
      <c r="FL201" s="131">
        <v>132.874</v>
      </c>
      <c r="FM201" s="8">
        <f t="shared" si="902"/>
        <v>4263.3429999999998</v>
      </c>
      <c r="FN201" s="8"/>
      <c r="FO201" s="131">
        <v>4026.0430000000001</v>
      </c>
      <c r="FP201" s="8"/>
      <c r="FQ201" s="131">
        <v>237.3</v>
      </c>
      <c r="FR201" s="8">
        <f t="shared" si="903"/>
        <v>580.85379</v>
      </c>
      <c r="FS201" s="8"/>
      <c r="FT201" s="131">
        <v>447.97978999999998</v>
      </c>
      <c r="FU201" s="8"/>
      <c r="FV201" s="131">
        <v>132.874</v>
      </c>
    </row>
    <row r="202" spans="2:178" s="59" customFormat="1" ht="15.75" customHeight="1" x14ac:dyDescent="0.3">
      <c r="B202" s="49"/>
      <c r="C202" s="50">
        <v>1</v>
      </c>
      <c r="D202" s="50"/>
      <c r="E202" s="307">
        <v>169</v>
      </c>
      <c r="F202" s="49"/>
      <c r="G202" s="50">
        <v>1</v>
      </c>
      <c r="H202" s="50">
        <v>1</v>
      </c>
      <c r="I202" s="307"/>
      <c r="J202" s="10"/>
      <c r="K202" s="10"/>
      <c r="L202" s="81"/>
      <c r="M202" s="307">
        <v>141</v>
      </c>
      <c r="N202" s="10" t="s">
        <v>62</v>
      </c>
      <c r="O202" s="312"/>
      <c r="P202" s="17">
        <f t="shared" si="861"/>
        <v>1500</v>
      </c>
      <c r="Q202" s="17"/>
      <c r="R202" s="109">
        <f>355.5+1144.5</f>
        <v>1500</v>
      </c>
      <c r="S202" s="17"/>
      <c r="T202" s="17"/>
      <c r="U202" s="17">
        <v>150</v>
      </c>
      <c r="V202" s="312"/>
      <c r="W202" s="312"/>
      <c r="X202" s="17">
        <f t="shared" si="862"/>
        <v>1500</v>
      </c>
      <c r="Y202" s="17"/>
      <c r="Z202" s="17">
        <v>1500</v>
      </c>
      <c r="AA202" s="17"/>
      <c r="AB202" s="17"/>
      <c r="AC202" s="17">
        <f t="shared" si="863"/>
        <v>170.215</v>
      </c>
      <c r="AD202" s="17"/>
      <c r="AE202" s="274">
        <v>170.215</v>
      </c>
      <c r="AF202" s="17"/>
      <c r="AG202" s="274"/>
      <c r="AH202" s="312"/>
      <c r="AI202" s="17">
        <f t="shared" si="864"/>
        <v>150</v>
      </c>
      <c r="AJ202" s="17"/>
      <c r="AK202" s="324">
        <f t="shared" si="904"/>
        <v>150</v>
      </c>
      <c r="AL202" s="324">
        <f t="shared" si="905"/>
        <v>0</v>
      </c>
      <c r="AM202" s="324">
        <f t="shared" si="906"/>
        <v>0</v>
      </c>
      <c r="AN202" s="17">
        <f t="shared" si="865"/>
        <v>1500</v>
      </c>
      <c r="AO202" s="17"/>
      <c r="AP202" s="109">
        <f>355.5+1144.5</f>
        <v>1500</v>
      </c>
      <c r="AQ202" s="17"/>
      <c r="AR202" s="17"/>
      <c r="AS202" s="17">
        <f t="shared" si="866"/>
        <v>1500</v>
      </c>
      <c r="AT202" s="17"/>
      <c r="AU202" s="109">
        <f>355.5+1144.5</f>
        <v>1500</v>
      </c>
      <c r="AV202" s="319"/>
      <c r="AW202" s="17"/>
      <c r="AX202" s="17"/>
      <c r="AY202" s="17">
        <f t="shared" si="867"/>
        <v>1500</v>
      </c>
      <c r="AZ202" s="17"/>
      <c r="BA202" s="109">
        <f>355.5+1144.5</f>
        <v>1500</v>
      </c>
      <c r="BB202" s="17"/>
      <c r="BC202" s="17"/>
      <c r="BD202" s="17">
        <f t="shared" si="868"/>
        <v>1500</v>
      </c>
      <c r="BE202" s="17"/>
      <c r="BF202" s="109">
        <f>355.5+1144.5</f>
        <v>1500</v>
      </c>
      <c r="BG202" s="17"/>
      <c r="BH202" s="17"/>
      <c r="BI202" s="17">
        <f t="shared" si="869"/>
        <v>1500</v>
      </c>
      <c r="BJ202" s="17"/>
      <c r="BK202" s="109">
        <f>355.5+1144.5</f>
        <v>1500</v>
      </c>
      <c r="BL202" s="17"/>
      <c r="BM202" s="17"/>
      <c r="BN202" s="17">
        <f t="shared" si="669"/>
        <v>355.5</v>
      </c>
      <c r="BO202" s="17"/>
      <c r="BP202" s="33">
        <v>355.5</v>
      </c>
      <c r="BQ202" s="17"/>
      <c r="BR202" s="17"/>
      <c r="BS202" s="17"/>
      <c r="BT202" s="17"/>
      <c r="BU202" s="17">
        <f t="shared" si="870"/>
        <v>1500</v>
      </c>
      <c r="BV202" s="17"/>
      <c r="BW202" s="17">
        <v>1500</v>
      </c>
      <c r="BX202" s="17"/>
      <c r="BY202" s="17"/>
      <c r="BZ202" s="17">
        <f t="shared" si="871"/>
        <v>0</v>
      </c>
      <c r="CA202" s="17">
        <f t="shared" si="872"/>
        <v>0</v>
      </c>
      <c r="CB202" s="17">
        <f t="shared" si="873"/>
        <v>0</v>
      </c>
      <c r="CC202" s="17">
        <f t="shared" si="874"/>
        <v>0</v>
      </c>
      <c r="CD202" s="17">
        <f t="shared" si="875"/>
        <v>0</v>
      </c>
      <c r="CE202" s="17">
        <f t="shared" si="876"/>
        <v>1500</v>
      </c>
      <c r="CF202" s="17"/>
      <c r="CG202" s="17">
        <v>1500</v>
      </c>
      <c r="CH202" s="17"/>
      <c r="CI202" s="17"/>
      <c r="CJ202" s="17">
        <f t="shared" si="877"/>
        <v>0</v>
      </c>
      <c r="CK202" s="17"/>
      <c r="CL202" s="17"/>
      <c r="CM202" s="17"/>
      <c r="CN202" s="17"/>
      <c r="CO202" s="17">
        <f t="shared" si="878"/>
        <v>1500</v>
      </c>
      <c r="CP202" s="17"/>
      <c r="CQ202" s="17">
        <v>1500</v>
      </c>
      <c r="CR202" s="17"/>
      <c r="CS202" s="17"/>
      <c r="CT202" s="17">
        <f t="shared" si="879"/>
        <v>1500</v>
      </c>
      <c r="CU202" s="17"/>
      <c r="CV202" s="17">
        <v>1500</v>
      </c>
      <c r="CW202" s="15"/>
      <c r="CX202" s="15"/>
      <c r="CY202" s="17">
        <f t="shared" si="880"/>
        <v>170.215</v>
      </c>
      <c r="CZ202" s="17"/>
      <c r="DA202" s="274">
        <v>170.215</v>
      </c>
      <c r="DB202" s="17"/>
      <c r="DC202" s="274"/>
      <c r="DD202" s="15">
        <f t="shared" si="881"/>
        <v>1670.2149999999999</v>
      </c>
      <c r="DE202" s="17">
        <f t="shared" si="882"/>
        <v>1670.2149999999999</v>
      </c>
      <c r="DF202" s="17">
        <f t="shared" si="883"/>
        <v>0</v>
      </c>
      <c r="DG202" s="17">
        <f t="shared" si="884"/>
        <v>1670.2149999999999</v>
      </c>
      <c r="DH202" s="17">
        <f t="shared" si="885"/>
        <v>0</v>
      </c>
      <c r="DI202" s="17">
        <f t="shared" si="886"/>
        <v>0</v>
      </c>
      <c r="DJ202" s="17">
        <f t="shared" si="887"/>
        <v>0</v>
      </c>
      <c r="DK202" s="17">
        <f t="shared" si="888"/>
        <v>0</v>
      </c>
      <c r="DL202" s="17">
        <f t="shared" si="889"/>
        <v>0</v>
      </c>
      <c r="DM202" s="17">
        <f t="shared" si="890"/>
        <v>0</v>
      </c>
      <c r="DN202" s="17">
        <f t="shared" si="891"/>
        <v>0</v>
      </c>
      <c r="DO202" s="208"/>
      <c r="DP202" s="209"/>
      <c r="DQ202" s="209"/>
      <c r="DR202" s="17">
        <f t="shared" si="892"/>
        <v>0</v>
      </c>
      <c r="DS202" s="17"/>
      <c r="DT202" s="17"/>
      <c r="DU202" s="17"/>
      <c r="DV202" s="40"/>
      <c r="DW202" s="15">
        <f t="shared" si="893"/>
        <v>0</v>
      </c>
      <c r="DX202" s="17"/>
      <c r="DY202" s="17"/>
      <c r="DZ202" s="17"/>
      <c r="EA202" s="17"/>
      <c r="EB202" s="17">
        <f t="shared" si="894"/>
        <v>0</v>
      </c>
      <c r="EC202" s="17"/>
      <c r="ED202" s="17"/>
      <c r="EE202" s="17"/>
      <c r="EF202" s="17"/>
      <c r="EG202" s="17"/>
      <c r="EH202" s="17"/>
      <c r="EI202" s="17"/>
      <c r="EJ202" s="8">
        <f t="shared" si="895"/>
        <v>0</v>
      </c>
      <c r="EL202" s="8">
        <f t="shared" si="896"/>
        <v>1500</v>
      </c>
      <c r="EM202" s="8">
        <f t="shared" si="897"/>
        <v>1500</v>
      </c>
      <c r="EO202" s="8"/>
      <c r="EP202" s="8"/>
      <c r="ER202" s="8"/>
      <c r="ET202" s="148">
        <v>1470</v>
      </c>
      <c r="EU202" s="148"/>
      <c r="EV202" s="148">
        <v>0.25420999999999999</v>
      </c>
      <c r="EW202" s="148"/>
      <c r="EX202" s="148"/>
      <c r="EY202" s="175"/>
      <c r="EZ202" s="148"/>
      <c r="FC202" s="8">
        <f t="shared" si="900"/>
        <v>1500</v>
      </c>
      <c r="FD202" s="8"/>
      <c r="FE202" s="131">
        <v>1500</v>
      </c>
      <c r="FF202" s="8"/>
      <c r="FG202" s="131"/>
      <c r="FH202" s="8">
        <f t="shared" si="901"/>
        <v>170.215</v>
      </c>
      <c r="FI202" s="8"/>
      <c r="FJ202" s="131">
        <v>170.215</v>
      </c>
      <c r="FK202" s="8"/>
      <c r="FL202" s="131"/>
      <c r="FM202" s="8">
        <f t="shared" si="902"/>
        <v>1500</v>
      </c>
      <c r="FN202" s="8"/>
      <c r="FO202" s="131">
        <v>1500</v>
      </c>
      <c r="FP202" s="8"/>
      <c r="FQ202" s="131"/>
      <c r="FR202" s="8">
        <f t="shared" si="903"/>
        <v>170.215</v>
      </c>
      <c r="FS202" s="8"/>
      <c r="FT202" s="131">
        <v>170.215</v>
      </c>
      <c r="FU202" s="8"/>
      <c r="FV202" s="131"/>
    </row>
    <row r="203" spans="2:178" s="59" customFormat="1" ht="15.75" customHeight="1" x14ac:dyDescent="0.3">
      <c r="B203" s="49"/>
      <c r="C203" s="50">
        <v>1</v>
      </c>
      <c r="D203" s="50"/>
      <c r="E203" s="307">
        <v>170</v>
      </c>
      <c r="F203" s="49"/>
      <c r="G203" s="50">
        <v>1</v>
      </c>
      <c r="H203" s="50">
        <v>1</v>
      </c>
      <c r="I203" s="298"/>
      <c r="J203" s="10"/>
      <c r="K203" s="10"/>
      <c r="L203" s="81"/>
      <c r="M203" s="307">
        <v>142</v>
      </c>
      <c r="N203" s="10" t="s">
        <v>63</v>
      </c>
      <c r="O203" s="312"/>
      <c r="P203" s="17">
        <f t="shared" si="861"/>
        <v>23982.9</v>
      </c>
      <c r="Q203" s="17"/>
      <c r="R203" s="109">
        <f>4239+9007.5</f>
        <v>13246.5</v>
      </c>
      <c r="S203" s="17">
        <v>10000</v>
      </c>
      <c r="T203" s="109">
        <v>736.4</v>
      </c>
      <c r="U203" s="17">
        <v>2173.9888000000001</v>
      </c>
      <c r="V203" s="312"/>
      <c r="W203" s="312"/>
      <c r="X203" s="17">
        <f t="shared" si="862"/>
        <v>23779.026000000002</v>
      </c>
      <c r="Y203" s="17"/>
      <c r="Z203" s="17">
        <v>13042.626</v>
      </c>
      <c r="AA203" s="17">
        <v>10000</v>
      </c>
      <c r="AB203" s="109">
        <v>736.4</v>
      </c>
      <c r="AC203" s="17">
        <f t="shared" si="863"/>
        <v>3469.86411</v>
      </c>
      <c r="AD203" s="17"/>
      <c r="AE203" s="274">
        <v>1756.5698600000001</v>
      </c>
      <c r="AF203" s="17">
        <v>1430.0387700000001</v>
      </c>
      <c r="AG203" s="274">
        <v>283.25547999999998</v>
      </c>
      <c r="AH203" s="312"/>
      <c r="AI203" s="17">
        <f t="shared" si="864"/>
        <v>2173.9888000000001</v>
      </c>
      <c r="AJ203" s="17"/>
      <c r="AK203" s="324">
        <f t="shared" si="904"/>
        <v>1324.65</v>
      </c>
      <c r="AL203" s="324">
        <f t="shared" si="905"/>
        <v>800</v>
      </c>
      <c r="AM203" s="324">
        <f t="shared" si="906"/>
        <v>49.338799999999999</v>
      </c>
      <c r="AN203" s="17">
        <f t="shared" si="865"/>
        <v>23982.9</v>
      </c>
      <c r="AO203" s="17"/>
      <c r="AP203" s="109">
        <f>4239+9007.5</f>
        <v>13246.5</v>
      </c>
      <c r="AQ203" s="17">
        <v>10000</v>
      </c>
      <c r="AR203" s="109">
        <v>736.4</v>
      </c>
      <c r="AS203" s="17">
        <f t="shared" si="866"/>
        <v>23982.9</v>
      </c>
      <c r="AT203" s="17"/>
      <c r="AU203" s="109">
        <f>4239+9007.5</f>
        <v>13246.5</v>
      </c>
      <c r="AV203" s="319"/>
      <c r="AW203" s="17">
        <v>10000</v>
      </c>
      <c r="AX203" s="109">
        <v>736.4</v>
      </c>
      <c r="AY203" s="17">
        <f t="shared" si="867"/>
        <v>23982.9</v>
      </c>
      <c r="AZ203" s="17"/>
      <c r="BA203" s="109">
        <f>4239+9007.5</f>
        <v>13246.5</v>
      </c>
      <c r="BB203" s="17">
        <v>10000</v>
      </c>
      <c r="BC203" s="109">
        <v>736.4</v>
      </c>
      <c r="BD203" s="17">
        <f t="shared" si="868"/>
        <v>23982.9</v>
      </c>
      <c r="BE203" s="17"/>
      <c r="BF203" s="109">
        <f>4239+9007.5</f>
        <v>13246.5</v>
      </c>
      <c r="BG203" s="17">
        <v>10000</v>
      </c>
      <c r="BH203" s="109">
        <v>736.4</v>
      </c>
      <c r="BI203" s="17">
        <f t="shared" si="869"/>
        <v>13982.9</v>
      </c>
      <c r="BJ203" s="17"/>
      <c r="BK203" s="109">
        <f>4239+9007.5</f>
        <v>13246.5</v>
      </c>
      <c r="BL203" s="17"/>
      <c r="BM203" s="109">
        <v>736.4</v>
      </c>
      <c r="BN203" s="17">
        <f t="shared" si="669"/>
        <v>4239</v>
      </c>
      <c r="BO203" s="17"/>
      <c r="BP203" s="33">
        <v>4239</v>
      </c>
      <c r="BQ203" s="17"/>
      <c r="BR203" s="17"/>
      <c r="BS203" s="17"/>
      <c r="BT203" s="17"/>
      <c r="BU203" s="17">
        <f t="shared" si="870"/>
        <v>23779.026000000002</v>
      </c>
      <c r="BV203" s="17"/>
      <c r="BW203" s="17">
        <v>13042.626</v>
      </c>
      <c r="BX203" s="17">
        <v>10000</v>
      </c>
      <c r="BY203" s="109">
        <v>736.4</v>
      </c>
      <c r="BZ203" s="17">
        <f t="shared" si="871"/>
        <v>203.8739999999998</v>
      </c>
      <c r="CA203" s="17">
        <f t="shared" si="872"/>
        <v>0</v>
      </c>
      <c r="CB203" s="17">
        <f t="shared" si="873"/>
        <v>203.8739999999998</v>
      </c>
      <c r="CC203" s="17">
        <f t="shared" si="874"/>
        <v>0</v>
      </c>
      <c r="CD203" s="17">
        <f t="shared" si="875"/>
        <v>0</v>
      </c>
      <c r="CE203" s="17">
        <f t="shared" si="876"/>
        <v>23779.026000000002</v>
      </c>
      <c r="CF203" s="17"/>
      <c r="CG203" s="17">
        <v>13042.626</v>
      </c>
      <c r="CH203" s="17">
        <v>10000</v>
      </c>
      <c r="CI203" s="109">
        <v>736.4</v>
      </c>
      <c r="CJ203" s="17">
        <f t="shared" si="877"/>
        <v>0</v>
      </c>
      <c r="CK203" s="17"/>
      <c r="CL203" s="17"/>
      <c r="CM203" s="17"/>
      <c r="CN203" s="17"/>
      <c r="CO203" s="17">
        <f t="shared" si="878"/>
        <v>23779.026000000002</v>
      </c>
      <c r="CP203" s="17"/>
      <c r="CQ203" s="17">
        <v>13042.626</v>
      </c>
      <c r="CR203" s="17">
        <v>10000</v>
      </c>
      <c r="CS203" s="109">
        <v>736.4</v>
      </c>
      <c r="CT203" s="17">
        <f t="shared" si="879"/>
        <v>22366.966</v>
      </c>
      <c r="CU203" s="17"/>
      <c r="CV203" s="17">
        <f>11630.566</f>
        <v>11630.566000000001</v>
      </c>
      <c r="CW203" s="17">
        <v>10000</v>
      </c>
      <c r="CX203" s="109">
        <v>736.4</v>
      </c>
      <c r="CY203" s="17">
        <f t="shared" si="880"/>
        <v>3469.86411</v>
      </c>
      <c r="CZ203" s="17"/>
      <c r="DA203" s="274">
        <v>1756.5698600000001</v>
      </c>
      <c r="DB203" s="17">
        <v>1430.0387700000001</v>
      </c>
      <c r="DC203" s="274">
        <v>283.25547999999998</v>
      </c>
      <c r="DD203" s="15">
        <f t="shared" si="881"/>
        <v>25836.830110000003</v>
      </c>
      <c r="DE203" s="17">
        <f t="shared" si="882"/>
        <v>25836.830110000003</v>
      </c>
      <c r="DF203" s="17">
        <f t="shared" si="883"/>
        <v>0</v>
      </c>
      <c r="DG203" s="17">
        <f t="shared" si="884"/>
        <v>13387.13586</v>
      </c>
      <c r="DH203" s="17">
        <f t="shared" si="885"/>
        <v>11430.038769999999</v>
      </c>
      <c r="DI203" s="17">
        <f t="shared" si="886"/>
        <v>1019.6554799999999</v>
      </c>
      <c r="DJ203" s="17">
        <f t="shared" si="887"/>
        <v>1412.0599999999995</v>
      </c>
      <c r="DK203" s="17">
        <f t="shared" si="888"/>
        <v>0</v>
      </c>
      <c r="DL203" s="17">
        <f t="shared" si="889"/>
        <v>1412.0599999999995</v>
      </c>
      <c r="DM203" s="17">
        <f t="shared" si="890"/>
        <v>0</v>
      </c>
      <c r="DN203" s="17">
        <f t="shared" si="891"/>
        <v>0</v>
      </c>
      <c r="DO203" s="208"/>
      <c r="DP203" s="209"/>
      <c r="DQ203" s="209"/>
      <c r="DR203" s="17">
        <f t="shared" si="892"/>
        <v>0</v>
      </c>
      <c r="DS203" s="17"/>
      <c r="DT203" s="17"/>
      <c r="DU203" s="17"/>
      <c r="DV203" s="40"/>
      <c r="DW203" s="15">
        <f t="shared" si="893"/>
        <v>0</v>
      </c>
      <c r="DX203" s="17"/>
      <c r="DY203" s="17"/>
      <c r="DZ203" s="17"/>
      <c r="EA203" s="17"/>
      <c r="EB203" s="17">
        <f t="shared" si="894"/>
        <v>0</v>
      </c>
      <c r="EC203" s="17"/>
      <c r="ED203" s="17"/>
      <c r="EE203" s="17"/>
      <c r="EF203" s="17"/>
      <c r="EG203" s="17"/>
      <c r="EH203" s="17"/>
      <c r="EI203" s="17"/>
      <c r="EJ203" s="8">
        <f t="shared" si="895"/>
        <v>1412.0599999999995</v>
      </c>
      <c r="EL203" s="8">
        <f t="shared" si="896"/>
        <v>23779.026000000002</v>
      </c>
      <c r="EM203" s="8">
        <f t="shared" si="897"/>
        <v>22366.966</v>
      </c>
      <c r="EO203" s="8"/>
      <c r="EP203" s="8"/>
      <c r="ER203" s="8"/>
      <c r="ET203" s="154">
        <v>8955</v>
      </c>
      <c r="EU203" s="154"/>
      <c r="EV203" s="154">
        <v>1.09118</v>
      </c>
      <c r="EW203" s="154">
        <v>7210</v>
      </c>
      <c r="EX203" s="154">
        <v>0.65300000000000002</v>
      </c>
      <c r="EY203" s="175">
        <v>1</v>
      </c>
      <c r="EZ203" s="148">
        <v>528</v>
      </c>
      <c r="FC203" s="8">
        <f t="shared" si="900"/>
        <v>22366.966</v>
      </c>
      <c r="FD203" s="8"/>
      <c r="FE203" s="131">
        <v>11630.566000000001</v>
      </c>
      <c r="FF203" s="8">
        <v>10000</v>
      </c>
      <c r="FG203" s="131">
        <v>736.4</v>
      </c>
      <c r="FH203" s="8">
        <f t="shared" si="901"/>
        <v>3469.86411</v>
      </c>
      <c r="FI203" s="8"/>
      <c r="FJ203" s="131">
        <v>1756.5698600000001</v>
      </c>
      <c r="FK203" s="8">
        <v>1430.0387700000001</v>
      </c>
      <c r="FL203" s="131">
        <v>283.25547999999998</v>
      </c>
      <c r="FM203" s="8">
        <f t="shared" si="902"/>
        <v>22366.966</v>
      </c>
      <c r="FN203" s="8"/>
      <c r="FO203" s="131">
        <v>11630.566000000001</v>
      </c>
      <c r="FP203" s="8">
        <v>10000</v>
      </c>
      <c r="FQ203" s="131">
        <v>736.4</v>
      </c>
      <c r="FR203" s="8">
        <f t="shared" si="903"/>
        <v>3469.86411</v>
      </c>
      <c r="FS203" s="8"/>
      <c r="FT203" s="131">
        <v>1756.5698600000001</v>
      </c>
      <c r="FU203" s="8">
        <v>1430.0387700000001</v>
      </c>
      <c r="FV203" s="131">
        <v>283.25547999999998</v>
      </c>
    </row>
    <row r="204" spans="2:178" ht="15.75" customHeight="1" x14ac:dyDescent="0.3">
      <c r="B204" s="49"/>
      <c r="C204" s="50"/>
      <c r="D204" s="50"/>
      <c r="E204" s="4"/>
      <c r="F204" s="49"/>
      <c r="G204" s="50"/>
      <c r="H204" s="50"/>
      <c r="I204" s="35"/>
      <c r="J204" s="35"/>
      <c r="K204" s="35"/>
      <c r="L204" s="338"/>
      <c r="M204" s="4"/>
      <c r="N204" s="2" t="s">
        <v>13</v>
      </c>
      <c r="O204" s="2"/>
      <c r="P204" s="21">
        <f t="shared" ref="P204:T204" si="907">SUM(P205:P220)-P206</f>
        <v>47579.172999999995</v>
      </c>
      <c r="Q204" s="21">
        <f t="shared" si="907"/>
        <v>0</v>
      </c>
      <c r="R204" s="21">
        <f t="shared" si="907"/>
        <v>35086.472999999998</v>
      </c>
      <c r="S204" s="21">
        <f t="shared" si="907"/>
        <v>10000</v>
      </c>
      <c r="T204" s="21">
        <f t="shared" si="907"/>
        <v>2492.6999999999998</v>
      </c>
      <c r="U204" s="21">
        <v>4295.6609000000008</v>
      </c>
      <c r="V204" s="2"/>
      <c r="W204" s="2"/>
      <c r="X204" s="21">
        <f t="shared" ref="X204:AD204" si="908">SUM(X205:X220)-X206</f>
        <v>47515.601999999999</v>
      </c>
      <c r="Y204" s="21">
        <f t="shared" si="908"/>
        <v>0</v>
      </c>
      <c r="Z204" s="21">
        <f t="shared" si="908"/>
        <v>35029.027999999998</v>
      </c>
      <c r="AA204" s="21">
        <f t="shared" si="908"/>
        <v>10000</v>
      </c>
      <c r="AB204" s="21">
        <f t="shared" si="908"/>
        <v>2486.5740000000001</v>
      </c>
      <c r="AC204" s="97">
        <f t="shared" si="908"/>
        <v>13266.382439999999</v>
      </c>
      <c r="AD204" s="97">
        <f t="shared" si="908"/>
        <v>0</v>
      </c>
      <c r="AE204" s="273">
        <f t="shared" ref="AE204" si="909">SUM(AE205:AE220)-AE206</f>
        <v>11022.82296</v>
      </c>
      <c r="AF204" s="97">
        <f>SUM(AF205:AF220)-AF206</f>
        <v>1103.2059999999999</v>
      </c>
      <c r="AG204" s="273">
        <f t="shared" ref="AG204" si="910">SUM(AG205:AG220)-AG206</f>
        <v>1140.3534799999998</v>
      </c>
      <c r="AH204" s="2"/>
      <c r="AI204" s="97">
        <f>SUM(AI205:AI220)-AI206</f>
        <v>4295.6609000000008</v>
      </c>
      <c r="AJ204" s="97">
        <f>SUM(AJ205:AJ220)-AJ206</f>
        <v>0</v>
      </c>
      <c r="AK204" s="324">
        <f t="shared" si="904"/>
        <v>3328.65</v>
      </c>
      <c r="AL204" s="324">
        <f t="shared" si="905"/>
        <v>800</v>
      </c>
      <c r="AM204" s="324">
        <f t="shared" si="906"/>
        <v>167.01089999999999</v>
      </c>
      <c r="AN204" s="21">
        <f t="shared" ref="AN204:BC204" si="911">SUM(AN205:AN220)-AN206</f>
        <v>47579.172999999995</v>
      </c>
      <c r="AO204" s="21">
        <f t="shared" si="911"/>
        <v>0</v>
      </c>
      <c r="AP204" s="21">
        <f t="shared" si="911"/>
        <v>35086.472999999998</v>
      </c>
      <c r="AQ204" s="21">
        <f t="shared" si="911"/>
        <v>10000</v>
      </c>
      <c r="AR204" s="21">
        <f t="shared" si="911"/>
        <v>2492.6999999999998</v>
      </c>
      <c r="AS204" s="21">
        <f t="shared" si="911"/>
        <v>45779.199999999997</v>
      </c>
      <c r="AT204" s="21">
        <f t="shared" si="911"/>
        <v>0</v>
      </c>
      <c r="AU204" s="21">
        <f t="shared" si="911"/>
        <v>33286.5</v>
      </c>
      <c r="AV204" s="21"/>
      <c r="AW204" s="21">
        <f t="shared" si="911"/>
        <v>10000</v>
      </c>
      <c r="AX204" s="21">
        <f t="shared" si="911"/>
        <v>2492.6999999999998</v>
      </c>
      <c r="AY204" s="21">
        <f t="shared" si="911"/>
        <v>45779.199999999997</v>
      </c>
      <c r="AZ204" s="21">
        <f t="shared" si="911"/>
        <v>0</v>
      </c>
      <c r="BA204" s="21">
        <f t="shared" si="911"/>
        <v>33286.5</v>
      </c>
      <c r="BB204" s="21">
        <f t="shared" si="911"/>
        <v>10000</v>
      </c>
      <c r="BC204" s="21">
        <f t="shared" si="911"/>
        <v>2492.6999999999998</v>
      </c>
      <c r="BD204" s="21">
        <f t="shared" ref="BD204:BR204" si="912">SUM(BD205:BD220)-BD206</f>
        <v>45779.199999999997</v>
      </c>
      <c r="BE204" s="21">
        <f t="shared" si="912"/>
        <v>0</v>
      </c>
      <c r="BF204" s="21">
        <f t="shared" si="912"/>
        <v>33286.5</v>
      </c>
      <c r="BG204" s="21">
        <f t="shared" si="912"/>
        <v>10000</v>
      </c>
      <c r="BH204" s="21">
        <f t="shared" si="912"/>
        <v>2492.6999999999998</v>
      </c>
      <c r="BI204" s="21">
        <f>SUM(BI205:BI220)-BI206</f>
        <v>35779.199999999997</v>
      </c>
      <c r="BJ204" s="21">
        <f>SUM(BJ205:BJ220)-BJ206</f>
        <v>0</v>
      </c>
      <c r="BK204" s="21">
        <f>SUM(BK205:BK220)-BK206</f>
        <v>33286.5</v>
      </c>
      <c r="BL204" s="21">
        <f>SUM(BL205:BL220)-BL206</f>
        <v>0</v>
      </c>
      <c r="BM204" s="21">
        <f>SUM(BM205:BM220)-BM206</f>
        <v>2492.7000000000003</v>
      </c>
      <c r="BN204" s="21">
        <f t="shared" si="912"/>
        <v>23688</v>
      </c>
      <c r="BO204" s="21">
        <f t="shared" si="912"/>
        <v>0</v>
      </c>
      <c r="BP204" s="21">
        <f t="shared" si="912"/>
        <v>23688</v>
      </c>
      <c r="BQ204" s="21">
        <f t="shared" si="912"/>
        <v>0</v>
      </c>
      <c r="BR204" s="21">
        <f t="shared" si="912"/>
        <v>0</v>
      </c>
      <c r="BS204" s="16"/>
      <c r="BT204" s="16"/>
      <c r="BU204" s="21">
        <f>SUM(BU205:BU220)-BU206</f>
        <v>47515.601999999999</v>
      </c>
      <c r="BV204" s="21">
        <f>SUM(BV205:BV220)-BV206</f>
        <v>0</v>
      </c>
      <c r="BW204" s="21">
        <f>SUM(BW205:BW220)-BW206</f>
        <v>35029.027999999998</v>
      </c>
      <c r="BX204" s="21">
        <f>SUM(BX205:BX220)-BX206</f>
        <v>10000</v>
      </c>
      <c r="BY204" s="21">
        <f>SUM(BY205:BY220)-BY206</f>
        <v>2486.5740000000001</v>
      </c>
      <c r="BZ204" s="21">
        <f t="shared" ref="BZ204:DD204" si="913">SUM(BZ205:BZ220)-BZ206</f>
        <v>63.570999999999927</v>
      </c>
      <c r="CA204" s="21">
        <f t="shared" si="913"/>
        <v>0</v>
      </c>
      <c r="CB204" s="21">
        <f t="shared" si="913"/>
        <v>57.444999999999936</v>
      </c>
      <c r="CC204" s="21">
        <f t="shared" si="913"/>
        <v>0</v>
      </c>
      <c r="CD204" s="21">
        <f t="shared" si="913"/>
        <v>6.1259999999999906</v>
      </c>
      <c r="CE204" s="21">
        <f t="shared" si="913"/>
        <v>47515.601999999999</v>
      </c>
      <c r="CF204" s="21">
        <f>SUM(CF205:CF220)-CF206</f>
        <v>0</v>
      </c>
      <c r="CG204" s="21">
        <f>SUM(CG205:CG220)-CG206</f>
        <v>35029.027999999998</v>
      </c>
      <c r="CH204" s="21">
        <f>SUM(CH205:CH220)-CH206</f>
        <v>10000</v>
      </c>
      <c r="CI204" s="21">
        <f>SUM(CI205:CI220)-CI206</f>
        <v>2486.5740000000001</v>
      </c>
      <c r="CJ204" s="21">
        <f t="shared" si="913"/>
        <v>0</v>
      </c>
      <c r="CK204" s="21">
        <f t="shared" si="913"/>
        <v>0</v>
      </c>
      <c r="CL204" s="21">
        <f t="shared" si="913"/>
        <v>0</v>
      </c>
      <c r="CM204" s="21">
        <f t="shared" si="913"/>
        <v>0</v>
      </c>
      <c r="CN204" s="21">
        <f t="shared" si="913"/>
        <v>0</v>
      </c>
      <c r="CO204" s="21">
        <f>SUM(CO205:CO220)-CO206</f>
        <v>47515.601999999999</v>
      </c>
      <c r="CP204" s="21">
        <f>SUM(CP205:CP220)-CP206</f>
        <v>0</v>
      </c>
      <c r="CQ204" s="21">
        <f>SUM(CQ205:CQ220)-CQ206</f>
        <v>35029.027999999998</v>
      </c>
      <c r="CR204" s="21">
        <f>SUM(CR205:CR220)-CR206</f>
        <v>10000</v>
      </c>
      <c r="CS204" s="21">
        <f>SUM(CS205:CS220)-CS206</f>
        <v>2486.5740000000001</v>
      </c>
      <c r="CT204" s="21">
        <f t="shared" si="913"/>
        <v>47437.343349999996</v>
      </c>
      <c r="CU204" s="21">
        <f t="shared" si="913"/>
        <v>0</v>
      </c>
      <c r="CV204" s="21">
        <f t="shared" si="913"/>
        <v>35021.918899999997</v>
      </c>
      <c r="CW204" s="21">
        <f t="shared" si="913"/>
        <v>9928.8504499999999</v>
      </c>
      <c r="CX204" s="21">
        <f t="shared" si="913"/>
        <v>2486.5740000000001</v>
      </c>
      <c r="CY204" s="97">
        <f>SUM(CY205:CY220)-CY206</f>
        <v>13266.382439999999</v>
      </c>
      <c r="CZ204" s="97">
        <f>SUM(CZ205:CZ220)-CZ206</f>
        <v>0</v>
      </c>
      <c r="DA204" s="273">
        <f t="shared" ref="DA204" si="914">SUM(DA205:DA220)-DA206</f>
        <v>11022.82296</v>
      </c>
      <c r="DB204" s="97">
        <f>SUM(DB205:DB220)-DB206</f>
        <v>1103.2059999999999</v>
      </c>
      <c r="DC204" s="273">
        <f t="shared" ref="DC204" si="915">SUM(DC205:DC220)-DC206</f>
        <v>1140.3534799999998</v>
      </c>
      <c r="DD204" s="21">
        <f t="shared" si="913"/>
        <v>60703.725789999997</v>
      </c>
      <c r="DE204" s="21">
        <f t="shared" ref="DE204:DN204" si="916">SUM(DE205:DE220)-DE206</f>
        <v>60703.725789999997</v>
      </c>
      <c r="DF204" s="21">
        <f t="shared" si="916"/>
        <v>0</v>
      </c>
      <c r="DG204" s="21">
        <f t="shared" si="916"/>
        <v>46044.741859999995</v>
      </c>
      <c r="DH204" s="21">
        <f t="shared" si="916"/>
        <v>11032.05645</v>
      </c>
      <c r="DI204" s="21">
        <f t="shared" si="916"/>
        <v>3626.9274799999994</v>
      </c>
      <c r="DJ204" s="21">
        <f t="shared" si="916"/>
        <v>78.258650000000216</v>
      </c>
      <c r="DK204" s="21">
        <f t="shared" si="916"/>
        <v>0</v>
      </c>
      <c r="DL204" s="21">
        <f t="shared" si="916"/>
        <v>7.1091000000001259</v>
      </c>
      <c r="DM204" s="21">
        <f t="shared" si="916"/>
        <v>71.14955000000009</v>
      </c>
      <c r="DN204" s="21">
        <f t="shared" si="916"/>
        <v>0</v>
      </c>
      <c r="DO204" s="31">
        <f>DP204+DR204-CJ204</f>
        <v>47515.601999999999</v>
      </c>
      <c r="DP204" s="206">
        <f t="shared" ref="DP204:EJ204" si="917">SUM(DP205:DP220)-DP206</f>
        <v>47515.601999999999</v>
      </c>
      <c r="DQ204" s="206">
        <f t="shared" ref="DQ204" si="918">SUM(DQ205:DQ220)-DQ206</f>
        <v>47515.601999999999</v>
      </c>
      <c r="DR204" s="207">
        <f t="shared" si="917"/>
        <v>0</v>
      </c>
      <c r="DS204" s="21">
        <f t="shared" si="917"/>
        <v>0</v>
      </c>
      <c r="DT204" s="21">
        <f t="shared" si="917"/>
        <v>0</v>
      </c>
      <c r="DU204" s="21">
        <f t="shared" si="917"/>
        <v>0</v>
      </c>
      <c r="DV204" s="42">
        <f t="shared" si="917"/>
        <v>0</v>
      </c>
      <c r="DW204" s="21">
        <f t="shared" si="917"/>
        <v>0</v>
      </c>
      <c r="DX204" s="207">
        <f t="shared" si="917"/>
        <v>0</v>
      </c>
      <c r="DY204" s="21">
        <f t="shared" si="917"/>
        <v>0</v>
      </c>
      <c r="DZ204" s="21">
        <f t="shared" si="917"/>
        <v>0</v>
      </c>
      <c r="EA204" s="21">
        <f t="shared" si="917"/>
        <v>0</v>
      </c>
      <c r="EB204" s="21">
        <f t="shared" si="917"/>
        <v>0</v>
      </c>
      <c r="EC204" s="21">
        <f t="shared" si="917"/>
        <v>0</v>
      </c>
      <c r="ED204" s="21">
        <f t="shared" si="917"/>
        <v>0</v>
      </c>
      <c r="EE204" s="21">
        <f t="shared" si="917"/>
        <v>0</v>
      </c>
      <c r="EF204" s="21">
        <f t="shared" si="917"/>
        <v>0</v>
      </c>
      <c r="EG204" s="21">
        <f t="shared" si="917"/>
        <v>0</v>
      </c>
      <c r="EH204" s="21">
        <f t="shared" si="917"/>
        <v>0</v>
      </c>
      <c r="EI204" s="21">
        <f t="shared" si="917"/>
        <v>0</v>
      </c>
      <c r="EJ204" s="3">
        <f t="shared" si="917"/>
        <v>78.258650000000216</v>
      </c>
      <c r="EL204" s="3">
        <f>SUM(EL205:EL220)-EL206</f>
        <v>47515.601999999999</v>
      </c>
      <c r="EM204" s="3">
        <f>SUM(EM205:EM220)-EM206</f>
        <v>47437.343349999996</v>
      </c>
      <c r="EO204" s="3">
        <f>SUM(EO205:EO220)-EO206</f>
        <v>47437.343349999996</v>
      </c>
      <c r="EP204" s="3">
        <f>SUM(EP205:EP220)-EP206</f>
        <v>78.258650000000216</v>
      </c>
      <c r="ER204" s="3">
        <f>SUM(ER205:ER220)-ER206</f>
        <v>78.258650000003399</v>
      </c>
      <c r="ES204" s="24">
        <f>EJ204-ER204</f>
        <v>-3.1832314562052488E-12</v>
      </c>
      <c r="ET204" s="146">
        <f t="shared" ref="ET204:EV204" si="919">SUM(ET205:ET220)-ET206</f>
        <v>39435.351999999999</v>
      </c>
      <c r="EU204" s="146">
        <f t="shared" si="919"/>
        <v>7046</v>
      </c>
      <c r="EV204" s="146">
        <f t="shared" si="919"/>
        <v>8.5134999999999987</v>
      </c>
      <c r="EW204" s="146">
        <f t="shared" ref="EW204:EX204" si="920">SUM(EW205:EW220)-EW206</f>
        <v>7336.5</v>
      </c>
      <c r="EX204" s="146">
        <f t="shared" si="920"/>
        <v>1.04</v>
      </c>
      <c r="EY204" s="171">
        <f t="shared" ref="EY204:EZ204" si="921">SUM(EY205:EY220)-EY206</f>
        <v>5</v>
      </c>
      <c r="EZ204" s="174">
        <f t="shared" si="921"/>
        <v>2890</v>
      </c>
      <c r="FA204" s="24"/>
      <c r="FB204" s="24"/>
      <c r="FC204" s="94">
        <f>SUM(FC205:FC220)-FC206</f>
        <v>47437.343349999996</v>
      </c>
      <c r="FD204" s="94">
        <f>SUM(FD205:FD220)-FD206</f>
        <v>0</v>
      </c>
      <c r="FE204" s="141">
        <f t="shared" ref="FE204" si="922">SUM(FE205:FE220)-FE206</f>
        <v>35021.918899999997</v>
      </c>
      <c r="FF204" s="94">
        <f>SUM(FF205:FF220)-FF206</f>
        <v>9928.8504499999999</v>
      </c>
      <c r="FG204" s="141">
        <f t="shared" ref="FG204" si="923">SUM(FG205:FG220)-FG206</f>
        <v>2486.5740000000001</v>
      </c>
      <c r="FH204" s="94">
        <f>SUM(FH205:FH220)-FH206</f>
        <v>14237.31344</v>
      </c>
      <c r="FI204" s="94">
        <f>SUM(FI205:FI220)-FI206</f>
        <v>0</v>
      </c>
      <c r="FJ204" s="141">
        <f t="shared" ref="FJ204" si="924">SUM(FJ205:FJ220)-FJ206</f>
        <v>11993.75396</v>
      </c>
      <c r="FK204" s="94">
        <f>SUM(FK205:FK220)-FK206</f>
        <v>1103.2059999999999</v>
      </c>
      <c r="FL204" s="141">
        <f t="shared" ref="FL204" si="925">SUM(FL205:FL220)-FL206</f>
        <v>1140.3534799999998</v>
      </c>
      <c r="FM204" s="94">
        <f>SUM(FM205:FM220)-FM206</f>
        <v>47437.343349999996</v>
      </c>
      <c r="FN204" s="94">
        <f>SUM(FN205:FN220)-FN206</f>
        <v>0</v>
      </c>
      <c r="FO204" s="141">
        <f t="shared" ref="FO204" si="926">SUM(FO205:FO220)-FO206</f>
        <v>35021.918899999997</v>
      </c>
      <c r="FP204" s="94">
        <f>SUM(FP205:FP220)-FP206</f>
        <v>9928.8504499999999</v>
      </c>
      <c r="FQ204" s="141">
        <f t="shared" ref="FQ204" si="927">SUM(FQ205:FQ220)-FQ206</f>
        <v>2486.5740000000001</v>
      </c>
      <c r="FR204" s="94">
        <f>SUM(FR205:FR220)-FR206</f>
        <v>13266.382439999999</v>
      </c>
      <c r="FS204" s="94">
        <f>SUM(FS205:FS220)-FS206</f>
        <v>0</v>
      </c>
      <c r="FT204" s="141">
        <f t="shared" ref="FT204" si="928">SUM(FT205:FT220)-FT206</f>
        <v>11022.82296</v>
      </c>
      <c r="FU204" s="94">
        <f>SUM(FU205:FU220)-FU206</f>
        <v>1103.2059999999999</v>
      </c>
      <c r="FV204" s="141">
        <f t="shared" ref="FV204" si="929">SUM(FV205:FV220)-FV206</f>
        <v>1140.3534799999998</v>
      </c>
    </row>
    <row r="205" spans="2:178" s="59" customFormat="1" ht="15.75" hidden="1" customHeight="1" x14ac:dyDescent="0.3">
      <c r="B205" s="49">
        <v>1</v>
      </c>
      <c r="C205" s="50"/>
      <c r="D205" s="50"/>
      <c r="E205" s="307">
        <v>171</v>
      </c>
      <c r="F205" s="49"/>
      <c r="G205" s="50"/>
      <c r="H205" s="50"/>
      <c r="M205" s="307"/>
      <c r="N205" s="11" t="s">
        <v>386</v>
      </c>
      <c r="O205" s="315"/>
      <c r="P205" s="17">
        <f t="shared" ref="P205:P220" si="930">Q205+R205+S205+T205</f>
        <v>0</v>
      </c>
      <c r="Q205" s="17"/>
      <c r="R205" s="33"/>
      <c r="S205" s="17"/>
      <c r="T205" s="17"/>
      <c r="U205" s="20">
        <v>0</v>
      </c>
      <c r="V205" s="315"/>
      <c r="W205" s="315"/>
      <c r="X205" s="17">
        <f t="shared" ref="X205:X220" si="931">Y205+Z205+AA205+AB205</f>
        <v>0</v>
      </c>
      <c r="Y205" s="17"/>
      <c r="Z205" s="17"/>
      <c r="AA205" s="17"/>
      <c r="AB205" s="17"/>
      <c r="AC205" s="17">
        <f t="shared" ref="AC205:AC220" si="932">AD205+AE205+AF205+AG205</f>
        <v>0</v>
      </c>
      <c r="AD205" s="17"/>
      <c r="AE205" s="274"/>
      <c r="AF205" s="17"/>
      <c r="AG205" s="274"/>
      <c r="AH205" s="315"/>
      <c r="AI205" s="17">
        <f t="shared" ref="AI205:AI220" si="933">AJ205+AK205+AL205+AM205</f>
        <v>0</v>
      </c>
      <c r="AJ205" s="17"/>
      <c r="AK205" s="324">
        <f t="shared" si="904"/>
        <v>0</v>
      </c>
      <c r="AL205" s="324">
        <f t="shared" si="905"/>
        <v>0</v>
      </c>
      <c r="AM205" s="324">
        <f t="shared" si="906"/>
        <v>0</v>
      </c>
      <c r="AN205" s="17">
        <f t="shared" ref="AN205:AN220" si="934">AO205+AP205+AQ205+AR205</f>
        <v>0</v>
      </c>
      <c r="AO205" s="17"/>
      <c r="AP205" s="33"/>
      <c r="AQ205" s="17"/>
      <c r="AR205" s="17"/>
      <c r="AS205" s="17">
        <f t="shared" ref="AS205:AS220" si="935">AT205+AU205+AW205+AX205</f>
        <v>0</v>
      </c>
      <c r="AT205" s="17"/>
      <c r="AU205" s="33"/>
      <c r="AV205" s="18"/>
      <c r="AW205" s="17"/>
      <c r="AX205" s="17"/>
      <c r="AY205" s="17">
        <f t="shared" ref="AY205:AY220" si="936">AZ205+BA205+BB205+BC205</f>
        <v>0</v>
      </c>
      <c r="AZ205" s="17"/>
      <c r="BA205" s="33"/>
      <c r="BB205" s="17"/>
      <c r="BC205" s="17"/>
      <c r="BD205" s="17">
        <f t="shared" ref="BD205:BD220" si="937">BE205+BF205+BG205+BH205</f>
        <v>0</v>
      </c>
      <c r="BE205" s="17"/>
      <c r="BF205" s="33"/>
      <c r="BG205" s="17"/>
      <c r="BH205" s="17"/>
      <c r="BI205" s="17">
        <f t="shared" ref="BI205:BI220" si="938">BJ205+BK205+BL205+BM205</f>
        <v>0</v>
      </c>
      <c r="BJ205" s="17"/>
      <c r="BK205" s="33"/>
      <c r="BL205" s="17"/>
      <c r="BM205" s="17"/>
      <c r="BN205" s="17">
        <f t="shared" si="669"/>
        <v>0</v>
      </c>
      <c r="BO205" s="17"/>
      <c r="BP205" s="33"/>
      <c r="BQ205" s="17"/>
      <c r="BR205" s="17"/>
      <c r="BS205" s="17"/>
      <c r="BT205" s="17"/>
      <c r="BU205" s="17">
        <f t="shared" ref="BU205:BU220" si="939">BV205+BW205+BX205+BY205</f>
        <v>0</v>
      </c>
      <c r="BV205" s="17"/>
      <c r="BW205" s="17"/>
      <c r="BX205" s="17"/>
      <c r="BY205" s="17"/>
      <c r="BZ205" s="17">
        <f t="shared" ref="BZ205:BZ220" si="940">CA205+CB205+CC205+CD205</f>
        <v>0</v>
      </c>
      <c r="CA205" s="17">
        <f t="shared" ref="CA205:CA220" si="941">AO205-BV205</f>
        <v>0</v>
      </c>
      <c r="CB205" s="17">
        <f t="shared" ref="CB205:CB220" si="942">AP205-BW205</f>
        <v>0</v>
      </c>
      <c r="CC205" s="17">
        <f t="shared" ref="CC205:CC220" si="943">AQ205-BX205</f>
        <v>0</v>
      </c>
      <c r="CD205" s="17">
        <f t="shared" ref="CD205:CD220" si="944">AR205-BY205</f>
        <v>0</v>
      </c>
      <c r="CE205" s="17">
        <f t="shared" ref="CE205:CE220" si="945">CF205+CG205+CH205+CI205</f>
        <v>0</v>
      </c>
      <c r="CF205" s="17"/>
      <c r="CG205" s="17"/>
      <c r="CH205" s="17"/>
      <c r="CI205" s="17"/>
      <c r="CJ205" s="17">
        <f t="shared" ref="CJ205:CJ220" si="946">CK205+CL205+CM205+CN205</f>
        <v>0</v>
      </c>
      <c r="CK205" s="17"/>
      <c r="CL205" s="17"/>
      <c r="CM205" s="17"/>
      <c r="CN205" s="17"/>
      <c r="CO205" s="17">
        <f t="shared" ref="CO205:CO220" si="947">CP205+CQ205+CR205+CS205</f>
        <v>0</v>
      </c>
      <c r="CP205" s="17"/>
      <c r="CQ205" s="17"/>
      <c r="CR205" s="17"/>
      <c r="CS205" s="17"/>
      <c r="CT205" s="15">
        <f t="shared" ref="CT205:CT220" si="948">CU205+CV205+CW205+CX205</f>
        <v>0</v>
      </c>
      <c r="CU205" s="15"/>
      <c r="CV205" s="15"/>
      <c r="CW205" s="15"/>
      <c r="CX205" s="15"/>
      <c r="CY205" s="17">
        <f t="shared" ref="CY205:CY220" si="949">CZ205+DA205+DB205+DC205</f>
        <v>0</v>
      </c>
      <c r="CZ205" s="17"/>
      <c r="DA205" s="274"/>
      <c r="DB205" s="17"/>
      <c r="DC205" s="274"/>
      <c r="DD205" s="15">
        <f t="shared" ref="DD205:DD220" si="950">DE205</f>
        <v>0</v>
      </c>
      <c r="DE205" s="17">
        <f t="shared" ref="DE205:DE220" si="951">DF205+DG205+DH205+DI205</f>
        <v>0</v>
      </c>
      <c r="DF205" s="17">
        <f t="shared" ref="DF205:DF220" si="952">CU205+CZ205</f>
        <v>0</v>
      </c>
      <c r="DG205" s="17">
        <f t="shared" ref="DG205:DG220" si="953">CV205+DA205</f>
        <v>0</v>
      </c>
      <c r="DH205" s="17">
        <f t="shared" ref="DH205:DH220" si="954">CW205+DB205</f>
        <v>0</v>
      </c>
      <c r="DI205" s="17">
        <f t="shared" ref="DI205:DI220" si="955">CX205+DC205</f>
        <v>0</v>
      </c>
      <c r="DJ205" s="17">
        <f t="shared" ref="DJ205:DJ220" si="956">DK205+DL205+DM205+DN205</f>
        <v>0</v>
      </c>
      <c r="DK205" s="17">
        <f t="shared" ref="DK205:DK220" si="957">CP205-CU205</f>
        <v>0</v>
      </c>
      <c r="DL205" s="17">
        <f t="shared" ref="DL205:DL220" si="958">CQ205-CV205</f>
        <v>0</v>
      </c>
      <c r="DM205" s="17">
        <f t="shared" ref="DM205:DM220" si="959">CR205-CW205</f>
        <v>0</v>
      </c>
      <c r="DN205" s="17">
        <f t="shared" ref="DN205:DN220" si="960">CS205-CX205</f>
        <v>0</v>
      </c>
      <c r="DO205" s="208"/>
      <c r="DP205" s="209">
        <f>CE205</f>
        <v>0</v>
      </c>
      <c r="DQ205" s="209">
        <f>DP205</f>
        <v>0</v>
      </c>
      <c r="DR205" s="17">
        <f t="shared" ref="DR205:DR220" si="961">DS205+DT205+DU205+DV205</f>
        <v>0</v>
      </c>
      <c r="DS205" s="17"/>
      <c r="DT205" s="17"/>
      <c r="DU205" s="17"/>
      <c r="DV205" s="40"/>
      <c r="DW205" s="15">
        <f t="shared" ref="DW205:DW220" si="962">DX205+DY205+DZ205+EA205</f>
        <v>0</v>
      </c>
      <c r="DX205" s="17"/>
      <c r="DY205" s="17"/>
      <c r="DZ205" s="17"/>
      <c r="EA205" s="17"/>
      <c r="EB205" s="17">
        <f t="shared" ref="EB205:EB220" si="963">EC205+ED205+EE205+EF205</f>
        <v>0</v>
      </c>
      <c r="EC205" s="17"/>
      <c r="ED205" s="17"/>
      <c r="EE205" s="17"/>
      <c r="EF205" s="17"/>
      <c r="EG205" s="17"/>
      <c r="EH205" s="17"/>
      <c r="EI205" s="17"/>
      <c r="EJ205" s="8">
        <f t="shared" ref="EJ205:EJ220" si="964">DJ205+EB205+EI205</f>
        <v>0</v>
      </c>
      <c r="EL205" s="8">
        <f t="shared" ref="EL205:EL220" si="965">CO205+DR205+EG205</f>
        <v>0</v>
      </c>
      <c r="EM205" s="8">
        <f t="shared" ref="EM205:EM220" si="966">CT205+DW205+EH205</f>
        <v>0</v>
      </c>
      <c r="EO205" s="8">
        <f t="shared" ref="EO205:EO206" si="967">EM205</f>
        <v>0</v>
      </c>
      <c r="EP205" s="8">
        <f t="shared" ref="EP205:EP206" si="968">EJ205</f>
        <v>0</v>
      </c>
      <c r="ER205" s="8">
        <f>DQ205-EO205</f>
        <v>0</v>
      </c>
      <c r="ET205" s="148"/>
      <c r="EU205" s="148"/>
      <c r="EV205" s="148"/>
      <c r="EW205" s="148"/>
      <c r="EX205" s="148"/>
      <c r="EY205" s="175"/>
      <c r="EZ205" s="148"/>
      <c r="FC205" s="8">
        <f t="shared" ref="FC205:FC220" si="969">FD205+FE205+FF205+FG205</f>
        <v>0</v>
      </c>
      <c r="FD205" s="8"/>
      <c r="FE205" s="131"/>
      <c r="FF205" s="8"/>
      <c r="FG205" s="131"/>
      <c r="FH205" s="8">
        <f t="shared" ref="FH205:FH220" si="970">FI205+FJ205+FK205+FL205</f>
        <v>0</v>
      </c>
      <c r="FI205" s="8"/>
      <c r="FJ205" s="131"/>
      <c r="FK205" s="8"/>
      <c r="FL205" s="131"/>
      <c r="FM205" s="8">
        <f t="shared" ref="FM205:FM220" si="971">FN205+FO205+FP205+FQ205</f>
        <v>0</v>
      </c>
      <c r="FN205" s="8"/>
      <c r="FO205" s="131"/>
      <c r="FP205" s="8"/>
      <c r="FQ205" s="131"/>
      <c r="FR205" s="8">
        <f t="shared" ref="FR205:FR220" si="972">FS205+FT205+FU205+FV205</f>
        <v>0</v>
      </c>
      <c r="FS205" s="8"/>
      <c r="FT205" s="131"/>
      <c r="FU205" s="8"/>
      <c r="FV205" s="131"/>
    </row>
    <row r="206" spans="2:178" s="59" customFormat="1" ht="15.75" hidden="1" customHeight="1" x14ac:dyDescent="0.3">
      <c r="B206" s="49"/>
      <c r="C206" s="50"/>
      <c r="D206" s="50"/>
      <c r="E206" s="307"/>
      <c r="F206" s="49"/>
      <c r="G206" s="50"/>
      <c r="H206" s="50"/>
      <c r="I206" s="295"/>
      <c r="J206" s="295"/>
      <c r="K206" s="295"/>
      <c r="L206" s="347"/>
      <c r="M206" s="307"/>
      <c r="N206" s="28" t="s">
        <v>396</v>
      </c>
      <c r="O206" s="313"/>
      <c r="P206" s="17">
        <f t="shared" si="930"/>
        <v>0</v>
      </c>
      <c r="Q206" s="17"/>
      <c r="R206" s="33"/>
      <c r="S206" s="17"/>
      <c r="T206" s="17"/>
      <c r="U206" s="20">
        <v>0</v>
      </c>
      <c r="V206" s="313"/>
      <c r="W206" s="313"/>
      <c r="X206" s="17">
        <f t="shared" si="931"/>
        <v>0</v>
      </c>
      <c r="Y206" s="17"/>
      <c r="Z206" s="17"/>
      <c r="AA206" s="17"/>
      <c r="AB206" s="17"/>
      <c r="AC206" s="17">
        <f t="shared" si="932"/>
        <v>0</v>
      </c>
      <c r="AD206" s="17"/>
      <c r="AE206" s="276"/>
      <c r="AF206" s="17"/>
      <c r="AG206" s="276"/>
      <c r="AH206" s="313"/>
      <c r="AI206" s="17">
        <f t="shared" si="933"/>
        <v>0</v>
      </c>
      <c r="AJ206" s="17"/>
      <c r="AK206" s="324">
        <f t="shared" si="904"/>
        <v>0</v>
      </c>
      <c r="AL206" s="324">
        <f t="shared" si="905"/>
        <v>0</v>
      </c>
      <c r="AM206" s="324">
        <f t="shared" si="906"/>
        <v>0</v>
      </c>
      <c r="AN206" s="17">
        <f t="shared" si="934"/>
        <v>0</v>
      </c>
      <c r="AO206" s="17"/>
      <c r="AP206" s="33"/>
      <c r="AQ206" s="17"/>
      <c r="AR206" s="17"/>
      <c r="AS206" s="17">
        <f t="shared" si="935"/>
        <v>0</v>
      </c>
      <c r="AT206" s="17"/>
      <c r="AU206" s="33"/>
      <c r="AV206" s="18"/>
      <c r="AW206" s="17"/>
      <c r="AX206" s="17"/>
      <c r="AY206" s="17">
        <f t="shared" si="936"/>
        <v>0</v>
      </c>
      <c r="AZ206" s="17"/>
      <c r="BA206" s="33"/>
      <c r="BB206" s="17"/>
      <c r="BC206" s="17"/>
      <c r="BD206" s="17">
        <f t="shared" si="937"/>
        <v>0</v>
      </c>
      <c r="BE206" s="17"/>
      <c r="BF206" s="33"/>
      <c r="BG206" s="17"/>
      <c r="BH206" s="17"/>
      <c r="BI206" s="17">
        <f t="shared" si="938"/>
        <v>0</v>
      </c>
      <c r="BJ206" s="17"/>
      <c r="BK206" s="33"/>
      <c r="BL206" s="17"/>
      <c r="BM206" s="17"/>
      <c r="BN206" s="17">
        <f t="shared" si="669"/>
        <v>0</v>
      </c>
      <c r="BO206" s="17"/>
      <c r="BP206" s="33"/>
      <c r="BQ206" s="17"/>
      <c r="BR206" s="17"/>
      <c r="BS206" s="17"/>
      <c r="BT206" s="17"/>
      <c r="BU206" s="17">
        <f t="shared" si="939"/>
        <v>0</v>
      </c>
      <c r="BV206" s="17"/>
      <c r="BW206" s="17"/>
      <c r="BX206" s="17"/>
      <c r="BY206" s="17"/>
      <c r="BZ206" s="17">
        <f t="shared" si="940"/>
        <v>0</v>
      </c>
      <c r="CA206" s="17">
        <f t="shared" si="941"/>
        <v>0</v>
      </c>
      <c r="CB206" s="17">
        <f t="shared" si="942"/>
        <v>0</v>
      </c>
      <c r="CC206" s="17">
        <f t="shared" si="943"/>
        <v>0</v>
      </c>
      <c r="CD206" s="17">
        <f t="shared" si="944"/>
        <v>0</v>
      </c>
      <c r="CE206" s="17">
        <f t="shared" si="945"/>
        <v>0</v>
      </c>
      <c r="CF206" s="17"/>
      <c r="CG206" s="17"/>
      <c r="CH206" s="17"/>
      <c r="CI206" s="17"/>
      <c r="CJ206" s="17">
        <f t="shared" si="946"/>
        <v>0</v>
      </c>
      <c r="CK206" s="17"/>
      <c r="CL206" s="17"/>
      <c r="CM206" s="17"/>
      <c r="CN206" s="17"/>
      <c r="CO206" s="17">
        <f t="shared" si="947"/>
        <v>0</v>
      </c>
      <c r="CP206" s="17"/>
      <c r="CQ206" s="17"/>
      <c r="CR206" s="17"/>
      <c r="CS206" s="17"/>
      <c r="CT206" s="15">
        <f t="shared" si="948"/>
        <v>0</v>
      </c>
      <c r="CU206" s="15"/>
      <c r="CV206" s="15"/>
      <c r="CW206" s="15"/>
      <c r="CX206" s="15"/>
      <c r="CY206" s="17">
        <f t="shared" si="949"/>
        <v>0</v>
      </c>
      <c r="CZ206" s="17"/>
      <c r="DA206" s="276"/>
      <c r="DB206" s="17"/>
      <c r="DC206" s="276"/>
      <c r="DD206" s="15">
        <f t="shared" si="950"/>
        <v>0</v>
      </c>
      <c r="DE206" s="17">
        <f t="shared" si="951"/>
        <v>0</v>
      </c>
      <c r="DF206" s="17">
        <f t="shared" si="952"/>
        <v>0</v>
      </c>
      <c r="DG206" s="17">
        <f t="shared" si="953"/>
        <v>0</v>
      </c>
      <c r="DH206" s="17">
        <f t="shared" si="954"/>
        <v>0</v>
      </c>
      <c r="DI206" s="17">
        <f t="shared" si="955"/>
        <v>0</v>
      </c>
      <c r="DJ206" s="17">
        <f t="shared" si="956"/>
        <v>0</v>
      </c>
      <c r="DK206" s="17">
        <f t="shared" si="957"/>
        <v>0</v>
      </c>
      <c r="DL206" s="17">
        <f t="shared" si="958"/>
        <v>0</v>
      </c>
      <c r="DM206" s="17">
        <f t="shared" si="959"/>
        <v>0</v>
      </c>
      <c r="DN206" s="17">
        <f t="shared" si="960"/>
        <v>0</v>
      </c>
      <c r="DO206" s="208"/>
      <c r="DP206" s="209"/>
      <c r="DQ206" s="209"/>
      <c r="DR206" s="17">
        <f t="shared" si="961"/>
        <v>0</v>
      </c>
      <c r="DS206" s="17"/>
      <c r="DT206" s="17"/>
      <c r="DU206" s="17"/>
      <c r="DV206" s="40"/>
      <c r="DW206" s="15">
        <f t="shared" si="962"/>
        <v>0</v>
      </c>
      <c r="DX206" s="17"/>
      <c r="DY206" s="17"/>
      <c r="DZ206" s="17"/>
      <c r="EA206" s="17"/>
      <c r="EB206" s="17">
        <f t="shared" si="963"/>
        <v>0</v>
      </c>
      <c r="EC206" s="17"/>
      <c r="ED206" s="17"/>
      <c r="EE206" s="17"/>
      <c r="EF206" s="17"/>
      <c r="EG206" s="17"/>
      <c r="EH206" s="17"/>
      <c r="EI206" s="17"/>
      <c r="EJ206" s="8">
        <f t="shared" si="964"/>
        <v>0</v>
      </c>
      <c r="EL206" s="8">
        <f t="shared" si="965"/>
        <v>0</v>
      </c>
      <c r="EM206" s="8">
        <f t="shared" si="966"/>
        <v>0</v>
      </c>
      <c r="EO206" s="8">
        <f t="shared" si="967"/>
        <v>0</v>
      </c>
      <c r="EP206" s="8">
        <f t="shared" si="968"/>
        <v>0</v>
      </c>
      <c r="ER206" s="8"/>
      <c r="ET206" s="151"/>
      <c r="EU206" s="151"/>
      <c r="EV206" s="151"/>
      <c r="EW206" s="151"/>
      <c r="EX206" s="151"/>
      <c r="EY206" s="178"/>
      <c r="EZ206" s="151"/>
      <c r="FC206" s="8">
        <f t="shared" si="969"/>
        <v>0</v>
      </c>
      <c r="FD206" s="8"/>
      <c r="FE206" s="129"/>
      <c r="FF206" s="8"/>
      <c r="FG206" s="129"/>
      <c r="FH206" s="8">
        <f t="shared" si="970"/>
        <v>0</v>
      </c>
      <c r="FI206" s="8"/>
      <c r="FJ206" s="129"/>
      <c r="FK206" s="8"/>
      <c r="FL206" s="129"/>
      <c r="FM206" s="8">
        <f t="shared" si="971"/>
        <v>0</v>
      </c>
      <c r="FN206" s="8"/>
      <c r="FO206" s="129"/>
      <c r="FP206" s="8"/>
      <c r="FQ206" s="129"/>
      <c r="FR206" s="8">
        <f t="shared" si="972"/>
        <v>0</v>
      </c>
      <c r="FS206" s="8"/>
      <c r="FT206" s="129"/>
      <c r="FU206" s="8"/>
      <c r="FV206" s="129"/>
    </row>
    <row r="207" spans="2:178" s="59" customFormat="1" ht="15.75" customHeight="1" x14ac:dyDescent="0.3">
      <c r="B207" s="49"/>
      <c r="C207" s="50"/>
      <c r="D207" s="50">
        <v>1</v>
      </c>
      <c r="E207" s="307">
        <v>172</v>
      </c>
      <c r="F207" s="49"/>
      <c r="G207" s="50"/>
      <c r="H207" s="50">
        <v>1</v>
      </c>
      <c r="I207" s="307"/>
      <c r="J207" s="10"/>
      <c r="K207" s="10"/>
      <c r="L207" s="81"/>
      <c r="M207" s="307">
        <v>143</v>
      </c>
      <c r="N207" s="10" t="s">
        <v>143</v>
      </c>
      <c r="O207" s="312"/>
      <c r="P207" s="17">
        <f t="shared" si="930"/>
        <v>1829.5</v>
      </c>
      <c r="Q207" s="17"/>
      <c r="R207" s="33">
        <v>1728</v>
      </c>
      <c r="S207" s="17"/>
      <c r="T207" s="33">
        <v>101.5</v>
      </c>
      <c r="U207" s="17">
        <v>179.60050000000001</v>
      </c>
      <c r="V207" s="312"/>
      <c r="W207" s="312"/>
      <c r="X207" s="17">
        <f t="shared" si="931"/>
        <v>1829.5</v>
      </c>
      <c r="Y207" s="17"/>
      <c r="Z207" s="33">
        <v>1728</v>
      </c>
      <c r="AA207" s="17"/>
      <c r="AB207" s="33">
        <v>101.5</v>
      </c>
      <c r="AC207" s="17">
        <f t="shared" si="932"/>
        <v>1736.3544200000001</v>
      </c>
      <c r="AD207" s="17"/>
      <c r="AE207" s="276">
        <v>972.44408999999996</v>
      </c>
      <c r="AF207" s="17"/>
      <c r="AG207" s="276">
        <v>763.91033000000004</v>
      </c>
      <c r="AH207" s="312"/>
      <c r="AI207" s="17">
        <f t="shared" si="933"/>
        <v>179.60050000000001</v>
      </c>
      <c r="AJ207" s="17"/>
      <c r="AK207" s="324">
        <f t="shared" si="904"/>
        <v>172.8</v>
      </c>
      <c r="AL207" s="324">
        <f t="shared" si="905"/>
        <v>0</v>
      </c>
      <c r="AM207" s="324">
        <f t="shared" si="906"/>
        <v>6.8005000000000004</v>
      </c>
      <c r="AN207" s="17">
        <f t="shared" si="934"/>
        <v>1829.5</v>
      </c>
      <c r="AO207" s="17"/>
      <c r="AP207" s="33">
        <v>1728</v>
      </c>
      <c r="AQ207" s="17"/>
      <c r="AR207" s="33">
        <v>101.5</v>
      </c>
      <c r="AS207" s="17">
        <f t="shared" si="935"/>
        <v>1829.5</v>
      </c>
      <c r="AT207" s="17"/>
      <c r="AU207" s="33">
        <v>1728</v>
      </c>
      <c r="AV207" s="18"/>
      <c r="AW207" s="17"/>
      <c r="AX207" s="33">
        <v>101.5</v>
      </c>
      <c r="AY207" s="17">
        <f t="shared" si="936"/>
        <v>1829.5</v>
      </c>
      <c r="AZ207" s="17"/>
      <c r="BA207" s="33">
        <v>1728</v>
      </c>
      <c r="BB207" s="17"/>
      <c r="BC207" s="33">
        <v>101.5</v>
      </c>
      <c r="BD207" s="17">
        <f t="shared" si="937"/>
        <v>1829.5</v>
      </c>
      <c r="BE207" s="17"/>
      <c r="BF207" s="33">
        <v>1728</v>
      </c>
      <c r="BG207" s="17"/>
      <c r="BH207" s="33">
        <v>101.5</v>
      </c>
      <c r="BI207" s="17">
        <f t="shared" si="938"/>
        <v>1829.5</v>
      </c>
      <c r="BJ207" s="17"/>
      <c r="BK207" s="33">
        <v>1728</v>
      </c>
      <c r="BL207" s="17"/>
      <c r="BM207" s="33">
        <v>101.5</v>
      </c>
      <c r="BN207" s="17">
        <f t="shared" si="669"/>
        <v>1728</v>
      </c>
      <c r="BO207" s="17"/>
      <c r="BP207" s="33">
        <v>1728</v>
      </c>
      <c r="BQ207" s="17"/>
      <c r="BR207" s="17"/>
      <c r="BS207" s="17"/>
      <c r="BT207" s="17" t="s">
        <v>306</v>
      </c>
      <c r="BU207" s="17">
        <f t="shared" si="939"/>
        <v>1829.5</v>
      </c>
      <c r="BV207" s="17"/>
      <c r="BW207" s="33">
        <v>1728</v>
      </c>
      <c r="BX207" s="17"/>
      <c r="BY207" s="33">
        <v>101.5</v>
      </c>
      <c r="BZ207" s="17">
        <f t="shared" si="940"/>
        <v>0</v>
      </c>
      <c r="CA207" s="17">
        <f t="shared" si="941"/>
        <v>0</v>
      </c>
      <c r="CB207" s="17">
        <f t="shared" si="942"/>
        <v>0</v>
      </c>
      <c r="CC207" s="17">
        <f t="shared" si="943"/>
        <v>0</v>
      </c>
      <c r="CD207" s="17">
        <f t="shared" si="944"/>
        <v>0</v>
      </c>
      <c r="CE207" s="17">
        <f t="shared" si="945"/>
        <v>1829.5</v>
      </c>
      <c r="CF207" s="17"/>
      <c r="CG207" s="33">
        <v>1728</v>
      </c>
      <c r="CH207" s="17"/>
      <c r="CI207" s="33">
        <v>101.5</v>
      </c>
      <c r="CJ207" s="17">
        <f t="shared" si="946"/>
        <v>0</v>
      </c>
      <c r="CK207" s="17"/>
      <c r="CL207" s="17"/>
      <c r="CM207" s="17"/>
      <c r="CN207" s="17"/>
      <c r="CO207" s="17">
        <f t="shared" si="947"/>
        <v>1829.5</v>
      </c>
      <c r="CP207" s="17"/>
      <c r="CQ207" s="33">
        <v>1728</v>
      </c>
      <c r="CR207" s="17"/>
      <c r="CS207" s="33">
        <v>101.5</v>
      </c>
      <c r="CT207" s="17">
        <f t="shared" si="948"/>
        <v>1829.5</v>
      </c>
      <c r="CU207" s="17"/>
      <c r="CV207" s="33">
        <v>1728</v>
      </c>
      <c r="CW207" s="17"/>
      <c r="CX207" s="33">
        <v>101.5</v>
      </c>
      <c r="CY207" s="17">
        <f t="shared" si="949"/>
        <v>1736.3544200000001</v>
      </c>
      <c r="CZ207" s="17"/>
      <c r="DA207" s="276">
        <v>972.44408999999996</v>
      </c>
      <c r="DB207" s="17"/>
      <c r="DC207" s="276">
        <v>763.91033000000004</v>
      </c>
      <c r="DD207" s="15">
        <f t="shared" si="950"/>
        <v>3565.8544200000001</v>
      </c>
      <c r="DE207" s="17">
        <f t="shared" si="951"/>
        <v>3565.8544200000001</v>
      </c>
      <c r="DF207" s="17">
        <f t="shared" si="952"/>
        <v>0</v>
      </c>
      <c r="DG207" s="17">
        <f t="shared" si="953"/>
        <v>2700.44409</v>
      </c>
      <c r="DH207" s="17">
        <f t="shared" si="954"/>
        <v>0</v>
      </c>
      <c r="DI207" s="17">
        <f t="shared" si="955"/>
        <v>865.41033000000004</v>
      </c>
      <c r="DJ207" s="17">
        <f t="shared" si="956"/>
        <v>0</v>
      </c>
      <c r="DK207" s="17">
        <f t="shared" si="957"/>
        <v>0</v>
      </c>
      <c r="DL207" s="17">
        <f t="shared" si="958"/>
        <v>0</v>
      </c>
      <c r="DM207" s="17">
        <f t="shared" si="959"/>
        <v>0</v>
      </c>
      <c r="DN207" s="17">
        <f t="shared" si="960"/>
        <v>0</v>
      </c>
      <c r="DO207" s="208"/>
      <c r="DP207" s="209"/>
      <c r="DQ207" s="209"/>
      <c r="DR207" s="17">
        <f t="shared" si="961"/>
        <v>0</v>
      </c>
      <c r="DS207" s="17"/>
      <c r="DT207" s="17"/>
      <c r="DU207" s="17"/>
      <c r="DV207" s="40"/>
      <c r="DW207" s="15">
        <f t="shared" si="962"/>
        <v>0</v>
      </c>
      <c r="DX207" s="17"/>
      <c r="DY207" s="17"/>
      <c r="DZ207" s="17"/>
      <c r="EA207" s="17"/>
      <c r="EB207" s="17">
        <f t="shared" si="963"/>
        <v>0</v>
      </c>
      <c r="EC207" s="17"/>
      <c r="ED207" s="17"/>
      <c r="EE207" s="17"/>
      <c r="EF207" s="17"/>
      <c r="EG207" s="17"/>
      <c r="EH207" s="17"/>
      <c r="EI207" s="17"/>
      <c r="EJ207" s="8">
        <f t="shared" si="964"/>
        <v>0</v>
      </c>
      <c r="EL207" s="8">
        <f t="shared" si="965"/>
        <v>1829.5</v>
      </c>
      <c r="EM207" s="8">
        <f t="shared" si="966"/>
        <v>1829.5</v>
      </c>
      <c r="EO207" s="8"/>
      <c r="EP207" s="8"/>
      <c r="ER207" s="8"/>
      <c r="ET207" s="148">
        <v>2315</v>
      </c>
      <c r="EU207" s="148"/>
      <c r="EV207" s="148">
        <v>0.27200000000000002</v>
      </c>
      <c r="EW207" s="148"/>
      <c r="EX207" s="148"/>
      <c r="EY207" s="175">
        <v>1</v>
      </c>
      <c r="EZ207" s="148">
        <v>677</v>
      </c>
      <c r="FC207" s="8">
        <f t="shared" si="969"/>
        <v>1829.5</v>
      </c>
      <c r="FD207" s="8"/>
      <c r="FE207" s="129">
        <v>1728</v>
      </c>
      <c r="FF207" s="8"/>
      <c r="FG207" s="129">
        <v>101.5</v>
      </c>
      <c r="FH207" s="8">
        <f t="shared" si="970"/>
        <v>1736.3544200000001</v>
      </c>
      <c r="FI207" s="8"/>
      <c r="FJ207" s="129">
        <v>972.44408999999996</v>
      </c>
      <c r="FK207" s="8"/>
      <c r="FL207" s="129">
        <v>763.91033000000004</v>
      </c>
      <c r="FM207" s="8">
        <f t="shared" si="971"/>
        <v>1829.5</v>
      </c>
      <c r="FN207" s="8"/>
      <c r="FO207" s="129">
        <v>1728</v>
      </c>
      <c r="FP207" s="8"/>
      <c r="FQ207" s="129">
        <v>101.5</v>
      </c>
      <c r="FR207" s="8">
        <f t="shared" si="972"/>
        <v>1736.3544200000001</v>
      </c>
      <c r="FS207" s="8"/>
      <c r="FT207" s="129">
        <v>972.44408999999996</v>
      </c>
      <c r="FU207" s="8"/>
      <c r="FV207" s="129">
        <v>763.91033000000004</v>
      </c>
    </row>
    <row r="208" spans="2:178" s="59" customFormat="1" ht="15.75" customHeight="1" x14ac:dyDescent="0.3">
      <c r="B208" s="49"/>
      <c r="C208" s="50"/>
      <c r="D208" s="50">
        <v>1</v>
      </c>
      <c r="E208" s="307">
        <v>173</v>
      </c>
      <c r="F208" s="49"/>
      <c r="G208" s="50"/>
      <c r="H208" s="50">
        <v>1</v>
      </c>
      <c r="I208" s="307"/>
      <c r="J208" s="10"/>
      <c r="K208" s="10"/>
      <c r="L208" s="81"/>
      <c r="M208" s="307">
        <v>144</v>
      </c>
      <c r="N208" s="10" t="s">
        <v>387</v>
      </c>
      <c r="O208" s="312"/>
      <c r="P208" s="17">
        <f t="shared" si="930"/>
        <v>2911.3</v>
      </c>
      <c r="Q208" s="17"/>
      <c r="R208" s="33">
        <v>2803.5</v>
      </c>
      <c r="S208" s="17"/>
      <c r="T208" s="33">
        <v>107.8</v>
      </c>
      <c r="U208" s="17">
        <v>287.57260000000002</v>
      </c>
      <c r="V208" s="312"/>
      <c r="W208" s="312"/>
      <c r="X208" s="17">
        <f t="shared" si="931"/>
        <v>2909.174</v>
      </c>
      <c r="Y208" s="17"/>
      <c r="Z208" s="33">
        <v>2803.5</v>
      </c>
      <c r="AA208" s="17"/>
      <c r="AB208" s="17">
        <v>105.67400000000001</v>
      </c>
      <c r="AC208" s="17">
        <f t="shared" si="932"/>
        <v>2886.558</v>
      </c>
      <c r="AD208" s="17"/>
      <c r="AE208" s="274">
        <v>2874.8159999999998</v>
      </c>
      <c r="AF208" s="17"/>
      <c r="AG208" s="274">
        <v>11.742000000000001</v>
      </c>
      <c r="AH208" s="312"/>
      <c r="AI208" s="17">
        <f t="shared" si="933"/>
        <v>287.57260000000002</v>
      </c>
      <c r="AJ208" s="17"/>
      <c r="AK208" s="324">
        <f t="shared" si="904"/>
        <v>280.35000000000002</v>
      </c>
      <c r="AL208" s="324">
        <f t="shared" si="905"/>
        <v>0</v>
      </c>
      <c r="AM208" s="324">
        <f t="shared" si="906"/>
        <v>7.2225999999999999</v>
      </c>
      <c r="AN208" s="17">
        <f t="shared" si="934"/>
        <v>2911.3</v>
      </c>
      <c r="AO208" s="17"/>
      <c r="AP208" s="33">
        <v>2803.5</v>
      </c>
      <c r="AQ208" s="17"/>
      <c r="AR208" s="33">
        <v>107.8</v>
      </c>
      <c r="AS208" s="17">
        <f t="shared" si="935"/>
        <v>2911.3</v>
      </c>
      <c r="AT208" s="17"/>
      <c r="AU208" s="33">
        <v>2803.5</v>
      </c>
      <c r="AV208" s="18"/>
      <c r="AW208" s="17"/>
      <c r="AX208" s="33">
        <v>107.8</v>
      </c>
      <c r="AY208" s="17">
        <f t="shared" si="936"/>
        <v>2911.3</v>
      </c>
      <c r="AZ208" s="17"/>
      <c r="BA208" s="33">
        <v>2803.5</v>
      </c>
      <c r="BB208" s="17"/>
      <c r="BC208" s="33">
        <v>107.8</v>
      </c>
      <c r="BD208" s="17">
        <f t="shared" si="937"/>
        <v>2911.3</v>
      </c>
      <c r="BE208" s="17"/>
      <c r="BF208" s="33">
        <v>2803.5</v>
      </c>
      <c r="BG208" s="17"/>
      <c r="BH208" s="33">
        <v>107.8</v>
      </c>
      <c r="BI208" s="17">
        <f t="shared" si="938"/>
        <v>2911.3</v>
      </c>
      <c r="BJ208" s="17"/>
      <c r="BK208" s="33">
        <v>2803.5</v>
      </c>
      <c r="BL208" s="17"/>
      <c r="BM208" s="33">
        <v>107.8</v>
      </c>
      <c r="BN208" s="17">
        <f t="shared" si="669"/>
        <v>2803.5</v>
      </c>
      <c r="BO208" s="17"/>
      <c r="BP208" s="33">
        <v>2803.5</v>
      </c>
      <c r="BQ208" s="17"/>
      <c r="BR208" s="17"/>
      <c r="BS208" s="17"/>
      <c r="BT208" s="17" t="s">
        <v>315</v>
      </c>
      <c r="BU208" s="17">
        <f t="shared" si="939"/>
        <v>2909.174</v>
      </c>
      <c r="BV208" s="17"/>
      <c r="BW208" s="33">
        <v>2803.5</v>
      </c>
      <c r="BX208" s="17"/>
      <c r="BY208" s="17">
        <v>105.67400000000001</v>
      </c>
      <c r="BZ208" s="17">
        <f t="shared" si="940"/>
        <v>2.1259999999999906</v>
      </c>
      <c r="CA208" s="17">
        <f t="shared" si="941"/>
        <v>0</v>
      </c>
      <c r="CB208" s="17">
        <f t="shared" si="942"/>
        <v>0</v>
      </c>
      <c r="CC208" s="17">
        <f t="shared" si="943"/>
        <v>0</v>
      </c>
      <c r="CD208" s="17">
        <f t="shared" si="944"/>
        <v>2.1259999999999906</v>
      </c>
      <c r="CE208" s="17">
        <f t="shared" si="945"/>
        <v>2909.174</v>
      </c>
      <c r="CF208" s="17"/>
      <c r="CG208" s="33">
        <v>2803.5</v>
      </c>
      <c r="CH208" s="17"/>
      <c r="CI208" s="17">
        <v>105.67400000000001</v>
      </c>
      <c r="CJ208" s="17">
        <f t="shared" si="946"/>
        <v>0</v>
      </c>
      <c r="CK208" s="17"/>
      <c r="CL208" s="17"/>
      <c r="CM208" s="17"/>
      <c r="CN208" s="17"/>
      <c r="CO208" s="17">
        <f t="shared" si="947"/>
        <v>2909.174</v>
      </c>
      <c r="CP208" s="17"/>
      <c r="CQ208" s="33">
        <v>2803.5</v>
      </c>
      <c r="CR208" s="17"/>
      <c r="CS208" s="17">
        <v>105.67400000000001</v>
      </c>
      <c r="CT208" s="17">
        <f t="shared" si="948"/>
        <v>2909.174</v>
      </c>
      <c r="CU208" s="17"/>
      <c r="CV208" s="33">
        <v>2803.5</v>
      </c>
      <c r="CW208" s="17"/>
      <c r="CX208" s="17">
        <v>105.67400000000001</v>
      </c>
      <c r="CY208" s="17">
        <f t="shared" si="949"/>
        <v>2886.558</v>
      </c>
      <c r="CZ208" s="17"/>
      <c r="DA208" s="274">
        <v>2874.8159999999998</v>
      </c>
      <c r="DB208" s="17"/>
      <c r="DC208" s="274">
        <v>11.742000000000001</v>
      </c>
      <c r="DD208" s="15">
        <f t="shared" si="950"/>
        <v>5795.732</v>
      </c>
      <c r="DE208" s="17">
        <f t="shared" si="951"/>
        <v>5795.732</v>
      </c>
      <c r="DF208" s="17">
        <f t="shared" si="952"/>
        <v>0</v>
      </c>
      <c r="DG208" s="17">
        <f t="shared" si="953"/>
        <v>5678.3159999999998</v>
      </c>
      <c r="DH208" s="17">
        <f t="shared" si="954"/>
        <v>0</v>
      </c>
      <c r="DI208" s="17">
        <f t="shared" si="955"/>
        <v>117.41600000000001</v>
      </c>
      <c r="DJ208" s="17">
        <f t="shared" si="956"/>
        <v>0</v>
      </c>
      <c r="DK208" s="17">
        <f t="shared" si="957"/>
        <v>0</v>
      </c>
      <c r="DL208" s="17">
        <f t="shared" si="958"/>
        <v>0</v>
      </c>
      <c r="DM208" s="17">
        <f t="shared" si="959"/>
        <v>0</v>
      </c>
      <c r="DN208" s="17">
        <f t="shared" si="960"/>
        <v>0</v>
      </c>
      <c r="DO208" s="208"/>
      <c r="DP208" s="209"/>
      <c r="DQ208" s="209"/>
      <c r="DR208" s="17">
        <f t="shared" si="961"/>
        <v>0</v>
      </c>
      <c r="DS208" s="17"/>
      <c r="DT208" s="17"/>
      <c r="DU208" s="17"/>
      <c r="DV208" s="40"/>
      <c r="DW208" s="15">
        <f t="shared" si="962"/>
        <v>0</v>
      </c>
      <c r="DX208" s="17"/>
      <c r="DY208" s="17"/>
      <c r="DZ208" s="17"/>
      <c r="EA208" s="17"/>
      <c r="EB208" s="17">
        <f t="shared" si="963"/>
        <v>0</v>
      </c>
      <c r="EC208" s="17"/>
      <c r="ED208" s="17"/>
      <c r="EE208" s="17"/>
      <c r="EF208" s="17"/>
      <c r="EG208" s="17"/>
      <c r="EH208" s="17"/>
      <c r="EI208" s="17"/>
      <c r="EJ208" s="8">
        <f t="shared" si="964"/>
        <v>0</v>
      </c>
      <c r="EL208" s="8">
        <f t="shared" si="965"/>
        <v>2909.174</v>
      </c>
      <c r="EM208" s="8">
        <f t="shared" si="966"/>
        <v>2909.174</v>
      </c>
      <c r="EO208" s="8"/>
      <c r="EP208" s="8"/>
      <c r="ER208" s="8"/>
      <c r="ET208" s="148">
        <v>3386</v>
      </c>
      <c r="EU208" s="148"/>
      <c r="EV208" s="148">
        <v>0.90700000000000003</v>
      </c>
      <c r="EW208" s="148"/>
      <c r="EX208" s="148"/>
      <c r="EY208" s="175">
        <v>1</v>
      </c>
      <c r="EZ208" s="148">
        <v>300</v>
      </c>
      <c r="FC208" s="8">
        <f t="shared" si="969"/>
        <v>2909.174</v>
      </c>
      <c r="FD208" s="8"/>
      <c r="FE208" s="131">
        <v>2803.5</v>
      </c>
      <c r="FF208" s="8"/>
      <c r="FG208" s="131">
        <v>105.67400000000001</v>
      </c>
      <c r="FH208" s="8">
        <f t="shared" si="970"/>
        <v>3857.489</v>
      </c>
      <c r="FI208" s="8"/>
      <c r="FJ208" s="145">
        <v>3845.7469999999998</v>
      </c>
      <c r="FK208" s="8"/>
      <c r="FL208" s="131">
        <v>11.742000000000001</v>
      </c>
      <c r="FM208" s="8">
        <f t="shared" si="971"/>
        <v>2909.174</v>
      </c>
      <c r="FN208" s="8"/>
      <c r="FO208" s="131">
        <v>2803.5</v>
      </c>
      <c r="FP208" s="8"/>
      <c r="FQ208" s="131">
        <v>105.67400000000001</v>
      </c>
      <c r="FR208" s="8">
        <f t="shared" si="972"/>
        <v>2886.558</v>
      </c>
      <c r="FS208" s="8"/>
      <c r="FT208" s="145">
        <v>2874.8159999999998</v>
      </c>
      <c r="FU208" s="8"/>
      <c r="FV208" s="131">
        <v>11.742000000000001</v>
      </c>
    </row>
    <row r="209" spans="2:178" s="59" customFormat="1" ht="15.75" customHeight="1" x14ac:dyDescent="0.3">
      <c r="B209" s="49"/>
      <c r="C209" s="50"/>
      <c r="D209" s="50">
        <v>1</v>
      </c>
      <c r="E209" s="307">
        <v>174</v>
      </c>
      <c r="F209" s="49"/>
      <c r="G209" s="50"/>
      <c r="H209" s="50">
        <v>1</v>
      </c>
      <c r="I209" s="307"/>
      <c r="J209" s="10"/>
      <c r="K209" s="10"/>
      <c r="L209" s="81"/>
      <c r="M209" s="307">
        <v>145</v>
      </c>
      <c r="N209" s="302" t="s">
        <v>177</v>
      </c>
      <c r="O209" s="311"/>
      <c r="P209" s="17">
        <f t="shared" si="930"/>
        <v>891</v>
      </c>
      <c r="Q209" s="17"/>
      <c r="R209" s="111">
        <v>891</v>
      </c>
      <c r="S209" s="17"/>
      <c r="T209" s="33"/>
      <c r="U209" s="17">
        <v>89.100000000000009</v>
      </c>
      <c r="V209" s="311"/>
      <c r="W209" s="311"/>
      <c r="X209" s="17">
        <f t="shared" si="931"/>
        <v>891</v>
      </c>
      <c r="Y209" s="17"/>
      <c r="Z209" s="111">
        <v>891</v>
      </c>
      <c r="AA209" s="17"/>
      <c r="AB209" s="17"/>
      <c r="AC209" s="17">
        <f t="shared" si="932"/>
        <v>291.05601999999999</v>
      </c>
      <c r="AD209" s="17"/>
      <c r="AE209" s="274">
        <v>291.05601999999999</v>
      </c>
      <c r="AF209" s="17"/>
      <c r="AG209" s="274"/>
      <c r="AH209" s="311"/>
      <c r="AI209" s="17">
        <f t="shared" si="933"/>
        <v>89.100000000000009</v>
      </c>
      <c r="AJ209" s="17"/>
      <c r="AK209" s="324">
        <f t="shared" si="904"/>
        <v>89.100000000000009</v>
      </c>
      <c r="AL209" s="324">
        <f t="shared" si="905"/>
        <v>0</v>
      </c>
      <c r="AM209" s="324">
        <f t="shared" si="906"/>
        <v>0</v>
      </c>
      <c r="AN209" s="17">
        <f t="shared" si="934"/>
        <v>891</v>
      </c>
      <c r="AO209" s="17"/>
      <c r="AP209" s="111">
        <v>891</v>
      </c>
      <c r="AQ209" s="17"/>
      <c r="AR209" s="33"/>
      <c r="AS209" s="17">
        <f t="shared" si="935"/>
        <v>891</v>
      </c>
      <c r="AT209" s="17"/>
      <c r="AU209" s="111">
        <v>891</v>
      </c>
      <c r="AV209" s="318"/>
      <c r="AW209" s="17"/>
      <c r="AX209" s="33"/>
      <c r="AY209" s="17">
        <f t="shared" si="936"/>
        <v>891</v>
      </c>
      <c r="AZ209" s="17"/>
      <c r="BA209" s="111">
        <v>891</v>
      </c>
      <c r="BB209" s="17"/>
      <c r="BC209" s="33"/>
      <c r="BD209" s="17">
        <f t="shared" si="937"/>
        <v>891</v>
      </c>
      <c r="BE209" s="17"/>
      <c r="BF209" s="111">
        <v>891</v>
      </c>
      <c r="BG209" s="17"/>
      <c r="BH209" s="33"/>
      <c r="BI209" s="17">
        <f t="shared" si="938"/>
        <v>891</v>
      </c>
      <c r="BJ209" s="17"/>
      <c r="BK209" s="111">
        <v>891</v>
      </c>
      <c r="BL209" s="17"/>
      <c r="BM209" s="33"/>
      <c r="BN209" s="17">
        <f t="shared" si="669"/>
        <v>0</v>
      </c>
      <c r="BO209" s="17"/>
      <c r="BP209" s="33"/>
      <c r="BQ209" s="17"/>
      <c r="BR209" s="17"/>
      <c r="BS209" s="17"/>
      <c r="BT209" s="17" t="s">
        <v>278</v>
      </c>
      <c r="BU209" s="17">
        <f t="shared" si="939"/>
        <v>891</v>
      </c>
      <c r="BV209" s="17"/>
      <c r="BW209" s="111">
        <v>891</v>
      </c>
      <c r="BX209" s="17"/>
      <c r="BY209" s="17"/>
      <c r="BZ209" s="17">
        <f t="shared" si="940"/>
        <v>0</v>
      </c>
      <c r="CA209" s="17">
        <f t="shared" si="941"/>
        <v>0</v>
      </c>
      <c r="CB209" s="17">
        <f t="shared" si="942"/>
        <v>0</v>
      </c>
      <c r="CC209" s="17">
        <f t="shared" si="943"/>
        <v>0</v>
      </c>
      <c r="CD209" s="17">
        <f t="shared" si="944"/>
        <v>0</v>
      </c>
      <c r="CE209" s="17">
        <f t="shared" si="945"/>
        <v>891</v>
      </c>
      <c r="CF209" s="17"/>
      <c r="CG209" s="111">
        <v>891</v>
      </c>
      <c r="CH209" s="17"/>
      <c r="CI209" s="17"/>
      <c r="CJ209" s="17">
        <f t="shared" si="946"/>
        <v>0</v>
      </c>
      <c r="CK209" s="17"/>
      <c r="CL209" s="17"/>
      <c r="CM209" s="17"/>
      <c r="CN209" s="17"/>
      <c r="CO209" s="17">
        <f t="shared" si="947"/>
        <v>891</v>
      </c>
      <c r="CP209" s="17"/>
      <c r="CQ209" s="111">
        <v>891</v>
      </c>
      <c r="CR209" s="17"/>
      <c r="CS209" s="17"/>
      <c r="CT209" s="17">
        <f t="shared" si="948"/>
        <v>891</v>
      </c>
      <c r="CU209" s="17"/>
      <c r="CV209" s="111">
        <v>891</v>
      </c>
      <c r="CW209" s="15"/>
      <c r="CX209" s="15"/>
      <c r="CY209" s="17">
        <f t="shared" si="949"/>
        <v>291.05601999999999</v>
      </c>
      <c r="CZ209" s="17"/>
      <c r="DA209" s="274">
        <v>291.05601999999999</v>
      </c>
      <c r="DB209" s="17"/>
      <c r="DC209" s="274"/>
      <c r="DD209" s="15">
        <f t="shared" si="950"/>
        <v>1182.05602</v>
      </c>
      <c r="DE209" s="17">
        <f t="shared" si="951"/>
        <v>1182.05602</v>
      </c>
      <c r="DF209" s="17">
        <f t="shared" si="952"/>
        <v>0</v>
      </c>
      <c r="DG209" s="17">
        <f t="shared" si="953"/>
        <v>1182.05602</v>
      </c>
      <c r="DH209" s="17">
        <f t="shared" si="954"/>
        <v>0</v>
      </c>
      <c r="DI209" s="17">
        <f t="shared" si="955"/>
        <v>0</v>
      </c>
      <c r="DJ209" s="17">
        <f t="shared" si="956"/>
        <v>0</v>
      </c>
      <c r="DK209" s="17">
        <f t="shared" si="957"/>
        <v>0</v>
      </c>
      <c r="DL209" s="17">
        <f t="shared" si="958"/>
        <v>0</v>
      </c>
      <c r="DM209" s="17">
        <f t="shared" si="959"/>
        <v>0</v>
      </c>
      <c r="DN209" s="17">
        <f t="shared" si="960"/>
        <v>0</v>
      </c>
      <c r="DO209" s="208"/>
      <c r="DP209" s="209"/>
      <c r="DQ209" s="209"/>
      <c r="DR209" s="17">
        <f t="shared" si="961"/>
        <v>0</v>
      </c>
      <c r="DS209" s="17"/>
      <c r="DT209" s="17"/>
      <c r="DU209" s="17"/>
      <c r="DV209" s="40"/>
      <c r="DW209" s="15">
        <f t="shared" si="962"/>
        <v>0</v>
      </c>
      <c r="DX209" s="17"/>
      <c r="DY209" s="17"/>
      <c r="DZ209" s="17"/>
      <c r="EA209" s="17"/>
      <c r="EB209" s="17">
        <f t="shared" si="963"/>
        <v>0</v>
      </c>
      <c r="EC209" s="17"/>
      <c r="ED209" s="17"/>
      <c r="EE209" s="17"/>
      <c r="EF209" s="17"/>
      <c r="EG209" s="17"/>
      <c r="EH209" s="17"/>
      <c r="EI209" s="17"/>
      <c r="EJ209" s="8">
        <f t="shared" si="964"/>
        <v>0</v>
      </c>
      <c r="EL209" s="8">
        <f t="shared" si="965"/>
        <v>891</v>
      </c>
      <c r="EM209" s="8">
        <f t="shared" si="966"/>
        <v>891</v>
      </c>
      <c r="EO209" s="8"/>
      <c r="EP209" s="8"/>
      <c r="ER209" s="8"/>
      <c r="ET209" s="148">
        <v>1022</v>
      </c>
      <c r="EU209" s="148"/>
      <c r="EV209" s="148">
        <v>0.20399999999999999</v>
      </c>
      <c r="EW209" s="148"/>
      <c r="EX209" s="148"/>
      <c r="EY209" s="175"/>
      <c r="EZ209" s="148"/>
      <c r="FC209" s="8">
        <f t="shared" si="969"/>
        <v>891</v>
      </c>
      <c r="FD209" s="8"/>
      <c r="FE209" s="131">
        <v>891</v>
      </c>
      <c r="FF209" s="8"/>
      <c r="FG209" s="131"/>
      <c r="FH209" s="8">
        <f t="shared" si="970"/>
        <v>291.05601999999999</v>
      </c>
      <c r="FI209" s="8"/>
      <c r="FJ209" s="131">
        <v>291.05601999999999</v>
      </c>
      <c r="FK209" s="8"/>
      <c r="FL209" s="131"/>
      <c r="FM209" s="8">
        <f t="shared" si="971"/>
        <v>891</v>
      </c>
      <c r="FN209" s="8"/>
      <c r="FO209" s="131">
        <v>891</v>
      </c>
      <c r="FP209" s="8"/>
      <c r="FQ209" s="131"/>
      <c r="FR209" s="8">
        <f t="shared" si="972"/>
        <v>291.05601999999999</v>
      </c>
      <c r="FS209" s="8"/>
      <c r="FT209" s="131">
        <v>291.05601999999999</v>
      </c>
      <c r="FU209" s="8"/>
      <c r="FV209" s="131"/>
    </row>
    <row r="210" spans="2:178" s="59" customFormat="1" ht="15.75" customHeight="1" x14ac:dyDescent="0.3">
      <c r="B210" s="49"/>
      <c r="C210" s="50">
        <v>1</v>
      </c>
      <c r="D210" s="50"/>
      <c r="E210" s="307">
        <v>175</v>
      </c>
      <c r="F210" s="49"/>
      <c r="G210" s="50">
        <v>1</v>
      </c>
      <c r="H210" s="50">
        <v>1</v>
      </c>
      <c r="I210" s="307"/>
      <c r="J210" s="10"/>
      <c r="K210" s="10"/>
      <c r="L210" s="81"/>
      <c r="M210" s="307">
        <v>146</v>
      </c>
      <c r="N210" s="10" t="s">
        <v>388</v>
      </c>
      <c r="O210" s="312"/>
      <c r="P210" s="17">
        <f t="shared" si="930"/>
        <v>963</v>
      </c>
      <c r="Q210" s="17"/>
      <c r="R210" s="33">
        <v>963</v>
      </c>
      <c r="S210" s="17"/>
      <c r="T210" s="33"/>
      <c r="U210" s="17">
        <v>96.300000000000011</v>
      </c>
      <c r="V210" s="312"/>
      <c r="W210" s="312"/>
      <c r="X210" s="17">
        <f t="shared" si="931"/>
        <v>963</v>
      </c>
      <c r="Y210" s="17"/>
      <c r="Z210" s="33">
        <v>963</v>
      </c>
      <c r="AA210" s="17"/>
      <c r="AB210" s="17"/>
      <c r="AC210" s="17">
        <f t="shared" si="932"/>
        <v>635.16745000000003</v>
      </c>
      <c r="AD210" s="17"/>
      <c r="AE210" s="274">
        <v>635.16745000000003</v>
      </c>
      <c r="AF210" s="17"/>
      <c r="AG210" s="274"/>
      <c r="AH210" s="312"/>
      <c r="AI210" s="17">
        <f t="shared" si="933"/>
        <v>96.300000000000011</v>
      </c>
      <c r="AJ210" s="17"/>
      <c r="AK210" s="324">
        <f t="shared" si="904"/>
        <v>96.300000000000011</v>
      </c>
      <c r="AL210" s="324">
        <f t="shared" si="905"/>
        <v>0</v>
      </c>
      <c r="AM210" s="324">
        <f t="shared" si="906"/>
        <v>0</v>
      </c>
      <c r="AN210" s="17">
        <f t="shared" si="934"/>
        <v>963</v>
      </c>
      <c r="AO210" s="17"/>
      <c r="AP210" s="33">
        <v>963</v>
      </c>
      <c r="AQ210" s="17"/>
      <c r="AR210" s="33"/>
      <c r="AS210" s="17">
        <f t="shared" si="935"/>
        <v>963</v>
      </c>
      <c r="AT210" s="17"/>
      <c r="AU210" s="33">
        <v>963</v>
      </c>
      <c r="AV210" s="18"/>
      <c r="AW210" s="17"/>
      <c r="AX210" s="33"/>
      <c r="AY210" s="17">
        <f t="shared" si="936"/>
        <v>963</v>
      </c>
      <c r="AZ210" s="17"/>
      <c r="BA210" s="33">
        <v>963</v>
      </c>
      <c r="BB210" s="17"/>
      <c r="BC210" s="33"/>
      <c r="BD210" s="17">
        <f t="shared" si="937"/>
        <v>963</v>
      </c>
      <c r="BE210" s="17"/>
      <c r="BF210" s="33">
        <v>963</v>
      </c>
      <c r="BG210" s="17"/>
      <c r="BH210" s="33"/>
      <c r="BI210" s="17">
        <f t="shared" si="938"/>
        <v>1138</v>
      </c>
      <c r="BJ210" s="17"/>
      <c r="BK210" s="33">
        <v>963</v>
      </c>
      <c r="BL210" s="17"/>
      <c r="BM210" s="33">
        <v>175</v>
      </c>
      <c r="BN210" s="17">
        <f t="shared" si="669"/>
        <v>963</v>
      </c>
      <c r="BO210" s="17"/>
      <c r="BP210" s="33">
        <v>963</v>
      </c>
      <c r="BQ210" s="17"/>
      <c r="BR210" s="17"/>
      <c r="BS210" s="17"/>
      <c r="BT210" s="17" t="s">
        <v>304</v>
      </c>
      <c r="BU210" s="17">
        <f t="shared" si="939"/>
        <v>963</v>
      </c>
      <c r="BV210" s="17"/>
      <c r="BW210" s="33">
        <v>963</v>
      </c>
      <c r="BX210" s="17"/>
      <c r="BY210" s="17"/>
      <c r="BZ210" s="17">
        <f t="shared" si="940"/>
        <v>0</v>
      </c>
      <c r="CA210" s="17">
        <f t="shared" si="941"/>
        <v>0</v>
      </c>
      <c r="CB210" s="17">
        <f t="shared" si="942"/>
        <v>0</v>
      </c>
      <c r="CC210" s="17">
        <f t="shared" si="943"/>
        <v>0</v>
      </c>
      <c r="CD210" s="17">
        <f t="shared" si="944"/>
        <v>0</v>
      </c>
      <c r="CE210" s="17">
        <f t="shared" si="945"/>
        <v>963</v>
      </c>
      <c r="CF210" s="17"/>
      <c r="CG210" s="33">
        <v>963</v>
      </c>
      <c r="CH210" s="17"/>
      <c r="CI210" s="17"/>
      <c r="CJ210" s="17">
        <f t="shared" si="946"/>
        <v>0</v>
      </c>
      <c r="CK210" s="17"/>
      <c r="CL210" s="17"/>
      <c r="CM210" s="17"/>
      <c r="CN210" s="17"/>
      <c r="CO210" s="17">
        <f t="shared" si="947"/>
        <v>963</v>
      </c>
      <c r="CP210" s="17"/>
      <c r="CQ210" s="33">
        <v>963</v>
      </c>
      <c r="CR210" s="17"/>
      <c r="CS210" s="17"/>
      <c r="CT210" s="15">
        <f t="shared" si="948"/>
        <v>963</v>
      </c>
      <c r="CU210" s="15"/>
      <c r="CV210" s="33">
        <v>963</v>
      </c>
      <c r="CW210" s="15"/>
      <c r="CX210" s="15"/>
      <c r="CY210" s="17">
        <f t="shared" si="949"/>
        <v>635.16745000000003</v>
      </c>
      <c r="CZ210" s="17"/>
      <c r="DA210" s="274">
        <v>635.16745000000003</v>
      </c>
      <c r="DB210" s="17"/>
      <c r="DC210" s="274"/>
      <c r="DD210" s="15">
        <f t="shared" si="950"/>
        <v>1598.1674499999999</v>
      </c>
      <c r="DE210" s="17">
        <f t="shared" si="951"/>
        <v>1598.1674499999999</v>
      </c>
      <c r="DF210" s="17">
        <f t="shared" si="952"/>
        <v>0</v>
      </c>
      <c r="DG210" s="17">
        <f t="shared" si="953"/>
        <v>1598.1674499999999</v>
      </c>
      <c r="DH210" s="17">
        <f t="shared" si="954"/>
        <v>0</v>
      </c>
      <c r="DI210" s="17">
        <f t="shared" si="955"/>
        <v>0</v>
      </c>
      <c r="DJ210" s="17">
        <f t="shared" si="956"/>
        <v>0</v>
      </c>
      <c r="DK210" s="17">
        <f t="shared" si="957"/>
        <v>0</v>
      </c>
      <c r="DL210" s="17">
        <f t="shared" si="958"/>
        <v>0</v>
      </c>
      <c r="DM210" s="17">
        <f t="shared" si="959"/>
        <v>0</v>
      </c>
      <c r="DN210" s="17">
        <f t="shared" si="960"/>
        <v>0</v>
      </c>
      <c r="DO210" s="208"/>
      <c r="DP210" s="339">
        <f>CE210+CE216</f>
        <v>22035.572999999997</v>
      </c>
      <c r="DQ210" s="339">
        <f>DP210</f>
        <v>22035.572999999997</v>
      </c>
      <c r="DR210" s="17">
        <f t="shared" si="961"/>
        <v>0</v>
      </c>
      <c r="DS210" s="17"/>
      <c r="DT210" s="17"/>
      <c r="DU210" s="17"/>
      <c r="DV210" s="40"/>
      <c r="DW210" s="15">
        <f t="shared" si="962"/>
        <v>0</v>
      </c>
      <c r="DX210" s="17"/>
      <c r="DY210" s="17"/>
      <c r="DZ210" s="17"/>
      <c r="EA210" s="17"/>
      <c r="EB210" s="17">
        <f t="shared" si="963"/>
        <v>0</v>
      </c>
      <c r="EC210" s="17"/>
      <c r="ED210" s="17"/>
      <c r="EE210" s="17"/>
      <c r="EF210" s="17"/>
      <c r="EG210" s="17"/>
      <c r="EH210" s="17"/>
      <c r="EI210" s="17"/>
      <c r="EJ210" s="8">
        <f t="shared" si="964"/>
        <v>0</v>
      </c>
      <c r="EL210" s="8">
        <f t="shared" si="965"/>
        <v>963</v>
      </c>
      <c r="EM210" s="8">
        <f t="shared" si="966"/>
        <v>963</v>
      </c>
      <c r="EO210" s="45">
        <f>EM210+EM216</f>
        <v>21964.423449999998</v>
      </c>
      <c r="EP210" s="45">
        <f>EJ210+EJ216</f>
        <v>71.14955000000009</v>
      </c>
      <c r="ER210" s="8">
        <f>DQ210-EO210</f>
        <v>71.149549999998271</v>
      </c>
      <c r="ET210" s="148">
        <v>1300</v>
      </c>
      <c r="EU210" s="148"/>
      <c r="EV210" s="148">
        <v>0.17199999999999999</v>
      </c>
      <c r="EW210" s="148"/>
      <c r="EX210" s="148"/>
      <c r="EY210" s="175"/>
      <c r="EZ210" s="148"/>
      <c r="FC210" s="8">
        <f t="shared" si="969"/>
        <v>963</v>
      </c>
      <c r="FD210" s="8"/>
      <c r="FE210" s="131">
        <v>963</v>
      </c>
      <c r="FF210" s="8"/>
      <c r="FG210" s="131"/>
      <c r="FH210" s="8">
        <f t="shared" si="970"/>
        <v>635.16745000000003</v>
      </c>
      <c r="FI210" s="8"/>
      <c r="FJ210" s="131">
        <v>635.16745000000003</v>
      </c>
      <c r="FK210" s="8"/>
      <c r="FL210" s="131"/>
      <c r="FM210" s="8">
        <f t="shared" si="971"/>
        <v>963</v>
      </c>
      <c r="FN210" s="8"/>
      <c r="FO210" s="131">
        <v>963</v>
      </c>
      <c r="FP210" s="8"/>
      <c r="FQ210" s="131"/>
      <c r="FR210" s="8">
        <f t="shared" si="972"/>
        <v>635.16745000000003</v>
      </c>
      <c r="FS210" s="8"/>
      <c r="FT210" s="131">
        <v>635.16745000000003</v>
      </c>
      <c r="FU210" s="8"/>
      <c r="FV210" s="131"/>
    </row>
    <row r="211" spans="2:178" s="59" customFormat="1" ht="15.75" customHeight="1" x14ac:dyDescent="0.3">
      <c r="B211" s="49"/>
      <c r="C211" s="50"/>
      <c r="D211" s="50">
        <v>1</v>
      </c>
      <c r="E211" s="307">
        <v>176</v>
      </c>
      <c r="F211" s="49"/>
      <c r="G211" s="50"/>
      <c r="H211" s="50">
        <v>1</v>
      </c>
      <c r="I211" s="307"/>
      <c r="J211" s="10"/>
      <c r="K211" s="10"/>
      <c r="L211" s="81"/>
      <c r="M211" s="307">
        <v>147</v>
      </c>
      <c r="N211" s="10" t="s">
        <v>144</v>
      </c>
      <c r="O211" s="312"/>
      <c r="P211" s="17">
        <f t="shared" si="930"/>
        <v>3798</v>
      </c>
      <c r="Q211" s="17"/>
      <c r="R211" s="33">
        <v>3798</v>
      </c>
      <c r="S211" s="17"/>
      <c r="T211" s="33"/>
      <c r="U211" s="17">
        <v>379.8</v>
      </c>
      <c r="V211" s="312"/>
      <c r="W211" s="312"/>
      <c r="X211" s="17">
        <f t="shared" si="931"/>
        <v>3798</v>
      </c>
      <c r="Y211" s="17"/>
      <c r="Z211" s="33">
        <v>3798</v>
      </c>
      <c r="AA211" s="17"/>
      <c r="AB211" s="17"/>
      <c r="AC211" s="17">
        <f t="shared" si="932"/>
        <v>937.66468999999995</v>
      </c>
      <c r="AD211" s="17"/>
      <c r="AE211" s="274">
        <v>937.66468999999995</v>
      </c>
      <c r="AF211" s="17"/>
      <c r="AG211" s="274"/>
      <c r="AH211" s="312"/>
      <c r="AI211" s="17">
        <f t="shared" si="933"/>
        <v>379.8</v>
      </c>
      <c r="AJ211" s="17"/>
      <c r="AK211" s="324">
        <f t="shared" si="904"/>
        <v>379.8</v>
      </c>
      <c r="AL211" s="324">
        <f t="shared" si="905"/>
        <v>0</v>
      </c>
      <c r="AM211" s="324">
        <f t="shared" si="906"/>
        <v>0</v>
      </c>
      <c r="AN211" s="17">
        <f t="shared" si="934"/>
        <v>3798</v>
      </c>
      <c r="AO211" s="17"/>
      <c r="AP211" s="33">
        <v>3798</v>
      </c>
      <c r="AQ211" s="17"/>
      <c r="AR211" s="33"/>
      <c r="AS211" s="17">
        <f t="shared" si="935"/>
        <v>3798</v>
      </c>
      <c r="AT211" s="17"/>
      <c r="AU211" s="33">
        <v>3798</v>
      </c>
      <c r="AV211" s="18"/>
      <c r="AW211" s="17"/>
      <c r="AX211" s="33"/>
      <c r="AY211" s="17">
        <f t="shared" si="936"/>
        <v>3798</v>
      </c>
      <c r="AZ211" s="17"/>
      <c r="BA211" s="33">
        <v>3798</v>
      </c>
      <c r="BB211" s="17"/>
      <c r="BC211" s="33"/>
      <c r="BD211" s="17">
        <f t="shared" si="937"/>
        <v>3798</v>
      </c>
      <c r="BE211" s="17"/>
      <c r="BF211" s="33">
        <v>3798</v>
      </c>
      <c r="BG211" s="17"/>
      <c r="BH211" s="33"/>
      <c r="BI211" s="17">
        <f t="shared" si="938"/>
        <v>3798</v>
      </c>
      <c r="BJ211" s="17"/>
      <c r="BK211" s="33">
        <v>3798</v>
      </c>
      <c r="BL211" s="17"/>
      <c r="BM211" s="33"/>
      <c r="BN211" s="17">
        <f t="shared" si="669"/>
        <v>3798</v>
      </c>
      <c r="BO211" s="17"/>
      <c r="BP211" s="33">
        <v>3798</v>
      </c>
      <c r="BQ211" s="17"/>
      <c r="BR211" s="17"/>
      <c r="BS211" s="17"/>
      <c r="BT211" s="17" t="s">
        <v>225</v>
      </c>
      <c r="BU211" s="17">
        <f t="shared" si="939"/>
        <v>3798</v>
      </c>
      <c r="BV211" s="17"/>
      <c r="BW211" s="33">
        <v>3798</v>
      </c>
      <c r="BX211" s="17"/>
      <c r="BY211" s="17"/>
      <c r="BZ211" s="17">
        <f t="shared" si="940"/>
        <v>0</v>
      </c>
      <c r="CA211" s="17">
        <f t="shared" si="941"/>
        <v>0</v>
      </c>
      <c r="CB211" s="17">
        <f t="shared" si="942"/>
        <v>0</v>
      </c>
      <c r="CC211" s="17">
        <f t="shared" si="943"/>
        <v>0</v>
      </c>
      <c r="CD211" s="17">
        <f t="shared" si="944"/>
        <v>0</v>
      </c>
      <c r="CE211" s="17">
        <f t="shared" si="945"/>
        <v>3798</v>
      </c>
      <c r="CF211" s="17"/>
      <c r="CG211" s="33">
        <v>3798</v>
      </c>
      <c r="CH211" s="17"/>
      <c r="CI211" s="17"/>
      <c r="CJ211" s="17">
        <f t="shared" si="946"/>
        <v>0</v>
      </c>
      <c r="CK211" s="17"/>
      <c r="CL211" s="17"/>
      <c r="CM211" s="17"/>
      <c r="CN211" s="17"/>
      <c r="CO211" s="17">
        <f t="shared" si="947"/>
        <v>3798</v>
      </c>
      <c r="CP211" s="17"/>
      <c r="CQ211" s="33">
        <v>3798</v>
      </c>
      <c r="CR211" s="17"/>
      <c r="CS211" s="17"/>
      <c r="CT211" s="17">
        <f t="shared" si="948"/>
        <v>3798</v>
      </c>
      <c r="CU211" s="17"/>
      <c r="CV211" s="33">
        <v>3798</v>
      </c>
      <c r="CW211" s="15"/>
      <c r="CX211" s="15"/>
      <c r="CY211" s="17">
        <f t="shared" si="949"/>
        <v>937.66468999999995</v>
      </c>
      <c r="CZ211" s="17"/>
      <c r="DA211" s="274">
        <v>937.66468999999995</v>
      </c>
      <c r="DB211" s="17"/>
      <c r="DC211" s="274"/>
      <c r="DD211" s="15">
        <f t="shared" si="950"/>
        <v>4735.6646899999996</v>
      </c>
      <c r="DE211" s="17">
        <f t="shared" si="951"/>
        <v>4735.6646899999996</v>
      </c>
      <c r="DF211" s="17">
        <f t="shared" si="952"/>
        <v>0</v>
      </c>
      <c r="DG211" s="17">
        <f t="shared" si="953"/>
        <v>4735.6646899999996</v>
      </c>
      <c r="DH211" s="17">
        <f t="shared" si="954"/>
        <v>0</v>
      </c>
      <c r="DI211" s="17">
        <f t="shared" si="955"/>
        <v>0</v>
      </c>
      <c r="DJ211" s="17">
        <f t="shared" si="956"/>
        <v>0</v>
      </c>
      <c r="DK211" s="17">
        <f t="shared" si="957"/>
        <v>0</v>
      </c>
      <c r="DL211" s="17">
        <f t="shared" si="958"/>
        <v>0</v>
      </c>
      <c r="DM211" s="17">
        <f t="shared" si="959"/>
        <v>0</v>
      </c>
      <c r="DN211" s="17">
        <f t="shared" si="960"/>
        <v>0</v>
      </c>
      <c r="DO211" s="208"/>
      <c r="DP211" s="209">
        <f>CE204-DP205-DP210</f>
        <v>25480.029000000002</v>
      </c>
      <c r="DQ211" s="209">
        <f>DP211</f>
        <v>25480.029000000002</v>
      </c>
      <c r="DR211" s="17">
        <f t="shared" si="961"/>
        <v>0</v>
      </c>
      <c r="DS211" s="17"/>
      <c r="DT211" s="17"/>
      <c r="DU211" s="17"/>
      <c r="DV211" s="40"/>
      <c r="DW211" s="15">
        <f t="shared" si="962"/>
        <v>0</v>
      </c>
      <c r="DX211" s="17"/>
      <c r="DY211" s="17"/>
      <c r="DZ211" s="17"/>
      <c r="EA211" s="17"/>
      <c r="EB211" s="17">
        <f t="shared" si="963"/>
        <v>0</v>
      </c>
      <c r="EC211" s="17"/>
      <c r="ED211" s="17"/>
      <c r="EE211" s="17"/>
      <c r="EF211" s="17"/>
      <c r="EG211" s="17"/>
      <c r="EH211" s="17"/>
      <c r="EI211" s="17"/>
      <c r="EJ211" s="8">
        <f t="shared" si="964"/>
        <v>0</v>
      </c>
      <c r="EL211" s="8">
        <f t="shared" si="965"/>
        <v>3798</v>
      </c>
      <c r="EM211" s="8">
        <f t="shared" si="966"/>
        <v>3798</v>
      </c>
      <c r="EO211" s="8">
        <f>EM207+EM208+EM209+EM211+EM212+EM213+EM214+EM215+EM217+EM218+EM219+EM220</f>
        <v>25472.919899999997</v>
      </c>
      <c r="EP211" s="8">
        <f>EJ207+EJ208+EJ209+EJ211+EJ212+EJ213+EJ214+EJ215+EJ217+EJ218+EJ219+EJ220</f>
        <v>7.1091000000001259</v>
      </c>
      <c r="ER211" s="8">
        <f>DQ211-EO211</f>
        <v>7.1091000000051281</v>
      </c>
      <c r="ET211" s="148">
        <v>3731.2</v>
      </c>
      <c r="EU211" s="148"/>
      <c r="EV211" s="148">
        <v>0.82050000000000001</v>
      </c>
      <c r="EW211" s="148"/>
      <c r="EX211" s="148"/>
      <c r="EY211" s="175"/>
      <c r="EZ211" s="148"/>
      <c r="FC211" s="8">
        <f t="shared" si="969"/>
        <v>3798</v>
      </c>
      <c r="FD211" s="8"/>
      <c r="FE211" s="131">
        <v>3798</v>
      </c>
      <c r="FF211" s="8"/>
      <c r="FG211" s="131"/>
      <c r="FH211" s="8">
        <f t="shared" si="970"/>
        <v>937.66468999999995</v>
      </c>
      <c r="FI211" s="8"/>
      <c r="FJ211" s="131">
        <v>937.66468999999995</v>
      </c>
      <c r="FK211" s="8"/>
      <c r="FL211" s="131"/>
      <c r="FM211" s="8">
        <f t="shared" si="971"/>
        <v>3798</v>
      </c>
      <c r="FN211" s="8"/>
      <c r="FO211" s="131">
        <v>3798</v>
      </c>
      <c r="FP211" s="8"/>
      <c r="FQ211" s="131"/>
      <c r="FR211" s="8">
        <f t="shared" si="972"/>
        <v>937.66468999999995</v>
      </c>
      <c r="FS211" s="8"/>
      <c r="FT211" s="131">
        <v>937.66468999999995</v>
      </c>
      <c r="FU211" s="8"/>
      <c r="FV211" s="131"/>
    </row>
    <row r="212" spans="2:178" s="59" customFormat="1" ht="15.75" customHeight="1" x14ac:dyDescent="0.3">
      <c r="B212" s="49"/>
      <c r="C212" s="50"/>
      <c r="D212" s="50">
        <v>1</v>
      </c>
      <c r="E212" s="307">
        <v>177</v>
      </c>
      <c r="F212" s="49"/>
      <c r="G212" s="50"/>
      <c r="H212" s="50">
        <v>1</v>
      </c>
      <c r="I212" s="307"/>
      <c r="J212" s="10"/>
      <c r="K212" s="10"/>
      <c r="L212" s="81"/>
      <c r="M212" s="307">
        <v>148</v>
      </c>
      <c r="N212" s="10" t="s">
        <v>145</v>
      </c>
      <c r="O212" s="312"/>
      <c r="P212" s="17">
        <f t="shared" si="930"/>
        <v>4081.5</v>
      </c>
      <c r="Q212" s="17"/>
      <c r="R212" s="33">
        <v>4081.5</v>
      </c>
      <c r="S212" s="17"/>
      <c r="T212" s="33"/>
      <c r="U212" s="17">
        <v>408.15000000000003</v>
      </c>
      <c r="V212" s="312"/>
      <c r="W212" s="312"/>
      <c r="X212" s="17">
        <f t="shared" si="931"/>
        <v>4081.5</v>
      </c>
      <c r="Y212" s="17"/>
      <c r="Z212" s="33">
        <v>4081.5</v>
      </c>
      <c r="AA212" s="17"/>
      <c r="AB212" s="17"/>
      <c r="AC212" s="17">
        <f t="shared" si="932"/>
        <v>1053.8717999999999</v>
      </c>
      <c r="AD212" s="17"/>
      <c r="AE212" s="274">
        <v>1053.8717999999999</v>
      </c>
      <c r="AF212" s="17"/>
      <c r="AG212" s="274"/>
      <c r="AH212" s="312"/>
      <c r="AI212" s="17">
        <f t="shared" si="933"/>
        <v>408.15000000000003</v>
      </c>
      <c r="AJ212" s="17"/>
      <c r="AK212" s="324">
        <f t="shared" si="904"/>
        <v>408.15000000000003</v>
      </c>
      <c r="AL212" s="324">
        <f t="shared" si="905"/>
        <v>0</v>
      </c>
      <c r="AM212" s="324">
        <f t="shared" si="906"/>
        <v>0</v>
      </c>
      <c r="AN212" s="17">
        <f t="shared" si="934"/>
        <v>4081.5</v>
      </c>
      <c r="AO212" s="17"/>
      <c r="AP212" s="33">
        <v>4081.5</v>
      </c>
      <c r="AQ212" s="17"/>
      <c r="AR212" s="33"/>
      <c r="AS212" s="17">
        <f t="shared" si="935"/>
        <v>4081.5</v>
      </c>
      <c r="AT212" s="17"/>
      <c r="AU212" s="33">
        <v>4081.5</v>
      </c>
      <c r="AV212" s="18"/>
      <c r="AW212" s="17"/>
      <c r="AX212" s="33"/>
      <c r="AY212" s="17">
        <f t="shared" si="936"/>
        <v>4081.5</v>
      </c>
      <c r="AZ212" s="17"/>
      <c r="BA212" s="33">
        <v>4081.5</v>
      </c>
      <c r="BB212" s="17"/>
      <c r="BC212" s="33"/>
      <c r="BD212" s="17">
        <f t="shared" si="937"/>
        <v>4081.5</v>
      </c>
      <c r="BE212" s="17"/>
      <c r="BF212" s="33">
        <v>4081.5</v>
      </c>
      <c r="BG212" s="17"/>
      <c r="BH212" s="33"/>
      <c r="BI212" s="17">
        <f t="shared" si="938"/>
        <v>4166.8999999999996</v>
      </c>
      <c r="BJ212" s="17"/>
      <c r="BK212" s="33">
        <v>4081.5</v>
      </c>
      <c r="BL212" s="17"/>
      <c r="BM212" s="33">
        <v>85.4</v>
      </c>
      <c r="BN212" s="17">
        <f t="shared" si="669"/>
        <v>4081.5</v>
      </c>
      <c r="BO212" s="17"/>
      <c r="BP212" s="33">
        <v>4081.5</v>
      </c>
      <c r="BQ212" s="17"/>
      <c r="BR212" s="17"/>
      <c r="BS212" s="17"/>
      <c r="BT212" s="17" t="s">
        <v>291</v>
      </c>
      <c r="BU212" s="17">
        <f t="shared" si="939"/>
        <v>4081.5</v>
      </c>
      <c r="BV212" s="17"/>
      <c r="BW212" s="33">
        <v>4081.5</v>
      </c>
      <c r="BX212" s="17"/>
      <c r="BY212" s="17"/>
      <c r="BZ212" s="17">
        <f t="shared" si="940"/>
        <v>0</v>
      </c>
      <c r="CA212" s="17">
        <f t="shared" si="941"/>
        <v>0</v>
      </c>
      <c r="CB212" s="17">
        <f t="shared" si="942"/>
        <v>0</v>
      </c>
      <c r="CC212" s="17">
        <f t="shared" si="943"/>
        <v>0</v>
      </c>
      <c r="CD212" s="17">
        <f t="shared" si="944"/>
        <v>0</v>
      </c>
      <c r="CE212" s="17">
        <f t="shared" si="945"/>
        <v>4081.5</v>
      </c>
      <c r="CF212" s="17"/>
      <c r="CG212" s="33">
        <v>4081.5</v>
      </c>
      <c r="CH212" s="17"/>
      <c r="CI212" s="17"/>
      <c r="CJ212" s="17">
        <f t="shared" si="946"/>
        <v>0</v>
      </c>
      <c r="CK212" s="17"/>
      <c r="CL212" s="17"/>
      <c r="CM212" s="17"/>
      <c r="CN212" s="17"/>
      <c r="CO212" s="17">
        <f t="shared" si="947"/>
        <v>4081.5</v>
      </c>
      <c r="CP212" s="17"/>
      <c r="CQ212" s="33">
        <v>4081.5</v>
      </c>
      <c r="CR212" s="17"/>
      <c r="CS212" s="17"/>
      <c r="CT212" s="17">
        <f t="shared" si="948"/>
        <v>4081.5</v>
      </c>
      <c r="CU212" s="17"/>
      <c r="CV212" s="33">
        <v>4081.5</v>
      </c>
      <c r="CW212" s="15"/>
      <c r="CX212" s="15"/>
      <c r="CY212" s="17">
        <f t="shared" si="949"/>
        <v>1053.8717999999999</v>
      </c>
      <c r="CZ212" s="17"/>
      <c r="DA212" s="274">
        <v>1053.8717999999999</v>
      </c>
      <c r="DB212" s="17"/>
      <c r="DC212" s="274"/>
      <c r="DD212" s="15">
        <f t="shared" si="950"/>
        <v>5135.3717999999999</v>
      </c>
      <c r="DE212" s="17">
        <f t="shared" si="951"/>
        <v>5135.3717999999999</v>
      </c>
      <c r="DF212" s="17">
        <f t="shared" si="952"/>
        <v>0</v>
      </c>
      <c r="DG212" s="17">
        <f t="shared" si="953"/>
        <v>5135.3717999999999</v>
      </c>
      <c r="DH212" s="17">
        <f t="shared" si="954"/>
        <v>0</v>
      </c>
      <c r="DI212" s="17">
        <f t="shared" si="955"/>
        <v>0</v>
      </c>
      <c r="DJ212" s="17">
        <f t="shared" si="956"/>
        <v>0</v>
      </c>
      <c r="DK212" s="17">
        <f t="shared" si="957"/>
        <v>0</v>
      </c>
      <c r="DL212" s="17">
        <f t="shared" si="958"/>
        <v>0</v>
      </c>
      <c r="DM212" s="17">
        <f t="shared" si="959"/>
        <v>0</v>
      </c>
      <c r="DN212" s="17">
        <f t="shared" si="960"/>
        <v>0</v>
      </c>
      <c r="DO212" s="208"/>
      <c r="DP212" s="209"/>
      <c r="DQ212" s="209"/>
      <c r="DR212" s="17">
        <f t="shared" si="961"/>
        <v>0</v>
      </c>
      <c r="DS212" s="17"/>
      <c r="DT212" s="17"/>
      <c r="DU212" s="17"/>
      <c r="DV212" s="40"/>
      <c r="DW212" s="15">
        <f t="shared" si="962"/>
        <v>0</v>
      </c>
      <c r="DX212" s="17"/>
      <c r="DY212" s="17"/>
      <c r="DZ212" s="17"/>
      <c r="EA212" s="17"/>
      <c r="EB212" s="17">
        <f t="shared" si="963"/>
        <v>0</v>
      </c>
      <c r="EC212" s="17"/>
      <c r="ED212" s="17"/>
      <c r="EE212" s="17"/>
      <c r="EF212" s="17"/>
      <c r="EG212" s="17"/>
      <c r="EH212" s="17"/>
      <c r="EI212" s="17"/>
      <c r="EJ212" s="8">
        <f t="shared" si="964"/>
        <v>0</v>
      </c>
      <c r="EL212" s="8">
        <f t="shared" si="965"/>
        <v>4081.5</v>
      </c>
      <c r="EM212" s="8">
        <f t="shared" si="966"/>
        <v>4081.5</v>
      </c>
      <c r="EO212" s="8"/>
      <c r="EP212" s="8"/>
      <c r="ER212" s="8"/>
      <c r="ET212" s="148">
        <v>7887.4</v>
      </c>
      <c r="EU212" s="148">
        <v>7046</v>
      </c>
      <c r="EV212" s="148">
        <v>2.4700000000000002</v>
      </c>
      <c r="EW212" s="148"/>
      <c r="EX212" s="148"/>
      <c r="EY212" s="175"/>
      <c r="EZ212" s="148"/>
      <c r="FC212" s="8">
        <f t="shared" si="969"/>
        <v>4081.5</v>
      </c>
      <c r="FD212" s="8"/>
      <c r="FE212" s="131">
        <v>4081.5</v>
      </c>
      <c r="FF212" s="8"/>
      <c r="FG212" s="131"/>
      <c r="FH212" s="8">
        <f t="shared" si="970"/>
        <v>1053.8717999999999</v>
      </c>
      <c r="FI212" s="8"/>
      <c r="FJ212" s="131">
        <v>1053.8717999999999</v>
      </c>
      <c r="FK212" s="8"/>
      <c r="FL212" s="131"/>
      <c r="FM212" s="8">
        <f t="shared" si="971"/>
        <v>4081.5</v>
      </c>
      <c r="FN212" s="8"/>
      <c r="FO212" s="131">
        <v>4081.5</v>
      </c>
      <c r="FP212" s="8"/>
      <c r="FQ212" s="131"/>
      <c r="FR212" s="8">
        <f t="shared" si="972"/>
        <v>1053.8717999999999</v>
      </c>
      <c r="FS212" s="8"/>
      <c r="FT212" s="131">
        <v>1053.8717999999999</v>
      </c>
      <c r="FU212" s="8"/>
      <c r="FV212" s="131"/>
    </row>
    <row r="213" spans="2:178" s="59" customFormat="1" ht="15.75" customHeight="1" x14ac:dyDescent="0.3">
      <c r="B213" s="49"/>
      <c r="C213" s="50"/>
      <c r="D213" s="50">
        <v>1</v>
      </c>
      <c r="E213" s="307">
        <v>178</v>
      </c>
      <c r="F213" s="49"/>
      <c r="G213" s="50"/>
      <c r="H213" s="50">
        <v>1</v>
      </c>
      <c r="I213" s="307"/>
      <c r="J213" s="10"/>
      <c r="K213" s="10"/>
      <c r="L213" s="81"/>
      <c r="M213" s="307">
        <v>149</v>
      </c>
      <c r="N213" s="10" t="s">
        <v>178</v>
      </c>
      <c r="O213" s="312"/>
      <c r="P213" s="17">
        <f t="shared" si="930"/>
        <v>1206</v>
      </c>
      <c r="Q213" s="17"/>
      <c r="R213" s="111">
        <v>1206</v>
      </c>
      <c r="S213" s="17"/>
      <c r="T213" s="33"/>
      <c r="U213" s="17">
        <v>120.60000000000001</v>
      </c>
      <c r="V213" s="312"/>
      <c r="W213" s="312"/>
      <c r="X213" s="17">
        <f t="shared" si="931"/>
        <v>1206</v>
      </c>
      <c r="Y213" s="17"/>
      <c r="Z213" s="111">
        <v>1206</v>
      </c>
      <c r="AA213" s="17"/>
      <c r="AB213" s="17"/>
      <c r="AC213" s="17">
        <f t="shared" si="932"/>
        <v>142.13031000000001</v>
      </c>
      <c r="AD213" s="17"/>
      <c r="AE213" s="274">
        <v>142.13031000000001</v>
      </c>
      <c r="AF213" s="17"/>
      <c r="AG213" s="274"/>
      <c r="AH213" s="312"/>
      <c r="AI213" s="17">
        <f t="shared" si="933"/>
        <v>120.60000000000001</v>
      </c>
      <c r="AJ213" s="17"/>
      <c r="AK213" s="324">
        <f t="shared" si="904"/>
        <v>120.60000000000001</v>
      </c>
      <c r="AL213" s="324">
        <f t="shared" si="905"/>
        <v>0</v>
      </c>
      <c r="AM213" s="324">
        <f t="shared" si="906"/>
        <v>0</v>
      </c>
      <c r="AN213" s="17">
        <f t="shared" si="934"/>
        <v>1206</v>
      </c>
      <c r="AO213" s="17"/>
      <c r="AP213" s="111">
        <v>1206</v>
      </c>
      <c r="AQ213" s="17"/>
      <c r="AR213" s="33"/>
      <c r="AS213" s="17">
        <f t="shared" si="935"/>
        <v>1206</v>
      </c>
      <c r="AT213" s="17"/>
      <c r="AU213" s="111">
        <v>1206</v>
      </c>
      <c r="AV213" s="318"/>
      <c r="AW213" s="17"/>
      <c r="AX213" s="33"/>
      <c r="AY213" s="17">
        <f t="shared" si="936"/>
        <v>1206</v>
      </c>
      <c r="AZ213" s="17"/>
      <c r="BA213" s="111">
        <v>1206</v>
      </c>
      <c r="BB213" s="17"/>
      <c r="BC213" s="33"/>
      <c r="BD213" s="17">
        <f t="shared" si="937"/>
        <v>1206</v>
      </c>
      <c r="BE213" s="17"/>
      <c r="BF213" s="111">
        <v>1206</v>
      </c>
      <c r="BG213" s="17"/>
      <c r="BH213" s="33"/>
      <c r="BI213" s="17">
        <f t="shared" si="938"/>
        <v>1206</v>
      </c>
      <c r="BJ213" s="17"/>
      <c r="BK213" s="111">
        <v>1206</v>
      </c>
      <c r="BL213" s="17"/>
      <c r="BM213" s="33"/>
      <c r="BN213" s="17">
        <f t="shared" si="669"/>
        <v>0</v>
      </c>
      <c r="BO213" s="17"/>
      <c r="BP213" s="33"/>
      <c r="BQ213" s="17"/>
      <c r="BR213" s="17"/>
      <c r="BS213" s="17"/>
      <c r="BT213" s="17" t="s">
        <v>305</v>
      </c>
      <c r="BU213" s="17">
        <f t="shared" si="939"/>
        <v>1206</v>
      </c>
      <c r="BV213" s="17"/>
      <c r="BW213" s="111">
        <v>1206</v>
      </c>
      <c r="BX213" s="17"/>
      <c r="BY213" s="17"/>
      <c r="BZ213" s="17">
        <f t="shared" si="940"/>
        <v>0</v>
      </c>
      <c r="CA213" s="17">
        <f t="shared" si="941"/>
        <v>0</v>
      </c>
      <c r="CB213" s="17">
        <f t="shared" si="942"/>
        <v>0</v>
      </c>
      <c r="CC213" s="17">
        <f t="shared" si="943"/>
        <v>0</v>
      </c>
      <c r="CD213" s="17">
        <f t="shared" si="944"/>
        <v>0</v>
      </c>
      <c r="CE213" s="17">
        <f t="shared" si="945"/>
        <v>1206</v>
      </c>
      <c r="CF213" s="17"/>
      <c r="CG213" s="111">
        <v>1206</v>
      </c>
      <c r="CH213" s="17"/>
      <c r="CI213" s="17"/>
      <c r="CJ213" s="17">
        <f t="shared" si="946"/>
        <v>0</v>
      </c>
      <c r="CK213" s="17"/>
      <c r="CL213" s="17"/>
      <c r="CM213" s="17"/>
      <c r="CN213" s="17"/>
      <c r="CO213" s="17">
        <f t="shared" si="947"/>
        <v>1206</v>
      </c>
      <c r="CP213" s="17"/>
      <c r="CQ213" s="111">
        <v>1206</v>
      </c>
      <c r="CR213" s="17"/>
      <c r="CS213" s="17"/>
      <c r="CT213" s="17">
        <f t="shared" si="948"/>
        <v>1206</v>
      </c>
      <c r="CU213" s="17"/>
      <c r="CV213" s="111">
        <v>1206</v>
      </c>
      <c r="CW213" s="15"/>
      <c r="CX213" s="15"/>
      <c r="CY213" s="17">
        <f t="shared" si="949"/>
        <v>142.13031000000001</v>
      </c>
      <c r="CZ213" s="17"/>
      <c r="DA213" s="274">
        <v>142.13031000000001</v>
      </c>
      <c r="DB213" s="17"/>
      <c r="DC213" s="274"/>
      <c r="DD213" s="15">
        <f t="shared" si="950"/>
        <v>1348.13031</v>
      </c>
      <c r="DE213" s="17">
        <f t="shared" si="951"/>
        <v>1348.13031</v>
      </c>
      <c r="DF213" s="17">
        <f t="shared" si="952"/>
        <v>0</v>
      </c>
      <c r="DG213" s="17">
        <f t="shared" si="953"/>
        <v>1348.13031</v>
      </c>
      <c r="DH213" s="17">
        <f t="shared" si="954"/>
        <v>0</v>
      </c>
      <c r="DI213" s="17">
        <f t="shared" si="955"/>
        <v>0</v>
      </c>
      <c r="DJ213" s="17">
        <f t="shared" si="956"/>
        <v>0</v>
      </c>
      <c r="DK213" s="17">
        <f t="shared" si="957"/>
        <v>0</v>
      </c>
      <c r="DL213" s="17">
        <f t="shared" si="958"/>
        <v>0</v>
      </c>
      <c r="DM213" s="17">
        <f t="shared" si="959"/>
        <v>0</v>
      </c>
      <c r="DN213" s="17">
        <f t="shared" si="960"/>
        <v>0</v>
      </c>
      <c r="DO213" s="208"/>
      <c r="DP213" s="209"/>
      <c r="DQ213" s="209"/>
      <c r="DR213" s="17">
        <f t="shared" si="961"/>
        <v>0</v>
      </c>
      <c r="DS213" s="17"/>
      <c r="DT213" s="17"/>
      <c r="DU213" s="17"/>
      <c r="DV213" s="40"/>
      <c r="DW213" s="15">
        <f t="shared" si="962"/>
        <v>0</v>
      </c>
      <c r="DX213" s="17"/>
      <c r="DY213" s="17"/>
      <c r="DZ213" s="17"/>
      <c r="EA213" s="17"/>
      <c r="EB213" s="17">
        <f t="shared" si="963"/>
        <v>0</v>
      </c>
      <c r="EC213" s="17"/>
      <c r="ED213" s="17"/>
      <c r="EE213" s="17"/>
      <c r="EF213" s="17"/>
      <c r="EG213" s="17"/>
      <c r="EH213" s="17"/>
      <c r="EI213" s="17"/>
      <c r="EJ213" s="8">
        <f t="shared" si="964"/>
        <v>0</v>
      </c>
      <c r="EL213" s="8">
        <f t="shared" si="965"/>
        <v>1206</v>
      </c>
      <c r="EM213" s="8">
        <f t="shared" si="966"/>
        <v>1206</v>
      </c>
      <c r="EO213" s="8"/>
      <c r="EP213" s="8"/>
      <c r="ER213" s="8"/>
      <c r="ET213" s="148">
        <v>1250</v>
      </c>
      <c r="EU213" s="148"/>
      <c r="EV213" s="148">
        <v>0.35</v>
      </c>
      <c r="EW213" s="148"/>
      <c r="EX213" s="148"/>
      <c r="EY213" s="175"/>
      <c r="EZ213" s="148"/>
      <c r="FC213" s="8">
        <f t="shared" si="969"/>
        <v>1206</v>
      </c>
      <c r="FD213" s="8"/>
      <c r="FE213" s="131">
        <v>1206</v>
      </c>
      <c r="FF213" s="8"/>
      <c r="FG213" s="131"/>
      <c r="FH213" s="8">
        <f t="shared" si="970"/>
        <v>142.13031000000001</v>
      </c>
      <c r="FI213" s="8"/>
      <c r="FJ213" s="131">
        <v>142.13031000000001</v>
      </c>
      <c r="FK213" s="8"/>
      <c r="FL213" s="131"/>
      <c r="FM213" s="8">
        <f t="shared" si="971"/>
        <v>1206</v>
      </c>
      <c r="FN213" s="8"/>
      <c r="FO213" s="131">
        <v>1206</v>
      </c>
      <c r="FP213" s="8"/>
      <c r="FQ213" s="131"/>
      <c r="FR213" s="8">
        <f t="shared" si="972"/>
        <v>142.13031000000001</v>
      </c>
      <c r="FS213" s="8"/>
      <c r="FT213" s="131">
        <v>142.13031000000001</v>
      </c>
      <c r="FU213" s="8"/>
      <c r="FV213" s="131"/>
    </row>
    <row r="214" spans="2:178" s="59" customFormat="1" ht="15" customHeight="1" x14ac:dyDescent="0.3">
      <c r="B214" s="49"/>
      <c r="C214" s="50"/>
      <c r="D214" s="50">
        <v>1</v>
      </c>
      <c r="E214" s="307">
        <v>179</v>
      </c>
      <c r="F214" s="49"/>
      <c r="G214" s="50"/>
      <c r="H214" s="50">
        <v>1</v>
      </c>
      <c r="I214" s="35"/>
      <c r="J214" s="35"/>
      <c r="K214" s="35"/>
      <c r="L214" s="338"/>
      <c r="M214" s="307">
        <v>150</v>
      </c>
      <c r="N214" s="10" t="s">
        <v>179</v>
      </c>
      <c r="O214" s="312"/>
      <c r="P214" s="17">
        <f t="shared" si="930"/>
        <v>1512</v>
      </c>
      <c r="Q214" s="113"/>
      <c r="R214" s="111">
        <v>1512</v>
      </c>
      <c r="S214" s="113"/>
      <c r="T214" s="33"/>
      <c r="U214" s="17">
        <v>151.20000000000002</v>
      </c>
      <c r="V214" s="312"/>
      <c r="W214" s="312"/>
      <c r="X214" s="17">
        <f t="shared" si="931"/>
        <v>1454.5550000000001</v>
      </c>
      <c r="Y214" s="18"/>
      <c r="Z214" s="18">
        <v>1454.5550000000001</v>
      </c>
      <c r="AA214" s="18"/>
      <c r="AB214" s="18"/>
      <c r="AC214" s="17">
        <f t="shared" si="932"/>
        <v>160.82731999999999</v>
      </c>
      <c r="AD214" s="18"/>
      <c r="AE214" s="274">
        <v>160.82731999999999</v>
      </c>
      <c r="AF214" s="18"/>
      <c r="AG214" s="274"/>
      <c r="AH214" s="312"/>
      <c r="AI214" s="17">
        <f t="shared" si="933"/>
        <v>151.20000000000002</v>
      </c>
      <c r="AJ214" s="18"/>
      <c r="AK214" s="324">
        <f t="shared" si="904"/>
        <v>151.20000000000002</v>
      </c>
      <c r="AL214" s="324">
        <f t="shared" si="905"/>
        <v>0</v>
      </c>
      <c r="AM214" s="324">
        <f t="shared" si="906"/>
        <v>0</v>
      </c>
      <c r="AN214" s="17">
        <f t="shared" si="934"/>
        <v>1512</v>
      </c>
      <c r="AO214" s="113"/>
      <c r="AP214" s="111">
        <v>1512</v>
      </c>
      <c r="AQ214" s="113"/>
      <c r="AR214" s="33"/>
      <c r="AS214" s="17">
        <f t="shared" si="935"/>
        <v>1512</v>
      </c>
      <c r="AT214" s="113"/>
      <c r="AU214" s="111">
        <v>1512</v>
      </c>
      <c r="AV214" s="318"/>
      <c r="AW214" s="113"/>
      <c r="AX214" s="33"/>
      <c r="AY214" s="17">
        <f t="shared" si="936"/>
        <v>1512</v>
      </c>
      <c r="AZ214" s="113"/>
      <c r="BA214" s="111">
        <v>1512</v>
      </c>
      <c r="BB214" s="113"/>
      <c r="BC214" s="33"/>
      <c r="BD214" s="17">
        <f t="shared" si="937"/>
        <v>1512</v>
      </c>
      <c r="BE214" s="113"/>
      <c r="BF214" s="111">
        <v>1512</v>
      </c>
      <c r="BG214" s="113"/>
      <c r="BH214" s="33"/>
      <c r="BI214" s="17">
        <f t="shared" si="938"/>
        <v>1512</v>
      </c>
      <c r="BJ214" s="113"/>
      <c r="BK214" s="111">
        <v>1512</v>
      </c>
      <c r="BL214" s="113"/>
      <c r="BM214" s="33"/>
      <c r="BN214" s="17">
        <f t="shared" si="669"/>
        <v>0</v>
      </c>
      <c r="BO214" s="113"/>
      <c r="BP214" s="33"/>
      <c r="BQ214" s="113"/>
      <c r="BR214" s="18"/>
      <c r="BS214" s="18"/>
      <c r="BT214" s="18" t="s">
        <v>281</v>
      </c>
      <c r="BU214" s="17">
        <f t="shared" si="939"/>
        <v>1454.5550000000001</v>
      </c>
      <c r="BV214" s="18"/>
      <c r="BW214" s="18">
        <v>1454.5550000000001</v>
      </c>
      <c r="BX214" s="18"/>
      <c r="BY214" s="18"/>
      <c r="BZ214" s="17">
        <f t="shared" si="940"/>
        <v>57.444999999999936</v>
      </c>
      <c r="CA214" s="17">
        <f t="shared" si="941"/>
        <v>0</v>
      </c>
      <c r="CB214" s="17">
        <f t="shared" si="942"/>
        <v>57.444999999999936</v>
      </c>
      <c r="CC214" s="17">
        <f t="shared" si="943"/>
        <v>0</v>
      </c>
      <c r="CD214" s="17">
        <f t="shared" si="944"/>
        <v>0</v>
      </c>
      <c r="CE214" s="17">
        <f t="shared" si="945"/>
        <v>1454.5550000000001</v>
      </c>
      <c r="CF214" s="18"/>
      <c r="CG214" s="18">
        <v>1454.5550000000001</v>
      </c>
      <c r="CH214" s="18"/>
      <c r="CI214" s="18"/>
      <c r="CJ214" s="17">
        <f t="shared" si="946"/>
        <v>0</v>
      </c>
      <c r="CK214" s="18"/>
      <c r="CL214" s="18"/>
      <c r="CM214" s="18"/>
      <c r="CN214" s="18"/>
      <c r="CO214" s="17">
        <f t="shared" si="947"/>
        <v>1454.5550000000001</v>
      </c>
      <c r="CP214" s="18"/>
      <c r="CQ214" s="18">
        <v>1454.5550000000001</v>
      </c>
      <c r="CR214" s="18"/>
      <c r="CS214" s="18"/>
      <c r="CT214" s="15">
        <f t="shared" si="948"/>
        <v>1447.4458999999999</v>
      </c>
      <c r="CU214" s="33"/>
      <c r="CV214" s="33">
        <v>1447.4458999999999</v>
      </c>
      <c r="CW214" s="33"/>
      <c r="CX214" s="33"/>
      <c r="CY214" s="17">
        <f t="shared" si="949"/>
        <v>160.82731999999999</v>
      </c>
      <c r="CZ214" s="18"/>
      <c r="DA214" s="274">
        <v>160.82731999999999</v>
      </c>
      <c r="DB214" s="18"/>
      <c r="DC214" s="274"/>
      <c r="DD214" s="15">
        <f t="shared" si="950"/>
        <v>1608.27322</v>
      </c>
      <c r="DE214" s="17">
        <f t="shared" si="951"/>
        <v>1608.27322</v>
      </c>
      <c r="DF214" s="17">
        <f t="shared" si="952"/>
        <v>0</v>
      </c>
      <c r="DG214" s="17">
        <f t="shared" si="953"/>
        <v>1608.27322</v>
      </c>
      <c r="DH214" s="17">
        <f t="shared" si="954"/>
        <v>0</v>
      </c>
      <c r="DI214" s="17">
        <f t="shared" si="955"/>
        <v>0</v>
      </c>
      <c r="DJ214" s="17">
        <f t="shared" si="956"/>
        <v>7.1091000000001259</v>
      </c>
      <c r="DK214" s="17">
        <f t="shared" si="957"/>
        <v>0</v>
      </c>
      <c r="DL214" s="17">
        <f t="shared" si="958"/>
        <v>7.1091000000001259</v>
      </c>
      <c r="DM214" s="17">
        <f t="shared" si="959"/>
        <v>0</v>
      </c>
      <c r="DN214" s="17">
        <f t="shared" si="960"/>
        <v>0</v>
      </c>
      <c r="DO214" s="208"/>
      <c r="DP214" s="212"/>
      <c r="DQ214" s="212"/>
      <c r="DR214" s="17">
        <f t="shared" si="961"/>
        <v>0</v>
      </c>
      <c r="DS214" s="18"/>
      <c r="DT214" s="18"/>
      <c r="DU214" s="18"/>
      <c r="DV214" s="213"/>
      <c r="DW214" s="15">
        <f t="shared" si="962"/>
        <v>0</v>
      </c>
      <c r="DX214" s="18"/>
      <c r="DY214" s="18"/>
      <c r="DZ214" s="18"/>
      <c r="EA214" s="18"/>
      <c r="EB214" s="17">
        <f t="shared" si="963"/>
        <v>0</v>
      </c>
      <c r="EC214" s="18"/>
      <c r="ED214" s="18"/>
      <c r="EE214" s="18"/>
      <c r="EF214" s="18"/>
      <c r="EG214" s="18"/>
      <c r="EH214" s="18"/>
      <c r="EI214" s="18"/>
      <c r="EJ214" s="8">
        <f t="shared" si="964"/>
        <v>7.1091000000001259</v>
      </c>
      <c r="EL214" s="8">
        <f t="shared" si="965"/>
        <v>1454.5550000000001</v>
      </c>
      <c r="EM214" s="8">
        <f t="shared" si="966"/>
        <v>1447.4458999999999</v>
      </c>
      <c r="EO214" s="72"/>
      <c r="EP214" s="72"/>
      <c r="ER214" s="72"/>
      <c r="ET214" s="148">
        <v>1791.8520000000001</v>
      </c>
      <c r="EU214" s="148"/>
      <c r="EV214" s="148">
        <v>0.39100000000000001</v>
      </c>
      <c r="EW214" s="148"/>
      <c r="EX214" s="148"/>
      <c r="EY214" s="175"/>
      <c r="EZ214" s="148"/>
      <c r="FC214" s="8">
        <f t="shared" si="969"/>
        <v>1447.4458999999999</v>
      </c>
      <c r="FD214" s="72"/>
      <c r="FE214" s="131">
        <v>1447.4458999999999</v>
      </c>
      <c r="FF214" s="72"/>
      <c r="FG214" s="131"/>
      <c r="FH214" s="8">
        <f t="shared" si="970"/>
        <v>160.82731999999999</v>
      </c>
      <c r="FI214" s="72"/>
      <c r="FJ214" s="131">
        <v>160.82731999999999</v>
      </c>
      <c r="FK214" s="72"/>
      <c r="FL214" s="131"/>
      <c r="FM214" s="8">
        <f t="shared" si="971"/>
        <v>1447.4458999999999</v>
      </c>
      <c r="FN214" s="72"/>
      <c r="FO214" s="131">
        <v>1447.4458999999999</v>
      </c>
      <c r="FP214" s="72"/>
      <c r="FQ214" s="131"/>
      <c r="FR214" s="8">
        <f t="shared" si="972"/>
        <v>160.82731999999999</v>
      </c>
      <c r="FS214" s="72"/>
      <c r="FT214" s="131">
        <v>160.82731999999999</v>
      </c>
      <c r="FU214" s="72"/>
      <c r="FV214" s="131"/>
    </row>
    <row r="215" spans="2:178" s="59" customFormat="1" ht="15.75" hidden="1" customHeight="1" x14ac:dyDescent="0.3">
      <c r="B215" s="49"/>
      <c r="C215" s="50"/>
      <c r="D215" s="50">
        <v>1</v>
      </c>
      <c r="E215" s="307">
        <v>180</v>
      </c>
      <c r="F215" s="49"/>
      <c r="G215" s="50"/>
      <c r="H215" s="50"/>
      <c r="I215" s="307"/>
      <c r="J215" s="10"/>
      <c r="K215" s="10"/>
      <c r="L215" s="81"/>
      <c r="M215" s="307"/>
      <c r="N215" s="10" t="s">
        <v>146</v>
      </c>
      <c r="O215" s="312"/>
      <c r="P215" s="17">
        <f t="shared" si="930"/>
        <v>0</v>
      </c>
      <c r="Q215" s="17"/>
      <c r="R215" s="33"/>
      <c r="S215" s="17"/>
      <c r="T215" s="33"/>
      <c r="U215" s="17">
        <v>0</v>
      </c>
      <c r="V215" s="312"/>
      <c r="W215" s="312"/>
      <c r="X215" s="17">
        <f t="shared" si="931"/>
        <v>0</v>
      </c>
      <c r="Y215" s="17"/>
      <c r="Z215" s="17"/>
      <c r="AA215" s="17"/>
      <c r="AB215" s="17"/>
      <c r="AC215" s="17">
        <f t="shared" si="932"/>
        <v>0</v>
      </c>
      <c r="AD215" s="17"/>
      <c r="AE215" s="274"/>
      <c r="AF215" s="17"/>
      <c r="AG215" s="274"/>
      <c r="AH215" s="312"/>
      <c r="AI215" s="17">
        <f t="shared" si="933"/>
        <v>0</v>
      </c>
      <c r="AJ215" s="17"/>
      <c r="AK215" s="324">
        <f t="shared" si="904"/>
        <v>0</v>
      </c>
      <c r="AL215" s="324">
        <f t="shared" si="905"/>
        <v>0</v>
      </c>
      <c r="AM215" s="324">
        <f t="shared" si="906"/>
        <v>0</v>
      </c>
      <c r="AN215" s="17">
        <f t="shared" si="934"/>
        <v>0</v>
      </c>
      <c r="AO215" s="17"/>
      <c r="AP215" s="33"/>
      <c r="AQ215" s="17"/>
      <c r="AR215" s="33"/>
      <c r="AS215" s="17">
        <f t="shared" si="935"/>
        <v>0</v>
      </c>
      <c r="AT215" s="17"/>
      <c r="AU215" s="33"/>
      <c r="AV215" s="18"/>
      <c r="AW215" s="17"/>
      <c r="AX215" s="33"/>
      <c r="AY215" s="17">
        <f t="shared" si="936"/>
        <v>0</v>
      </c>
      <c r="AZ215" s="17"/>
      <c r="BA215" s="33"/>
      <c r="BB215" s="17"/>
      <c r="BC215" s="33"/>
      <c r="BD215" s="17">
        <f t="shared" si="937"/>
        <v>0</v>
      </c>
      <c r="BE215" s="17"/>
      <c r="BF215" s="33"/>
      <c r="BG215" s="17"/>
      <c r="BH215" s="33"/>
      <c r="BI215" s="17">
        <f t="shared" si="938"/>
        <v>2268</v>
      </c>
      <c r="BJ215" s="17"/>
      <c r="BK215" s="33">
        <v>2268</v>
      </c>
      <c r="BL215" s="17"/>
      <c r="BM215" s="33"/>
      <c r="BN215" s="17">
        <f t="shared" si="669"/>
        <v>2268</v>
      </c>
      <c r="BO215" s="17"/>
      <c r="BP215" s="33">
        <v>2268</v>
      </c>
      <c r="BQ215" s="17"/>
      <c r="BR215" s="17"/>
      <c r="BS215" s="17"/>
      <c r="BT215" s="17" t="s">
        <v>220</v>
      </c>
      <c r="BU215" s="17">
        <f t="shared" si="939"/>
        <v>0</v>
      </c>
      <c r="BV215" s="17"/>
      <c r="BW215" s="17"/>
      <c r="BX215" s="17"/>
      <c r="BY215" s="17"/>
      <c r="BZ215" s="17">
        <f t="shared" si="940"/>
        <v>0</v>
      </c>
      <c r="CA215" s="17">
        <f t="shared" si="941"/>
        <v>0</v>
      </c>
      <c r="CB215" s="17">
        <f t="shared" si="942"/>
        <v>0</v>
      </c>
      <c r="CC215" s="17">
        <f t="shared" si="943"/>
        <v>0</v>
      </c>
      <c r="CD215" s="17">
        <f t="shared" si="944"/>
        <v>0</v>
      </c>
      <c r="CE215" s="17">
        <f t="shared" si="945"/>
        <v>0</v>
      </c>
      <c r="CF215" s="17"/>
      <c r="CG215" s="17"/>
      <c r="CH215" s="17"/>
      <c r="CI215" s="17"/>
      <c r="CJ215" s="17">
        <f t="shared" si="946"/>
        <v>0</v>
      </c>
      <c r="CK215" s="17"/>
      <c r="CL215" s="17"/>
      <c r="CM215" s="17"/>
      <c r="CN215" s="17"/>
      <c r="CO215" s="17">
        <f t="shared" si="947"/>
        <v>0</v>
      </c>
      <c r="CP215" s="17"/>
      <c r="CQ215" s="17"/>
      <c r="CR215" s="17"/>
      <c r="CS215" s="17"/>
      <c r="CT215" s="15">
        <f t="shared" si="948"/>
        <v>0</v>
      </c>
      <c r="CU215" s="15"/>
      <c r="CV215" s="15"/>
      <c r="CW215" s="15"/>
      <c r="CX215" s="15"/>
      <c r="CY215" s="17">
        <f t="shared" si="949"/>
        <v>0</v>
      </c>
      <c r="CZ215" s="17"/>
      <c r="DA215" s="274"/>
      <c r="DB215" s="17"/>
      <c r="DC215" s="274"/>
      <c r="DD215" s="15">
        <f t="shared" si="950"/>
        <v>0</v>
      </c>
      <c r="DE215" s="17">
        <f t="shared" si="951"/>
        <v>0</v>
      </c>
      <c r="DF215" s="17">
        <f t="shared" si="952"/>
        <v>0</v>
      </c>
      <c r="DG215" s="17">
        <f t="shared" si="953"/>
        <v>0</v>
      </c>
      <c r="DH215" s="17">
        <f t="shared" si="954"/>
        <v>0</v>
      </c>
      <c r="DI215" s="17">
        <f t="shared" si="955"/>
        <v>0</v>
      </c>
      <c r="DJ215" s="17">
        <f t="shared" si="956"/>
        <v>0</v>
      </c>
      <c r="DK215" s="17">
        <f t="shared" si="957"/>
        <v>0</v>
      </c>
      <c r="DL215" s="17">
        <f t="shared" si="958"/>
        <v>0</v>
      </c>
      <c r="DM215" s="17">
        <f t="shared" si="959"/>
        <v>0</v>
      </c>
      <c r="DN215" s="17">
        <f t="shared" si="960"/>
        <v>0</v>
      </c>
      <c r="DO215" s="208"/>
      <c r="DP215" s="209"/>
      <c r="DQ215" s="209"/>
      <c r="DR215" s="17">
        <f t="shared" si="961"/>
        <v>0</v>
      </c>
      <c r="DS215" s="17"/>
      <c r="DT215" s="17"/>
      <c r="DU215" s="17"/>
      <c r="DV215" s="40"/>
      <c r="DW215" s="15">
        <f t="shared" si="962"/>
        <v>0</v>
      </c>
      <c r="DX215" s="17"/>
      <c r="DY215" s="17"/>
      <c r="DZ215" s="17"/>
      <c r="EA215" s="17"/>
      <c r="EB215" s="17">
        <f t="shared" si="963"/>
        <v>0</v>
      </c>
      <c r="EC215" s="17"/>
      <c r="ED215" s="17"/>
      <c r="EE215" s="17"/>
      <c r="EF215" s="17"/>
      <c r="EG215" s="17"/>
      <c r="EH215" s="17"/>
      <c r="EI215" s="17"/>
      <c r="EJ215" s="8">
        <f t="shared" si="964"/>
        <v>0</v>
      </c>
      <c r="EL215" s="8">
        <f t="shared" si="965"/>
        <v>0</v>
      </c>
      <c r="EM215" s="8">
        <f t="shared" si="966"/>
        <v>0</v>
      </c>
      <c r="EO215" s="8"/>
      <c r="EP215" s="8"/>
      <c r="ER215" s="8"/>
      <c r="ET215" s="148"/>
      <c r="EU215" s="148"/>
      <c r="EV215" s="148"/>
      <c r="EW215" s="148"/>
      <c r="EX215" s="148"/>
      <c r="EY215" s="175"/>
      <c r="EZ215" s="148"/>
      <c r="FC215" s="8">
        <f t="shared" si="969"/>
        <v>0</v>
      </c>
      <c r="FD215" s="8"/>
      <c r="FE215" s="131"/>
      <c r="FF215" s="8"/>
      <c r="FG215" s="131"/>
      <c r="FH215" s="8">
        <f t="shared" si="970"/>
        <v>0</v>
      </c>
      <c r="FI215" s="8"/>
      <c r="FJ215" s="131"/>
      <c r="FK215" s="8"/>
      <c r="FL215" s="131"/>
      <c r="FM215" s="8">
        <f t="shared" si="971"/>
        <v>0</v>
      </c>
      <c r="FN215" s="8"/>
      <c r="FO215" s="131"/>
      <c r="FP215" s="8"/>
      <c r="FQ215" s="131"/>
      <c r="FR215" s="8">
        <f t="shared" si="972"/>
        <v>0</v>
      </c>
      <c r="FS215" s="8"/>
      <c r="FT215" s="131"/>
      <c r="FU215" s="8"/>
      <c r="FV215" s="131"/>
    </row>
    <row r="216" spans="2:178" s="59" customFormat="1" ht="15.75" customHeight="1" x14ac:dyDescent="0.3">
      <c r="B216" s="49"/>
      <c r="C216" s="50">
        <v>1</v>
      </c>
      <c r="D216" s="50"/>
      <c r="E216" s="307">
        <v>181</v>
      </c>
      <c r="F216" s="49"/>
      <c r="G216" s="50">
        <v>1</v>
      </c>
      <c r="H216" s="50">
        <v>1</v>
      </c>
      <c r="I216" s="307"/>
      <c r="J216" s="10"/>
      <c r="K216" s="10"/>
      <c r="L216" s="81"/>
      <c r="M216" s="307">
        <v>151</v>
      </c>
      <c r="N216" s="10" t="s">
        <v>64</v>
      </c>
      <c r="O216" s="312"/>
      <c r="P216" s="17">
        <f t="shared" si="930"/>
        <v>21072.572999999997</v>
      </c>
      <c r="Q216" s="17"/>
      <c r="R216" s="17">
        <v>9796.473</v>
      </c>
      <c r="S216" s="17">
        <v>10000</v>
      </c>
      <c r="T216" s="33">
        <v>1276.0999999999999</v>
      </c>
      <c r="U216" s="17">
        <v>1685.1487000000002</v>
      </c>
      <c r="V216" s="312"/>
      <c r="W216" s="312"/>
      <c r="X216" s="17">
        <f t="shared" si="931"/>
        <v>21072.572999999997</v>
      </c>
      <c r="Y216" s="17"/>
      <c r="Z216" s="111">
        <f>7996.5+1799.973</f>
        <v>9796.473</v>
      </c>
      <c r="AA216" s="17">
        <v>10000</v>
      </c>
      <c r="AB216" s="33">
        <v>1276.0999999999999</v>
      </c>
      <c r="AC216" s="17">
        <f t="shared" si="932"/>
        <v>2348.9811299999997</v>
      </c>
      <c r="AD216" s="17"/>
      <c r="AE216" s="274">
        <v>1099.9978599999999</v>
      </c>
      <c r="AF216" s="17">
        <v>1103.2059999999999</v>
      </c>
      <c r="AG216" s="274">
        <v>145.77726999999999</v>
      </c>
      <c r="AH216" s="312"/>
      <c r="AI216" s="17">
        <f t="shared" si="933"/>
        <v>1685.1487000000002</v>
      </c>
      <c r="AJ216" s="17"/>
      <c r="AK216" s="324">
        <f t="shared" si="904"/>
        <v>799.65000000000009</v>
      </c>
      <c r="AL216" s="324">
        <f t="shared" si="905"/>
        <v>800</v>
      </c>
      <c r="AM216" s="324">
        <f t="shared" si="906"/>
        <v>85.498699999999999</v>
      </c>
      <c r="AN216" s="17">
        <f t="shared" si="934"/>
        <v>21072.572999999997</v>
      </c>
      <c r="AO216" s="17"/>
      <c r="AP216" s="17">
        <v>9796.473</v>
      </c>
      <c r="AQ216" s="17">
        <v>10000</v>
      </c>
      <c r="AR216" s="33">
        <v>1276.0999999999999</v>
      </c>
      <c r="AS216" s="17">
        <f t="shared" si="935"/>
        <v>19272.599999999999</v>
      </c>
      <c r="AT216" s="17"/>
      <c r="AU216" s="111">
        <v>7996.5</v>
      </c>
      <c r="AV216" s="318"/>
      <c r="AW216" s="17">
        <v>10000</v>
      </c>
      <c r="AX216" s="33">
        <v>1276.0999999999999</v>
      </c>
      <c r="AY216" s="17">
        <f t="shared" si="936"/>
        <v>19272.599999999999</v>
      </c>
      <c r="AZ216" s="17"/>
      <c r="BA216" s="111">
        <v>7996.5</v>
      </c>
      <c r="BB216" s="17">
        <v>10000</v>
      </c>
      <c r="BC216" s="33">
        <v>1276.0999999999999</v>
      </c>
      <c r="BD216" s="17">
        <f t="shared" si="937"/>
        <v>19272.599999999999</v>
      </c>
      <c r="BE216" s="17"/>
      <c r="BF216" s="111">
        <v>7996.5</v>
      </c>
      <c r="BG216" s="17">
        <v>10000</v>
      </c>
      <c r="BH216" s="33">
        <v>1276.0999999999999</v>
      </c>
      <c r="BI216" s="17">
        <f t="shared" si="938"/>
        <v>9272.6</v>
      </c>
      <c r="BJ216" s="17"/>
      <c r="BK216" s="111">
        <v>7996.5</v>
      </c>
      <c r="BL216" s="17"/>
      <c r="BM216" s="33">
        <v>1276.0999999999999</v>
      </c>
      <c r="BN216" s="17">
        <f t="shared" si="669"/>
        <v>3312</v>
      </c>
      <c r="BO216" s="17"/>
      <c r="BP216" s="33">
        <v>3312</v>
      </c>
      <c r="BQ216" s="17"/>
      <c r="BR216" s="17"/>
      <c r="BS216" s="17"/>
      <c r="BT216" s="17" t="s">
        <v>242</v>
      </c>
      <c r="BU216" s="17">
        <f t="shared" si="939"/>
        <v>21072.572999999997</v>
      </c>
      <c r="BV216" s="17"/>
      <c r="BW216" s="111">
        <f>7996.5+1799.973</f>
        <v>9796.473</v>
      </c>
      <c r="BX216" s="17">
        <v>10000</v>
      </c>
      <c r="BY216" s="33">
        <v>1276.0999999999999</v>
      </c>
      <c r="BZ216" s="17">
        <f t="shared" si="940"/>
        <v>0</v>
      </c>
      <c r="CA216" s="17">
        <f t="shared" si="941"/>
        <v>0</v>
      </c>
      <c r="CB216" s="17">
        <f t="shared" si="942"/>
        <v>0</v>
      </c>
      <c r="CC216" s="17">
        <f t="shared" si="943"/>
        <v>0</v>
      </c>
      <c r="CD216" s="17">
        <f t="shared" si="944"/>
        <v>0</v>
      </c>
      <c r="CE216" s="17">
        <f t="shared" si="945"/>
        <v>21072.572999999997</v>
      </c>
      <c r="CF216" s="17"/>
      <c r="CG216" s="111">
        <f>7996.5+1799.973</f>
        <v>9796.473</v>
      </c>
      <c r="CH216" s="17">
        <v>10000</v>
      </c>
      <c r="CI216" s="33">
        <v>1276.0999999999999</v>
      </c>
      <c r="CJ216" s="17">
        <f t="shared" si="946"/>
        <v>0</v>
      </c>
      <c r="CK216" s="17"/>
      <c r="CL216" s="17"/>
      <c r="CM216" s="17"/>
      <c r="CN216" s="17"/>
      <c r="CO216" s="17">
        <f t="shared" si="947"/>
        <v>21072.572999999997</v>
      </c>
      <c r="CP216" s="17"/>
      <c r="CQ216" s="111">
        <f>7996.5+1799.973</f>
        <v>9796.473</v>
      </c>
      <c r="CR216" s="17">
        <v>10000</v>
      </c>
      <c r="CS216" s="33">
        <v>1276.0999999999999</v>
      </c>
      <c r="CT216" s="15">
        <f t="shared" si="948"/>
        <v>21001.423449999998</v>
      </c>
      <c r="CU216" s="15"/>
      <c r="CV216" s="111">
        <f>7996.5+1799.973</f>
        <v>9796.473</v>
      </c>
      <c r="CW216" s="17">
        <v>9928.8504499999999</v>
      </c>
      <c r="CX216" s="33">
        <v>1276.0999999999999</v>
      </c>
      <c r="CY216" s="17">
        <f t="shared" si="949"/>
        <v>2348.9811299999997</v>
      </c>
      <c r="CZ216" s="17"/>
      <c r="DA216" s="274">
        <v>1099.9978599999999</v>
      </c>
      <c r="DB216" s="17">
        <v>1103.2059999999999</v>
      </c>
      <c r="DC216" s="274">
        <v>145.77726999999999</v>
      </c>
      <c r="DD216" s="15">
        <f t="shared" si="950"/>
        <v>23350.404579999999</v>
      </c>
      <c r="DE216" s="17">
        <f t="shared" si="951"/>
        <v>23350.404579999999</v>
      </c>
      <c r="DF216" s="17">
        <f t="shared" si="952"/>
        <v>0</v>
      </c>
      <c r="DG216" s="17">
        <f t="shared" si="953"/>
        <v>10896.470859999999</v>
      </c>
      <c r="DH216" s="17">
        <f t="shared" si="954"/>
        <v>11032.05645</v>
      </c>
      <c r="DI216" s="17">
        <f t="shared" si="955"/>
        <v>1421.87727</v>
      </c>
      <c r="DJ216" s="17">
        <f t="shared" si="956"/>
        <v>71.14955000000009</v>
      </c>
      <c r="DK216" s="17">
        <f t="shared" si="957"/>
        <v>0</v>
      </c>
      <c r="DL216" s="17">
        <f t="shared" si="958"/>
        <v>0</v>
      </c>
      <c r="DM216" s="17">
        <f t="shared" si="959"/>
        <v>71.14955000000009</v>
      </c>
      <c r="DN216" s="17">
        <f t="shared" si="960"/>
        <v>0</v>
      </c>
      <c r="DO216" s="208"/>
      <c r="DP216" s="209"/>
      <c r="DQ216" s="209"/>
      <c r="DR216" s="17">
        <f t="shared" si="961"/>
        <v>0</v>
      </c>
      <c r="DS216" s="17"/>
      <c r="DT216" s="17"/>
      <c r="DU216" s="17"/>
      <c r="DV216" s="40"/>
      <c r="DW216" s="15">
        <f t="shared" si="962"/>
        <v>0</v>
      </c>
      <c r="DX216" s="17"/>
      <c r="DY216" s="17"/>
      <c r="DZ216" s="17"/>
      <c r="EA216" s="17"/>
      <c r="EB216" s="17">
        <f t="shared" si="963"/>
        <v>0</v>
      </c>
      <c r="EC216" s="17"/>
      <c r="ED216" s="17"/>
      <c r="EE216" s="17"/>
      <c r="EF216" s="17"/>
      <c r="EG216" s="17"/>
      <c r="EH216" s="17"/>
      <c r="EI216" s="17"/>
      <c r="EJ216" s="8">
        <f t="shared" si="964"/>
        <v>71.14955000000009</v>
      </c>
      <c r="EL216" s="8">
        <f t="shared" si="965"/>
        <v>21072.572999999997</v>
      </c>
      <c r="EM216" s="8">
        <f t="shared" si="966"/>
        <v>21001.423449999998</v>
      </c>
      <c r="EO216" s="8"/>
      <c r="EP216" s="8"/>
      <c r="ER216" s="8"/>
      <c r="ET216" s="148">
        <v>7934.6</v>
      </c>
      <c r="EU216" s="148"/>
      <c r="EV216" s="148">
        <v>0.92800000000000005</v>
      </c>
      <c r="EW216" s="148">
        <v>7336.5</v>
      </c>
      <c r="EX216" s="148">
        <v>1.04</v>
      </c>
      <c r="EY216" s="175">
        <v>1</v>
      </c>
      <c r="EZ216" s="148">
        <v>966</v>
      </c>
      <c r="FC216" s="8">
        <f t="shared" si="969"/>
        <v>21001.423449999998</v>
      </c>
      <c r="FD216" s="8"/>
      <c r="FE216" s="131">
        <v>9796.473</v>
      </c>
      <c r="FF216" s="8">
        <v>9928.8504499999999</v>
      </c>
      <c r="FG216" s="131">
        <v>1276.0999999999999</v>
      </c>
      <c r="FH216" s="8">
        <f t="shared" si="970"/>
        <v>2348.9811299999997</v>
      </c>
      <c r="FI216" s="8"/>
      <c r="FJ216" s="131">
        <v>1099.9978599999999</v>
      </c>
      <c r="FK216" s="8">
        <v>1103.2059999999999</v>
      </c>
      <c r="FL216" s="131">
        <v>145.77726999999999</v>
      </c>
      <c r="FM216" s="8">
        <f t="shared" si="971"/>
        <v>21001.423449999998</v>
      </c>
      <c r="FN216" s="8"/>
      <c r="FO216" s="131">
        <v>9796.473</v>
      </c>
      <c r="FP216" s="8">
        <v>9928.8504499999999</v>
      </c>
      <c r="FQ216" s="131">
        <v>1276.0999999999999</v>
      </c>
      <c r="FR216" s="8">
        <f t="shared" si="972"/>
        <v>2348.9811299999997</v>
      </c>
      <c r="FS216" s="8"/>
      <c r="FT216" s="131">
        <v>1099.9978599999999</v>
      </c>
      <c r="FU216" s="8">
        <v>1103.2059999999999</v>
      </c>
      <c r="FV216" s="131">
        <v>145.77726999999999</v>
      </c>
    </row>
    <row r="217" spans="2:178" s="59" customFormat="1" ht="15.75" customHeight="1" x14ac:dyDescent="0.3">
      <c r="B217" s="49"/>
      <c r="C217" s="50"/>
      <c r="D217" s="50">
        <v>1</v>
      </c>
      <c r="E217" s="307">
        <v>182</v>
      </c>
      <c r="F217" s="49"/>
      <c r="G217" s="50"/>
      <c r="H217" s="50">
        <v>1</v>
      </c>
      <c r="I217" s="307"/>
      <c r="J217" s="10"/>
      <c r="K217" s="10"/>
      <c r="L217" s="81"/>
      <c r="M217" s="307">
        <v>152</v>
      </c>
      <c r="N217" s="10" t="s">
        <v>180</v>
      </c>
      <c r="O217" s="312"/>
      <c r="P217" s="17">
        <f t="shared" si="930"/>
        <v>396</v>
      </c>
      <c r="Q217" s="17"/>
      <c r="R217" s="33">
        <v>396</v>
      </c>
      <c r="S217" s="17"/>
      <c r="T217" s="33"/>
      <c r="U217" s="17">
        <v>39.6</v>
      </c>
      <c r="V217" s="312"/>
      <c r="W217" s="312"/>
      <c r="X217" s="17">
        <f t="shared" si="931"/>
        <v>396</v>
      </c>
      <c r="Y217" s="17"/>
      <c r="Z217" s="33">
        <v>396</v>
      </c>
      <c r="AA217" s="17"/>
      <c r="AB217" s="17"/>
      <c r="AC217" s="17">
        <f t="shared" si="932"/>
        <v>290.827</v>
      </c>
      <c r="AD217" s="17"/>
      <c r="AE217" s="274">
        <v>290.827</v>
      </c>
      <c r="AF217" s="17"/>
      <c r="AG217" s="274"/>
      <c r="AH217" s="312"/>
      <c r="AI217" s="17">
        <f t="shared" si="933"/>
        <v>39.6</v>
      </c>
      <c r="AJ217" s="17"/>
      <c r="AK217" s="324">
        <f t="shared" si="904"/>
        <v>39.6</v>
      </c>
      <c r="AL217" s="324">
        <f t="shared" si="905"/>
        <v>0</v>
      </c>
      <c r="AM217" s="324">
        <f t="shared" si="906"/>
        <v>0</v>
      </c>
      <c r="AN217" s="17">
        <f t="shared" si="934"/>
        <v>396</v>
      </c>
      <c r="AO217" s="17"/>
      <c r="AP217" s="33">
        <v>396</v>
      </c>
      <c r="AQ217" s="17"/>
      <c r="AR217" s="33"/>
      <c r="AS217" s="17">
        <f t="shared" si="935"/>
        <v>396</v>
      </c>
      <c r="AT217" s="17"/>
      <c r="AU217" s="33">
        <v>396</v>
      </c>
      <c r="AV217" s="18"/>
      <c r="AW217" s="17"/>
      <c r="AX217" s="33"/>
      <c r="AY217" s="17">
        <f t="shared" si="936"/>
        <v>396</v>
      </c>
      <c r="AZ217" s="17"/>
      <c r="BA217" s="33">
        <v>396</v>
      </c>
      <c r="BB217" s="17"/>
      <c r="BC217" s="33"/>
      <c r="BD217" s="17">
        <f t="shared" si="937"/>
        <v>396</v>
      </c>
      <c r="BE217" s="17"/>
      <c r="BF217" s="33">
        <v>396</v>
      </c>
      <c r="BG217" s="17"/>
      <c r="BH217" s="33"/>
      <c r="BI217" s="17">
        <f t="shared" si="938"/>
        <v>396</v>
      </c>
      <c r="BJ217" s="17"/>
      <c r="BK217" s="33">
        <v>396</v>
      </c>
      <c r="BL217" s="17"/>
      <c r="BM217" s="33"/>
      <c r="BN217" s="17">
        <f t="shared" si="669"/>
        <v>396</v>
      </c>
      <c r="BO217" s="17"/>
      <c r="BP217" s="33">
        <v>396</v>
      </c>
      <c r="BQ217" s="17"/>
      <c r="BR217" s="17"/>
      <c r="BS217" s="17"/>
      <c r="BT217" s="29" t="s">
        <v>320</v>
      </c>
      <c r="BU217" s="17">
        <f t="shared" si="939"/>
        <v>396</v>
      </c>
      <c r="BV217" s="17"/>
      <c r="BW217" s="33">
        <v>396</v>
      </c>
      <c r="BX217" s="17"/>
      <c r="BY217" s="17"/>
      <c r="BZ217" s="17">
        <f t="shared" si="940"/>
        <v>0</v>
      </c>
      <c r="CA217" s="17">
        <f t="shared" si="941"/>
        <v>0</v>
      </c>
      <c r="CB217" s="17">
        <f t="shared" si="942"/>
        <v>0</v>
      </c>
      <c r="CC217" s="17">
        <f t="shared" si="943"/>
        <v>0</v>
      </c>
      <c r="CD217" s="17">
        <f t="shared" si="944"/>
        <v>0</v>
      </c>
      <c r="CE217" s="17">
        <f t="shared" si="945"/>
        <v>396</v>
      </c>
      <c r="CF217" s="17"/>
      <c r="CG217" s="33">
        <v>396</v>
      </c>
      <c r="CH217" s="17"/>
      <c r="CI217" s="17"/>
      <c r="CJ217" s="17">
        <f t="shared" si="946"/>
        <v>0</v>
      </c>
      <c r="CK217" s="17"/>
      <c r="CL217" s="17"/>
      <c r="CM217" s="17"/>
      <c r="CN217" s="17"/>
      <c r="CO217" s="17">
        <f t="shared" si="947"/>
        <v>396</v>
      </c>
      <c r="CP217" s="17"/>
      <c r="CQ217" s="33">
        <v>396</v>
      </c>
      <c r="CR217" s="17"/>
      <c r="CS217" s="17"/>
      <c r="CT217" s="17">
        <f t="shared" si="948"/>
        <v>396</v>
      </c>
      <c r="CU217" s="17"/>
      <c r="CV217" s="33">
        <v>396</v>
      </c>
      <c r="CW217" s="15"/>
      <c r="CX217" s="15"/>
      <c r="CY217" s="17">
        <f t="shared" si="949"/>
        <v>290.827</v>
      </c>
      <c r="CZ217" s="17"/>
      <c r="DA217" s="274">
        <v>290.827</v>
      </c>
      <c r="DB217" s="17"/>
      <c r="DC217" s="274"/>
      <c r="DD217" s="15">
        <f t="shared" si="950"/>
        <v>686.827</v>
      </c>
      <c r="DE217" s="17">
        <f t="shared" si="951"/>
        <v>686.827</v>
      </c>
      <c r="DF217" s="17">
        <f t="shared" si="952"/>
        <v>0</v>
      </c>
      <c r="DG217" s="17">
        <f t="shared" si="953"/>
        <v>686.827</v>
      </c>
      <c r="DH217" s="17">
        <f t="shared" si="954"/>
        <v>0</v>
      </c>
      <c r="DI217" s="17">
        <f t="shared" si="955"/>
        <v>0</v>
      </c>
      <c r="DJ217" s="17">
        <f t="shared" si="956"/>
        <v>0</v>
      </c>
      <c r="DK217" s="17">
        <f t="shared" si="957"/>
        <v>0</v>
      </c>
      <c r="DL217" s="17">
        <f t="shared" si="958"/>
        <v>0</v>
      </c>
      <c r="DM217" s="17">
        <f t="shared" si="959"/>
        <v>0</v>
      </c>
      <c r="DN217" s="17">
        <f t="shared" si="960"/>
        <v>0</v>
      </c>
      <c r="DO217" s="208"/>
      <c r="DP217" s="209"/>
      <c r="DQ217" s="209"/>
      <c r="DR217" s="17">
        <f t="shared" si="961"/>
        <v>0</v>
      </c>
      <c r="DS217" s="17"/>
      <c r="DT217" s="17"/>
      <c r="DU217" s="17"/>
      <c r="DV217" s="40"/>
      <c r="DW217" s="15">
        <f t="shared" si="962"/>
        <v>0</v>
      </c>
      <c r="DX217" s="17"/>
      <c r="DY217" s="17"/>
      <c r="DZ217" s="17"/>
      <c r="EA217" s="17"/>
      <c r="EB217" s="17">
        <f t="shared" si="963"/>
        <v>0</v>
      </c>
      <c r="EC217" s="17"/>
      <c r="ED217" s="17"/>
      <c r="EE217" s="17"/>
      <c r="EF217" s="17"/>
      <c r="EG217" s="17"/>
      <c r="EH217" s="17"/>
      <c r="EI217" s="17"/>
      <c r="EJ217" s="8">
        <f t="shared" si="964"/>
        <v>0</v>
      </c>
      <c r="EL217" s="8">
        <f t="shared" si="965"/>
        <v>396</v>
      </c>
      <c r="EM217" s="8">
        <f t="shared" si="966"/>
        <v>396</v>
      </c>
      <c r="EO217" s="8"/>
      <c r="EP217" s="8"/>
      <c r="ER217" s="8"/>
      <c r="ET217" s="148">
        <v>642</v>
      </c>
      <c r="EU217" s="148"/>
      <c r="EV217" s="148">
        <v>0.1</v>
      </c>
      <c r="EW217" s="148"/>
      <c r="EX217" s="148"/>
      <c r="EY217" s="175"/>
      <c r="EZ217" s="148"/>
      <c r="FC217" s="8">
        <f t="shared" si="969"/>
        <v>396</v>
      </c>
      <c r="FD217" s="8"/>
      <c r="FE217" s="131">
        <v>396</v>
      </c>
      <c r="FF217" s="8"/>
      <c r="FG217" s="131"/>
      <c r="FH217" s="8">
        <f t="shared" si="970"/>
        <v>290.827</v>
      </c>
      <c r="FI217" s="8"/>
      <c r="FJ217" s="131">
        <v>290.827</v>
      </c>
      <c r="FK217" s="8"/>
      <c r="FL217" s="131"/>
      <c r="FM217" s="8">
        <f t="shared" si="971"/>
        <v>396</v>
      </c>
      <c r="FN217" s="8"/>
      <c r="FO217" s="131">
        <v>396</v>
      </c>
      <c r="FP217" s="8"/>
      <c r="FQ217" s="131"/>
      <c r="FR217" s="8">
        <f t="shared" si="972"/>
        <v>290.827</v>
      </c>
      <c r="FS217" s="8"/>
      <c r="FT217" s="131">
        <v>290.827</v>
      </c>
      <c r="FU217" s="8"/>
      <c r="FV217" s="131"/>
    </row>
    <row r="218" spans="2:178" s="59" customFormat="1" ht="15.75" customHeight="1" x14ac:dyDescent="0.3">
      <c r="B218" s="49"/>
      <c r="C218" s="50"/>
      <c r="D218" s="50">
        <v>1</v>
      </c>
      <c r="E218" s="307">
        <v>183</v>
      </c>
      <c r="F218" s="49"/>
      <c r="G218" s="50"/>
      <c r="H218" s="50">
        <v>1</v>
      </c>
      <c r="I218" s="35"/>
      <c r="J218" s="35"/>
      <c r="K218" s="35"/>
      <c r="L218" s="338"/>
      <c r="M218" s="307">
        <v>153</v>
      </c>
      <c r="N218" s="10" t="s">
        <v>181</v>
      </c>
      <c r="O218" s="312"/>
      <c r="P218" s="17">
        <f t="shared" si="930"/>
        <v>1362</v>
      </c>
      <c r="Q218" s="17"/>
      <c r="R218" s="33">
        <v>805.5</v>
      </c>
      <c r="S218" s="17"/>
      <c r="T218" s="33">
        <f>296.1+260.4</f>
        <v>556.5</v>
      </c>
      <c r="U218" s="17">
        <v>117.83550000000001</v>
      </c>
      <c r="V218" s="312"/>
      <c r="W218" s="312"/>
      <c r="X218" s="17">
        <f t="shared" si="931"/>
        <v>1358</v>
      </c>
      <c r="Y218" s="17"/>
      <c r="Z218" s="33">
        <v>805.5</v>
      </c>
      <c r="AA218" s="17"/>
      <c r="AB218" s="17">
        <v>552.5</v>
      </c>
      <c r="AC218" s="17">
        <f t="shared" si="932"/>
        <v>527.07353999999998</v>
      </c>
      <c r="AD218" s="17"/>
      <c r="AE218" s="276">
        <v>465.18653999999998</v>
      </c>
      <c r="AF218" s="17"/>
      <c r="AG218" s="276">
        <v>61.887</v>
      </c>
      <c r="AH218" s="312"/>
      <c r="AI218" s="17">
        <f t="shared" si="933"/>
        <v>117.83550000000001</v>
      </c>
      <c r="AJ218" s="17"/>
      <c r="AK218" s="324">
        <f t="shared" si="904"/>
        <v>80.550000000000011</v>
      </c>
      <c r="AL218" s="324">
        <f t="shared" si="905"/>
        <v>0</v>
      </c>
      <c r="AM218" s="324">
        <f t="shared" si="906"/>
        <v>37.285499999999999</v>
      </c>
      <c r="AN218" s="17">
        <f t="shared" si="934"/>
        <v>1362</v>
      </c>
      <c r="AO218" s="17"/>
      <c r="AP218" s="33">
        <v>805.5</v>
      </c>
      <c r="AQ218" s="17"/>
      <c r="AR218" s="33">
        <f>296.1+260.4</f>
        <v>556.5</v>
      </c>
      <c r="AS218" s="17">
        <f t="shared" si="935"/>
        <v>1362</v>
      </c>
      <c r="AT218" s="17"/>
      <c r="AU218" s="33">
        <v>805.5</v>
      </c>
      <c r="AV218" s="18"/>
      <c r="AW218" s="17"/>
      <c r="AX218" s="33">
        <f>296.1+260.4</f>
        <v>556.5</v>
      </c>
      <c r="AY218" s="17">
        <f t="shared" si="936"/>
        <v>1362</v>
      </c>
      <c r="AZ218" s="17"/>
      <c r="BA218" s="33">
        <v>805.5</v>
      </c>
      <c r="BB218" s="17"/>
      <c r="BC218" s="33">
        <f>296.1+260.4</f>
        <v>556.5</v>
      </c>
      <c r="BD218" s="17">
        <f t="shared" si="937"/>
        <v>1362</v>
      </c>
      <c r="BE218" s="17"/>
      <c r="BF218" s="33">
        <v>805.5</v>
      </c>
      <c r="BG218" s="17"/>
      <c r="BH218" s="33">
        <f>296.1+260.4</f>
        <v>556.5</v>
      </c>
      <c r="BI218" s="17">
        <f t="shared" si="938"/>
        <v>1101.5999999999999</v>
      </c>
      <c r="BJ218" s="17"/>
      <c r="BK218" s="33">
        <v>805.5</v>
      </c>
      <c r="BL218" s="17"/>
      <c r="BM218" s="33">
        <v>296.10000000000002</v>
      </c>
      <c r="BN218" s="17">
        <f t="shared" si="669"/>
        <v>805.5</v>
      </c>
      <c r="BO218" s="17"/>
      <c r="BP218" s="33">
        <v>805.5</v>
      </c>
      <c r="BQ218" s="17"/>
      <c r="BR218" s="17"/>
      <c r="BS218" s="17"/>
      <c r="BT218" s="17" t="s">
        <v>243</v>
      </c>
      <c r="BU218" s="17">
        <f t="shared" si="939"/>
        <v>1358</v>
      </c>
      <c r="BV218" s="17"/>
      <c r="BW218" s="33">
        <v>805.5</v>
      </c>
      <c r="BX218" s="17"/>
      <c r="BY218" s="17">
        <v>552.5</v>
      </c>
      <c r="BZ218" s="17">
        <f t="shared" si="940"/>
        <v>4</v>
      </c>
      <c r="CA218" s="17">
        <f t="shared" si="941"/>
        <v>0</v>
      </c>
      <c r="CB218" s="17">
        <f t="shared" si="942"/>
        <v>0</v>
      </c>
      <c r="CC218" s="17">
        <f t="shared" si="943"/>
        <v>0</v>
      </c>
      <c r="CD218" s="17">
        <f t="shared" si="944"/>
        <v>4</v>
      </c>
      <c r="CE218" s="17">
        <f t="shared" si="945"/>
        <v>1358</v>
      </c>
      <c r="CF218" s="17"/>
      <c r="CG218" s="33">
        <v>805.5</v>
      </c>
      <c r="CH218" s="17"/>
      <c r="CI218" s="17">
        <v>552.5</v>
      </c>
      <c r="CJ218" s="17">
        <f t="shared" si="946"/>
        <v>0</v>
      </c>
      <c r="CK218" s="17"/>
      <c r="CL218" s="17"/>
      <c r="CM218" s="17"/>
      <c r="CN218" s="17"/>
      <c r="CO218" s="17">
        <f t="shared" si="947"/>
        <v>1358</v>
      </c>
      <c r="CP218" s="17"/>
      <c r="CQ218" s="33">
        <v>805.5</v>
      </c>
      <c r="CR218" s="17"/>
      <c r="CS218" s="17">
        <v>552.5</v>
      </c>
      <c r="CT218" s="17">
        <f t="shared" si="948"/>
        <v>1358</v>
      </c>
      <c r="CU218" s="17"/>
      <c r="CV218" s="33">
        <v>805.5</v>
      </c>
      <c r="CW218" s="17"/>
      <c r="CX218" s="17">
        <v>552.5</v>
      </c>
      <c r="CY218" s="17">
        <f t="shared" si="949"/>
        <v>527.07353999999998</v>
      </c>
      <c r="CZ218" s="17"/>
      <c r="DA218" s="276">
        <v>465.18653999999998</v>
      </c>
      <c r="DB218" s="17"/>
      <c r="DC218" s="276">
        <v>61.887</v>
      </c>
      <c r="DD218" s="15">
        <f t="shared" si="950"/>
        <v>1885.0735399999999</v>
      </c>
      <c r="DE218" s="17">
        <f t="shared" si="951"/>
        <v>1885.0735399999999</v>
      </c>
      <c r="DF218" s="17">
        <f t="shared" si="952"/>
        <v>0</v>
      </c>
      <c r="DG218" s="17">
        <f t="shared" si="953"/>
        <v>1270.6865399999999</v>
      </c>
      <c r="DH218" s="17">
        <f t="shared" si="954"/>
        <v>0</v>
      </c>
      <c r="DI218" s="17">
        <f t="shared" si="955"/>
        <v>614.38699999999994</v>
      </c>
      <c r="DJ218" s="17">
        <f t="shared" si="956"/>
        <v>0</v>
      </c>
      <c r="DK218" s="17">
        <f t="shared" si="957"/>
        <v>0</v>
      </c>
      <c r="DL218" s="17">
        <f t="shared" si="958"/>
        <v>0</v>
      </c>
      <c r="DM218" s="17">
        <f t="shared" si="959"/>
        <v>0</v>
      </c>
      <c r="DN218" s="17">
        <f t="shared" si="960"/>
        <v>0</v>
      </c>
      <c r="DO218" s="208"/>
      <c r="DP218" s="209"/>
      <c r="DQ218" s="209"/>
      <c r="DR218" s="17">
        <f t="shared" si="961"/>
        <v>0</v>
      </c>
      <c r="DS218" s="17"/>
      <c r="DT218" s="17"/>
      <c r="DU218" s="17"/>
      <c r="DV218" s="40"/>
      <c r="DW218" s="15">
        <f t="shared" si="962"/>
        <v>0</v>
      </c>
      <c r="DX218" s="17"/>
      <c r="DY218" s="17"/>
      <c r="DZ218" s="17"/>
      <c r="EA218" s="17"/>
      <c r="EB218" s="17">
        <f t="shared" si="963"/>
        <v>0</v>
      </c>
      <c r="EC218" s="17"/>
      <c r="ED218" s="17"/>
      <c r="EE218" s="17"/>
      <c r="EF218" s="17"/>
      <c r="EG218" s="17"/>
      <c r="EH218" s="17"/>
      <c r="EI218" s="17"/>
      <c r="EJ218" s="8">
        <f t="shared" si="964"/>
        <v>0</v>
      </c>
      <c r="EL218" s="8">
        <f t="shared" si="965"/>
        <v>1358</v>
      </c>
      <c r="EM218" s="8">
        <f t="shared" si="966"/>
        <v>1358</v>
      </c>
      <c r="EO218" s="8"/>
      <c r="EP218" s="8"/>
      <c r="ER218" s="8"/>
      <c r="ET218" s="151">
        <v>678</v>
      </c>
      <c r="EU218" s="151"/>
      <c r="EV218" s="151">
        <v>0.13500000000000001</v>
      </c>
      <c r="EW218" s="151"/>
      <c r="EX218" s="151"/>
      <c r="EY218" s="178">
        <v>1</v>
      </c>
      <c r="EZ218" s="151">
        <v>527</v>
      </c>
      <c r="FC218" s="8">
        <f t="shared" si="969"/>
        <v>1358</v>
      </c>
      <c r="FD218" s="8"/>
      <c r="FE218" s="129">
        <v>805.5</v>
      </c>
      <c r="FF218" s="8"/>
      <c r="FG218" s="129">
        <v>552.5</v>
      </c>
      <c r="FH218" s="8">
        <f t="shared" si="970"/>
        <v>527.07353999999998</v>
      </c>
      <c r="FI218" s="8"/>
      <c r="FJ218" s="129">
        <v>465.18653999999998</v>
      </c>
      <c r="FK218" s="8"/>
      <c r="FL218" s="129">
        <v>61.887</v>
      </c>
      <c r="FM218" s="8">
        <f t="shared" si="971"/>
        <v>1358</v>
      </c>
      <c r="FN218" s="8"/>
      <c r="FO218" s="129">
        <v>805.5</v>
      </c>
      <c r="FP218" s="8"/>
      <c r="FQ218" s="129">
        <v>552.5</v>
      </c>
      <c r="FR218" s="8">
        <f t="shared" si="972"/>
        <v>527.07353999999998</v>
      </c>
      <c r="FS218" s="8"/>
      <c r="FT218" s="129">
        <v>465.18653999999998</v>
      </c>
      <c r="FU218" s="8"/>
      <c r="FV218" s="129">
        <v>61.887</v>
      </c>
    </row>
    <row r="219" spans="2:178" s="59" customFormat="1" ht="15.75" hidden="1" customHeight="1" x14ac:dyDescent="0.3">
      <c r="B219" s="49"/>
      <c r="C219" s="50"/>
      <c r="D219" s="50">
        <v>1</v>
      </c>
      <c r="E219" s="307">
        <v>184</v>
      </c>
      <c r="F219" s="49"/>
      <c r="G219" s="50"/>
      <c r="H219" s="50"/>
      <c r="I219" s="307"/>
      <c r="J219" s="10"/>
      <c r="K219" s="10"/>
      <c r="L219" s="81"/>
      <c r="M219" s="307"/>
      <c r="N219" s="10" t="s">
        <v>147</v>
      </c>
      <c r="O219" s="312"/>
      <c r="P219" s="17">
        <f t="shared" si="930"/>
        <v>0</v>
      </c>
      <c r="Q219" s="17"/>
      <c r="R219" s="111"/>
      <c r="S219" s="17"/>
      <c r="T219" s="33"/>
      <c r="U219" s="17">
        <v>0</v>
      </c>
      <c r="V219" s="312"/>
      <c r="W219" s="312"/>
      <c r="X219" s="17">
        <f t="shared" si="931"/>
        <v>0</v>
      </c>
      <c r="Y219" s="17"/>
      <c r="Z219" s="17"/>
      <c r="AA219" s="17"/>
      <c r="AB219" s="17"/>
      <c r="AC219" s="17">
        <f t="shared" si="932"/>
        <v>0</v>
      </c>
      <c r="AD219" s="17"/>
      <c r="AE219" s="276"/>
      <c r="AF219" s="17"/>
      <c r="AG219" s="276"/>
      <c r="AH219" s="312"/>
      <c r="AI219" s="17">
        <f t="shared" si="933"/>
        <v>0</v>
      </c>
      <c r="AJ219" s="17"/>
      <c r="AK219" s="324">
        <f t="shared" si="904"/>
        <v>0</v>
      </c>
      <c r="AL219" s="324">
        <f t="shared" si="905"/>
        <v>0</v>
      </c>
      <c r="AM219" s="324">
        <f t="shared" si="906"/>
        <v>0</v>
      </c>
      <c r="AN219" s="17">
        <f t="shared" si="934"/>
        <v>0</v>
      </c>
      <c r="AO219" s="17"/>
      <c r="AP219" s="111"/>
      <c r="AQ219" s="17"/>
      <c r="AR219" s="33"/>
      <c r="AS219" s="17">
        <f t="shared" si="935"/>
        <v>0</v>
      </c>
      <c r="AT219" s="17"/>
      <c r="AU219" s="111"/>
      <c r="AV219" s="318"/>
      <c r="AW219" s="17"/>
      <c r="AX219" s="33"/>
      <c r="AY219" s="17">
        <f t="shared" si="936"/>
        <v>0</v>
      </c>
      <c r="AZ219" s="17"/>
      <c r="BA219" s="111"/>
      <c r="BB219" s="17"/>
      <c r="BC219" s="33"/>
      <c r="BD219" s="17">
        <f t="shared" si="937"/>
        <v>0</v>
      </c>
      <c r="BE219" s="17"/>
      <c r="BF219" s="111"/>
      <c r="BG219" s="17"/>
      <c r="BH219" s="33"/>
      <c r="BI219" s="17">
        <f t="shared" si="938"/>
        <v>1305</v>
      </c>
      <c r="BJ219" s="17"/>
      <c r="BK219" s="111">
        <v>1305</v>
      </c>
      <c r="BL219" s="17"/>
      <c r="BM219" s="33"/>
      <c r="BN219" s="17">
        <f>BO219+BP219+BQ219+BR219</f>
        <v>0</v>
      </c>
      <c r="BO219" s="17"/>
      <c r="BP219" s="33"/>
      <c r="BQ219" s="17"/>
      <c r="BR219" s="17"/>
      <c r="BS219" s="17"/>
      <c r="BT219" s="17"/>
      <c r="BU219" s="17">
        <f t="shared" si="939"/>
        <v>0</v>
      </c>
      <c r="BV219" s="17"/>
      <c r="BW219" s="17"/>
      <c r="BX219" s="17"/>
      <c r="BY219" s="17"/>
      <c r="BZ219" s="17">
        <f t="shared" si="940"/>
        <v>0</v>
      </c>
      <c r="CA219" s="17">
        <f t="shared" si="941"/>
        <v>0</v>
      </c>
      <c r="CB219" s="17">
        <f t="shared" si="942"/>
        <v>0</v>
      </c>
      <c r="CC219" s="17">
        <f t="shared" si="943"/>
        <v>0</v>
      </c>
      <c r="CD219" s="17">
        <f t="shared" si="944"/>
        <v>0</v>
      </c>
      <c r="CE219" s="17">
        <f t="shared" si="945"/>
        <v>0</v>
      </c>
      <c r="CF219" s="17"/>
      <c r="CG219" s="17"/>
      <c r="CH219" s="17"/>
      <c r="CI219" s="17"/>
      <c r="CJ219" s="17">
        <f t="shared" si="946"/>
        <v>0</v>
      </c>
      <c r="CK219" s="17"/>
      <c r="CL219" s="17"/>
      <c r="CM219" s="17"/>
      <c r="CN219" s="17"/>
      <c r="CO219" s="17">
        <f t="shared" si="947"/>
        <v>0</v>
      </c>
      <c r="CP219" s="17"/>
      <c r="CQ219" s="17"/>
      <c r="CR219" s="17"/>
      <c r="CS219" s="17"/>
      <c r="CT219" s="15">
        <f t="shared" si="948"/>
        <v>0</v>
      </c>
      <c r="CU219" s="15"/>
      <c r="CV219" s="15"/>
      <c r="CW219" s="15"/>
      <c r="CX219" s="15"/>
      <c r="CY219" s="17">
        <f t="shared" si="949"/>
        <v>0</v>
      </c>
      <c r="CZ219" s="17"/>
      <c r="DA219" s="276"/>
      <c r="DB219" s="17"/>
      <c r="DC219" s="276"/>
      <c r="DD219" s="15">
        <f t="shared" si="950"/>
        <v>0</v>
      </c>
      <c r="DE219" s="17">
        <f t="shared" si="951"/>
        <v>0</v>
      </c>
      <c r="DF219" s="17">
        <f t="shared" si="952"/>
        <v>0</v>
      </c>
      <c r="DG219" s="17">
        <f t="shared" si="953"/>
        <v>0</v>
      </c>
      <c r="DH219" s="17">
        <f t="shared" si="954"/>
        <v>0</v>
      </c>
      <c r="DI219" s="17">
        <f t="shared" si="955"/>
        <v>0</v>
      </c>
      <c r="DJ219" s="17">
        <f t="shared" si="956"/>
        <v>0</v>
      </c>
      <c r="DK219" s="17">
        <f t="shared" si="957"/>
        <v>0</v>
      </c>
      <c r="DL219" s="17">
        <f t="shared" si="958"/>
        <v>0</v>
      </c>
      <c r="DM219" s="17">
        <f t="shared" si="959"/>
        <v>0</v>
      </c>
      <c r="DN219" s="17">
        <f t="shared" si="960"/>
        <v>0</v>
      </c>
      <c r="DO219" s="208"/>
      <c r="DP219" s="209"/>
      <c r="DQ219" s="209"/>
      <c r="DR219" s="17">
        <f t="shared" si="961"/>
        <v>0</v>
      </c>
      <c r="DS219" s="17"/>
      <c r="DT219" s="17"/>
      <c r="DU219" s="17"/>
      <c r="DV219" s="40"/>
      <c r="DW219" s="15">
        <f t="shared" si="962"/>
        <v>0</v>
      </c>
      <c r="DX219" s="17"/>
      <c r="DY219" s="17"/>
      <c r="DZ219" s="17"/>
      <c r="EA219" s="17"/>
      <c r="EB219" s="17">
        <f t="shared" si="963"/>
        <v>0</v>
      </c>
      <c r="EC219" s="17"/>
      <c r="ED219" s="17"/>
      <c r="EE219" s="17"/>
      <c r="EF219" s="17"/>
      <c r="EG219" s="17"/>
      <c r="EH219" s="17"/>
      <c r="EI219" s="17"/>
      <c r="EJ219" s="8">
        <f t="shared" si="964"/>
        <v>0</v>
      </c>
      <c r="EL219" s="8">
        <f t="shared" si="965"/>
        <v>0</v>
      </c>
      <c r="EM219" s="8">
        <f t="shared" si="966"/>
        <v>0</v>
      </c>
      <c r="EO219" s="8"/>
      <c r="EP219" s="8"/>
      <c r="ER219" s="8"/>
      <c r="ET219" s="148"/>
      <c r="EU219" s="148"/>
      <c r="EV219" s="148"/>
      <c r="EW219" s="148"/>
      <c r="EX219" s="148"/>
      <c r="EY219" s="175"/>
      <c r="EZ219" s="148"/>
      <c r="FC219" s="8">
        <f t="shared" si="969"/>
        <v>0</v>
      </c>
      <c r="FD219" s="8"/>
      <c r="FE219" s="129"/>
      <c r="FF219" s="8"/>
      <c r="FG219" s="129"/>
      <c r="FH219" s="8">
        <f t="shared" si="970"/>
        <v>0</v>
      </c>
      <c r="FI219" s="8"/>
      <c r="FJ219" s="129"/>
      <c r="FK219" s="8"/>
      <c r="FL219" s="129"/>
      <c r="FM219" s="8">
        <f t="shared" si="971"/>
        <v>0</v>
      </c>
      <c r="FN219" s="8"/>
      <c r="FO219" s="129"/>
      <c r="FP219" s="8"/>
      <c r="FQ219" s="129"/>
      <c r="FR219" s="8">
        <f t="shared" si="972"/>
        <v>0</v>
      </c>
      <c r="FS219" s="8"/>
      <c r="FT219" s="129"/>
      <c r="FU219" s="8"/>
      <c r="FV219" s="129"/>
    </row>
    <row r="220" spans="2:178" s="59" customFormat="1" ht="15.75" customHeight="1" x14ac:dyDescent="0.3">
      <c r="B220" s="49"/>
      <c r="C220" s="50"/>
      <c r="D220" s="50">
        <v>1</v>
      </c>
      <c r="E220" s="307">
        <v>185</v>
      </c>
      <c r="F220" s="49"/>
      <c r="G220" s="50"/>
      <c r="H220" s="50">
        <v>1</v>
      </c>
      <c r="I220" s="307"/>
      <c r="J220" s="10"/>
      <c r="K220" s="10"/>
      <c r="L220" s="81"/>
      <c r="M220" s="307">
        <v>154</v>
      </c>
      <c r="N220" s="10" t="s">
        <v>148</v>
      </c>
      <c r="O220" s="312"/>
      <c r="P220" s="17">
        <f t="shared" si="930"/>
        <v>7556.3</v>
      </c>
      <c r="Q220" s="17"/>
      <c r="R220" s="33">
        <v>7105.5</v>
      </c>
      <c r="S220" s="17"/>
      <c r="T220" s="33">
        <v>450.8</v>
      </c>
      <c r="U220" s="17">
        <v>740.75360000000012</v>
      </c>
      <c r="V220" s="312"/>
      <c r="W220" s="312"/>
      <c r="X220" s="17">
        <f t="shared" si="931"/>
        <v>7556.3</v>
      </c>
      <c r="Y220" s="17"/>
      <c r="Z220" s="33">
        <f>3532.5+3573</f>
        <v>7105.5</v>
      </c>
      <c r="AA220" s="17"/>
      <c r="AB220" s="33">
        <v>450.8</v>
      </c>
      <c r="AC220" s="17">
        <f t="shared" si="932"/>
        <v>2255.8707600000002</v>
      </c>
      <c r="AD220" s="17"/>
      <c r="AE220" s="274">
        <v>2098.8338800000001</v>
      </c>
      <c r="AF220" s="17"/>
      <c r="AG220" s="274">
        <v>157.03688</v>
      </c>
      <c r="AH220" s="312"/>
      <c r="AI220" s="17">
        <f t="shared" si="933"/>
        <v>740.75360000000012</v>
      </c>
      <c r="AJ220" s="17"/>
      <c r="AK220" s="324">
        <f t="shared" si="904"/>
        <v>710.55000000000007</v>
      </c>
      <c r="AL220" s="324">
        <f t="shared" si="905"/>
        <v>0</v>
      </c>
      <c r="AM220" s="324">
        <f t="shared" si="906"/>
        <v>30.203600000000002</v>
      </c>
      <c r="AN220" s="17">
        <f t="shared" si="934"/>
        <v>7556.3</v>
      </c>
      <c r="AO220" s="17"/>
      <c r="AP220" s="33">
        <v>7105.5</v>
      </c>
      <c r="AQ220" s="17"/>
      <c r="AR220" s="33">
        <v>450.8</v>
      </c>
      <c r="AS220" s="17">
        <f t="shared" si="935"/>
        <v>7556.3</v>
      </c>
      <c r="AT220" s="17"/>
      <c r="AU220" s="33">
        <v>7105.5</v>
      </c>
      <c r="AV220" s="18"/>
      <c r="AW220" s="17"/>
      <c r="AX220" s="33">
        <v>450.8</v>
      </c>
      <c r="AY220" s="17">
        <f t="shared" si="936"/>
        <v>7556.3</v>
      </c>
      <c r="AZ220" s="17"/>
      <c r="BA220" s="33">
        <v>7105.5</v>
      </c>
      <c r="BB220" s="17"/>
      <c r="BC220" s="33">
        <v>450.8</v>
      </c>
      <c r="BD220" s="17">
        <f t="shared" si="937"/>
        <v>7556.3</v>
      </c>
      <c r="BE220" s="17"/>
      <c r="BF220" s="33">
        <v>7105.5</v>
      </c>
      <c r="BG220" s="17"/>
      <c r="BH220" s="33">
        <v>450.8</v>
      </c>
      <c r="BI220" s="17">
        <f t="shared" si="938"/>
        <v>3983.3</v>
      </c>
      <c r="BJ220" s="17"/>
      <c r="BK220" s="33">
        <v>3532.5</v>
      </c>
      <c r="BL220" s="17"/>
      <c r="BM220" s="33">
        <v>450.8</v>
      </c>
      <c r="BN220" s="17">
        <f>BO220+BP220+BQ220+BR220</f>
        <v>3532.5</v>
      </c>
      <c r="BO220" s="17"/>
      <c r="BP220" s="33">
        <v>3532.5</v>
      </c>
      <c r="BQ220" s="17"/>
      <c r="BR220" s="17"/>
      <c r="BS220" s="17"/>
      <c r="BT220" s="17"/>
      <c r="BU220" s="17">
        <f t="shared" si="939"/>
        <v>7556.3</v>
      </c>
      <c r="BV220" s="17"/>
      <c r="BW220" s="33">
        <f>3532.5+3573</f>
        <v>7105.5</v>
      </c>
      <c r="BX220" s="17"/>
      <c r="BY220" s="33">
        <v>450.8</v>
      </c>
      <c r="BZ220" s="17">
        <f t="shared" si="940"/>
        <v>0</v>
      </c>
      <c r="CA220" s="17">
        <f t="shared" si="941"/>
        <v>0</v>
      </c>
      <c r="CB220" s="17">
        <f t="shared" si="942"/>
        <v>0</v>
      </c>
      <c r="CC220" s="17">
        <f t="shared" si="943"/>
        <v>0</v>
      </c>
      <c r="CD220" s="17">
        <f t="shared" si="944"/>
        <v>0</v>
      </c>
      <c r="CE220" s="17">
        <f t="shared" si="945"/>
        <v>7556.3</v>
      </c>
      <c r="CF220" s="17"/>
      <c r="CG220" s="33">
        <f>3532.5+3573</f>
        <v>7105.5</v>
      </c>
      <c r="CH220" s="17"/>
      <c r="CI220" s="33">
        <v>450.8</v>
      </c>
      <c r="CJ220" s="17">
        <f t="shared" si="946"/>
        <v>0</v>
      </c>
      <c r="CK220" s="17"/>
      <c r="CL220" s="17"/>
      <c r="CM220" s="17"/>
      <c r="CN220" s="17"/>
      <c r="CO220" s="17">
        <f t="shared" si="947"/>
        <v>7556.3</v>
      </c>
      <c r="CP220" s="17"/>
      <c r="CQ220" s="33">
        <f>3532.5+3573</f>
        <v>7105.5</v>
      </c>
      <c r="CR220" s="17"/>
      <c r="CS220" s="33">
        <v>450.8</v>
      </c>
      <c r="CT220" s="17">
        <f t="shared" si="948"/>
        <v>7556.3</v>
      </c>
      <c r="CU220" s="17"/>
      <c r="CV220" s="33">
        <f>3532.5+3573</f>
        <v>7105.5</v>
      </c>
      <c r="CW220" s="17"/>
      <c r="CX220" s="33">
        <v>450.8</v>
      </c>
      <c r="CY220" s="17">
        <f t="shared" si="949"/>
        <v>2255.8707600000002</v>
      </c>
      <c r="CZ220" s="17"/>
      <c r="DA220" s="274">
        <v>2098.8338800000001</v>
      </c>
      <c r="DB220" s="17"/>
      <c r="DC220" s="274">
        <v>157.03688</v>
      </c>
      <c r="DD220" s="15">
        <f t="shared" si="950"/>
        <v>9812.1707600000009</v>
      </c>
      <c r="DE220" s="17">
        <f t="shared" si="951"/>
        <v>9812.1707600000009</v>
      </c>
      <c r="DF220" s="17">
        <f t="shared" si="952"/>
        <v>0</v>
      </c>
      <c r="DG220" s="17">
        <f t="shared" si="953"/>
        <v>9204.3338800000001</v>
      </c>
      <c r="DH220" s="17">
        <f t="shared" si="954"/>
        <v>0</v>
      </c>
      <c r="DI220" s="17">
        <f t="shared" si="955"/>
        <v>607.83688000000006</v>
      </c>
      <c r="DJ220" s="17">
        <f t="shared" si="956"/>
        <v>0</v>
      </c>
      <c r="DK220" s="17">
        <f t="shared" si="957"/>
        <v>0</v>
      </c>
      <c r="DL220" s="17">
        <f t="shared" si="958"/>
        <v>0</v>
      </c>
      <c r="DM220" s="17">
        <f t="shared" si="959"/>
        <v>0</v>
      </c>
      <c r="DN220" s="17">
        <f t="shared" si="960"/>
        <v>0</v>
      </c>
      <c r="DO220" s="208"/>
      <c r="DP220" s="209"/>
      <c r="DQ220" s="209"/>
      <c r="DR220" s="17">
        <f t="shared" si="961"/>
        <v>0</v>
      </c>
      <c r="DS220" s="17"/>
      <c r="DT220" s="17"/>
      <c r="DU220" s="17"/>
      <c r="DV220" s="40"/>
      <c r="DW220" s="15">
        <f t="shared" si="962"/>
        <v>0</v>
      </c>
      <c r="DX220" s="17"/>
      <c r="DY220" s="17"/>
      <c r="DZ220" s="17"/>
      <c r="EA220" s="17"/>
      <c r="EB220" s="17">
        <f t="shared" si="963"/>
        <v>0</v>
      </c>
      <c r="EC220" s="17"/>
      <c r="ED220" s="17"/>
      <c r="EE220" s="17"/>
      <c r="EF220" s="17"/>
      <c r="EG220" s="17"/>
      <c r="EH220" s="17"/>
      <c r="EI220" s="17"/>
      <c r="EJ220" s="8">
        <f t="shared" si="964"/>
        <v>0</v>
      </c>
      <c r="EL220" s="8">
        <f t="shared" si="965"/>
        <v>7556.3</v>
      </c>
      <c r="EM220" s="8">
        <f t="shared" si="966"/>
        <v>7556.3</v>
      </c>
      <c r="EO220" s="8"/>
      <c r="EP220" s="8"/>
      <c r="ER220" s="8"/>
      <c r="ET220" s="148">
        <v>7497.3</v>
      </c>
      <c r="EU220" s="148"/>
      <c r="EV220" s="148">
        <v>1.764</v>
      </c>
      <c r="EW220" s="148"/>
      <c r="EX220" s="148"/>
      <c r="EY220" s="175">
        <v>1</v>
      </c>
      <c r="EZ220" s="148">
        <v>420</v>
      </c>
      <c r="FC220" s="8">
        <f t="shared" si="969"/>
        <v>7556.3</v>
      </c>
      <c r="FD220" s="8"/>
      <c r="FE220" s="131">
        <v>7105.5</v>
      </c>
      <c r="FF220" s="8"/>
      <c r="FG220" s="131">
        <v>450.8</v>
      </c>
      <c r="FH220" s="8">
        <f t="shared" si="970"/>
        <v>2255.8707600000002</v>
      </c>
      <c r="FI220" s="8"/>
      <c r="FJ220" s="131">
        <v>2098.8338800000001</v>
      </c>
      <c r="FK220" s="8"/>
      <c r="FL220" s="131">
        <v>157.03688</v>
      </c>
      <c r="FM220" s="8">
        <f t="shared" si="971"/>
        <v>7556.3</v>
      </c>
      <c r="FN220" s="8"/>
      <c r="FO220" s="131">
        <v>7105.5</v>
      </c>
      <c r="FP220" s="8"/>
      <c r="FQ220" s="131">
        <v>450.8</v>
      </c>
      <c r="FR220" s="8">
        <f t="shared" si="972"/>
        <v>2255.8707600000002</v>
      </c>
      <c r="FS220" s="8"/>
      <c r="FT220" s="131">
        <v>2098.8338800000001</v>
      </c>
      <c r="FU220" s="8"/>
      <c r="FV220" s="131">
        <v>157.03688</v>
      </c>
    </row>
    <row r="221" spans="2:178" ht="15.75" customHeight="1" x14ac:dyDescent="0.3">
      <c r="B221" s="49"/>
      <c r="C221" s="50"/>
      <c r="D221" s="50"/>
      <c r="E221" s="4"/>
      <c r="F221" s="49"/>
      <c r="G221" s="50"/>
      <c r="H221" s="50"/>
      <c r="I221" s="35"/>
      <c r="J221" s="35"/>
      <c r="K221" s="35"/>
      <c r="L221" s="338"/>
      <c r="M221" s="4"/>
      <c r="N221" s="2" t="s">
        <v>12</v>
      </c>
      <c r="O221" s="2"/>
      <c r="P221" s="21">
        <f t="shared" ref="P221:T221" si="973">SUM(P222:P230)-P223</f>
        <v>33809.038</v>
      </c>
      <c r="Q221" s="21">
        <f t="shared" si="973"/>
        <v>0</v>
      </c>
      <c r="R221" s="21">
        <f t="shared" si="973"/>
        <v>7199.7380000000003</v>
      </c>
      <c r="S221" s="21">
        <f t="shared" si="973"/>
        <v>25000</v>
      </c>
      <c r="T221" s="21">
        <f t="shared" si="973"/>
        <v>1609.3000000000002</v>
      </c>
      <c r="U221" s="21">
        <v>2832.7731000000003</v>
      </c>
      <c r="V221" s="2"/>
      <c r="W221" s="2"/>
      <c r="X221" s="21">
        <f t="shared" ref="X221:AD221" si="974">SUM(X222:X230)-X223</f>
        <v>33731.684950000003</v>
      </c>
      <c r="Y221" s="21">
        <f t="shared" si="974"/>
        <v>0</v>
      </c>
      <c r="Z221" s="21">
        <f t="shared" si="974"/>
        <v>7122.3849499999997</v>
      </c>
      <c r="AA221" s="21">
        <f t="shared" si="974"/>
        <v>25000</v>
      </c>
      <c r="AB221" s="21">
        <f t="shared" si="974"/>
        <v>1609.3000000000002</v>
      </c>
      <c r="AC221" s="97">
        <f t="shared" si="974"/>
        <v>12154.20067</v>
      </c>
      <c r="AD221" s="97">
        <f t="shared" si="974"/>
        <v>0</v>
      </c>
      <c r="AE221" s="273">
        <f t="shared" ref="AE221" si="975">SUM(AE222:AE230)-AE223</f>
        <v>7704.7921600000009</v>
      </c>
      <c r="AF221" s="97">
        <f>SUM(AF222:AF230)-AF223</f>
        <v>4202.0659699999997</v>
      </c>
      <c r="AG221" s="273">
        <f t="shared" ref="AG221" si="976">SUM(AG222:AG230)-AG223</f>
        <v>247.34253999999999</v>
      </c>
      <c r="AH221" s="2"/>
      <c r="AI221" s="97">
        <f>SUM(AI222:AI230)-AI223</f>
        <v>2832.7731000000003</v>
      </c>
      <c r="AJ221" s="97">
        <f>SUM(AJ222:AJ230)-AJ223</f>
        <v>0</v>
      </c>
      <c r="AK221" s="324">
        <f t="shared" si="904"/>
        <v>724.95</v>
      </c>
      <c r="AL221" s="324">
        <f t="shared" si="905"/>
        <v>2000</v>
      </c>
      <c r="AM221" s="324">
        <f t="shared" si="906"/>
        <v>107.82310000000003</v>
      </c>
      <c r="AN221" s="21">
        <f t="shared" ref="AN221:BC221" si="977">SUM(AN222:AN230)-AN223</f>
        <v>33809.038</v>
      </c>
      <c r="AO221" s="21">
        <f t="shared" si="977"/>
        <v>0</v>
      </c>
      <c r="AP221" s="21">
        <f t="shared" si="977"/>
        <v>7199.7380000000003</v>
      </c>
      <c r="AQ221" s="21">
        <f t="shared" si="977"/>
        <v>25000</v>
      </c>
      <c r="AR221" s="21">
        <f t="shared" si="977"/>
        <v>1609.3000000000002</v>
      </c>
      <c r="AS221" s="21">
        <f t="shared" si="977"/>
        <v>33858.800000000003</v>
      </c>
      <c r="AT221" s="21">
        <f t="shared" si="977"/>
        <v>0</v>
      </c>
      <c r="AU221" s="21">
        <f t="shared" si="977"/>
        <v>7249.5</v>
      </c>
      <c r="AV221" s="21"/>
      <c r="AW221" s="21">
        <f t="shared" si="977"/>
        <v>25000</v>
      </c>
      <c r="AX221" s="21">
        <f t="shared" si="977"/>
        <v>1609.3000000000002</v>
      </c>
      <c r="AY221" s="21">
        <f t="shared" si="977"/>
        <v>33858.800000000003</v>
      </c>
      <c r="AZ221" s="21">
        <f t="shared" si="977"/>
        <v>0</v>
      </c>
      <c r="BA221" s="21">
        <f t="shared" si="977"/>
        <v>7249.5</v>
      </c>
      <c r="BB221" s="21">
        <f t="shared" si="977"/>
        <v>25000</v>
      </c>
      <c r="BC221" s="21">
        <f t="shared" si="977"/>
        <v>1609.3000000000002</v>
      </c>
      <c r="BD221" s="21">
        <f t="shared" ref="BD221:BR221" si="978">SUM(BD222:BD230)-BD223</f>
        <v>33858.800000000003</v>
      </c>
      <c r="BE221" s="21">
        <f t="shared" si="978"/>
        <v>0</v>
      </c>
      <c r="BF221" s="21">
        <f t="shared" si="978"/>
        <v>7249.5</v>
      </c>
      <c r="BG221" s="21">
        <f t="shared" si="978"/>
        <v>25000</v>
      </c>
      <c r="BH221" s="21">
        <f t="shared" si="978"/>
        <v>1609.3000000000002</v>
      </c>
      <c r="BI221" s="21">
        <f>SUM(BI222:BI230)-BI223</f>
        <v>24848</v>
      </c>
      <c r="BJ221" s="21">
        <f>SUM(BJ222:BJ230)-BJ223</f>
        <v>0</v>
      </c>
      <c r="BK221" s="21">
        <f>SUM(BK222:BK230)-BK223</f>
        <v>8122.5</v>
      </c>
      <c r="BL221" s="21">
        <f>SUM(BL222:BL230)-BL223</f>
        <v>15000</v>
      </c>
      <c r="BM221" s="21">
        <f>SUM(BM222:BM230)-BM223</f>
        <v>1725.5</v>
      </c>
      <c r="BN221" s="21">
        <f t="shared" si="978"/>
        <v>7079.05</v>
      </c>
      <c r="BO221" s="21">
        <f t="shared" si="978"/>
        <v>0</v>
      </c>
      <c r="BP221" s="21">
        <f t="shared" si="978"/>
        <v>7079.05</v>
      </c>
      <c r="BQ221" s="21">
        <f t="shared" si="978"/>
        <v>0</v>
      </c>
      <c r="BR221" s="21">
        <f t="shared" si="978"/>
        <v>0</v>
      </c>
      <c r="BS221" s="16"/>
      <c r="BT221" s="16"/>
      <c r="BU221" s="21">
        <f>SUM(BU222:BU230)-BU223</f>
        <v>33731.684950000003</v>
      </c>
      <c r="BV221" s="21">
        <f>SUM(BV222:BV230)-BV223</f>
        <v>0</v>
      </c>
      <c r="BW221" s="21">
        <f>SUM(BW222:BW230)-BW223</f>
        <v>7122.3849499999997</v>
      </c>
      <c r="BX221" s="21">
        <f>SUM(BX222:BX230)-BX223</f>
        <v>25000</v>
      </c>
      <c r="BY221" s="21">
        <f>SUM(BY222:BY230)-BY223</f>
        <v>1609.3000000000002</v>
      </c>
      <c r="BZ221" s="21">
        <f t="shared" ref="BZ221:DD221" si="979">SUM(BZ222:BZ230)-BZ223</f>
        <v>77.353049999999939</v>
      </c>
      <c r="CA221" s="21">
        <f t="shared" si="979"/>
        <v>0</v>
      </c>
      <c r="CB221" s="21">
        <f t="shared" si="979"/>
        <v>77.353049999999939</v>
      </c>
      <c r="CC221" s="21">
        <f t="shared" si="979"/>
        <v>0</v>
      </c>
      <c r="CD221" s="21">
        <f t="shared" si="979"/>
        <v>0</v>
      </c>
      <c r="CE221" s="21">
        <f t="shared" si="979"/>
        <v>33781.447</v>
      </c>
      <c r="CF221" s="21">
        <f>SUM(CF222:CF230)-CF223</f>
        <v>0</v>
      </c>
      <c r="CG221" s="21">
        <f>SUM(CG222:CG230)-CG223</f>
        <v>7172.1469999999999</v>
      </c>
      <c r="CH221" s="21">
        <f>SUM(CH222:CH230)-CH223</f>
        <v>25000</v>
      </c>
      <c r="CI221" s="21">
        <f>SUM(CI222:CI230)-CI223</f>
        <v>1609.3000000000002</v>
      </c>
      <c r="CJ221" s="21">
        <f t="shared" si="979"/>
        <v>49.762050000000002</v>
      </c>
      <c r="CK221" s="21">
        <f t="shared" si="979"/>
        <v>0</v>
      </c>
      <c r="CL221" s="21">
        <f t="shared" si="979"/>
        <v>49.762050000000002</v>
      </c>
      <c r="CM221" s="21">
        <f t="shared" si="979"/>
        <v>0</v>
      </c>
      <c r="CN221" s="21">
        <f t="shared" si="979"/>
        <v>0</v>
      </c>
      <c r="CO221" s="21">
        <f>SUM(CO222:CO230)-CO223</f>
        <v>33731.684950000003</v>
      </c>
      <c r="CP221" s="21">
        <f>SUM(CP222:CP230)-CP223</f>
        <v>0</v>
      </c>
      <c r="CQ221" s="21">
        <f>SUM(CQ222:CQ230)-CQ223</f>
        <v>7122.3849499999997</v>
      </c>
      <c r="CR221" s="21">
        <f>SUM(CR222:CR230)-CR223</f>
        <v>25000</v>
      </c>
      <c r="CS221" s="21">
        <f>SUM(CS222:CS230)-CS223</f>
        <v>1609.3000000000002</v>
      </c>
      <c r="CT221" s="21">
        <f t="shared" si="979"/>
        <v>33440.951630000003</v>
      </c>
      <c r="CU221" s="21">
        <f t="shared" si="979"/>
        <v>0</v>
      </c>
      <c r="CV221" s="21">
        <f t="shared" si="979"/>
        <v>6836.4186300000001</v>
      </c>
      <c r="CW221" s="21">
        <f t="shared" si="979"/>
        <v>25000</v>
      </c>
      <c r="CX221" s="21">
        <f t="shared" si="979"/>
        <v>1604.5329999999999</v>
      </c>
      <c r="CY221" s="97">
        <f>SUM(CY222:CY230)-CY223</f>
        <v>12154.20067</v>
      </c>
      <c r="CZ221" s="97">
        <f>SUM(CZ222:CZ230)-CZ223</f>
        <v>0</v>
      </c>
      <c r="DA221" s="273">
        <f t="shared" ref="DA221" si="980">SUM(DA222:DA230)-DA223</f>
        <v>7704.7921600000009</v>
      </c>
      <c r="DB221" s="97">
        <f>SUM(DB222:DB230)-DB223</f>
        <v>4202.0659699999997</v>
      </c>
      <c r="DC221" s="273">
        <f t="shared" ref="DC221" si="981">SUM(DC222:DC230)-DC223</f>
        <v>247.34253999999999</v>
      </c>
      <c r="DD221" s="21">
        <f t="shared" si="979"/>
        <v>45595.152299999994</v>
      </c>
      <c r="DE221" s="21">
        <f t="shared" ref="DE221:DN221" si="982">SUM(DE222:DE230)-DE223</f>
        <v>45595.152299999994</v>
      </c>
      <c r="DF221" s="21">
        <f t="shared" si="982"/>
        <v>0</v>
      </c>
      <c r="DG221" s="21">
        <f t="shared" si="982"/>
        <v>14541.210790000001</v>
      </c>
      <c r="DH221" s="21">
        <f t="shared" si="982"/>
        <v>29202.06597</v>
      </c>
      <c r="DI221" s="21">
        <f t="shared" si="982"/>
        <v>1851.87554</v>
      </c>
      <c r="DJ221" s="21">
        <f t="shared" si="982"/>
        <v>290.73332000000005</v>
      </c>
      <c r="DK221" s="21">
        <f t="shared" si="982"/>
        <v>0</v>
      </c>
      <c r="DL221" s="21">
        <f t="shared" si="982"/>
        <v>285.96632</v>
      </c>
      <c r="DM221" s="21">
        <f t="shared" si="982"/>
        <v>0</v>
      </c>
      <c r="DN221" s="21">
        <f t="shared" si="982"/>
        <v>4.7670000000000528</v>
      </c>
      <c r="DO221" s="31">
        <f>DP221+DR221-CJ221</f>
        <v>33731.684950000003</v>
      </c>
      <c r="DP221" s="206">
        <f t="shared" ref="DP221:EJ221" si="983">SUM(DP222:DP230)-DP223</f>
        <v>33781.447</v>
      </c>
      <c r="DQ221" s="206">
        <f t="shared" ref="DQ221" si="984">SUM(DQ222:DQ230)-DQ223</f>
        <v>33731.684950000003</v>
      </c>
      <c r="DR221" s="207">
        <f t="shared" si="983"/>
        <v>0</v>
      </c>
      <c r="DS221" s="21">
        <f t="shared" si="983"/>
        <v>0</v>
      </c>
      <c r="DT221" s="21">
        <f t="shared" si="983"/>
        <v>0</v>
      </c>
      <c r="DU221" s="21">
        <f t="shared" si="983"/>
        <v>0</v>
      </c>
      <c r="DV221" s="42">
        <f t="shared" si="983"/>
        <v>0</v>
      </c>
      <c r="DW221" s="21">
        <f t="shared" si="983"/>
        <v>0</v>
      </c>
      <c r="DX221" s="207">
        <f t="shared" si="983"/>
        <v>0</v>
      </c>
      <c r="DY221" s="21">
        <f t="shared" si="983"/>
        <v>0</v>
      </c>
      <c r="DZ221" s="21">
        <f t="shared" si="983"/>
        <v>0</v>
      </c>
      <c r="EA221" s="21">
        <f t="shared" si="983"/>
        <v>0</v>
      </c>
      <c r="EB221" s="21">
        <f t="shared" si="983"/>
        <v>0</v>
      </c>
      <c r="EC221" s="21">
        <f t="shared" si="983"/>
        <v>0</v>
      </c>
      <c r="ED221" s="21">
        <f t="shared" si="983"/>
        <v>0</v>
      </c>
      <c r="EE221" s="21">
        <f t="shared" si="983"/>
        <v>0</v>
      </c>
      <c r="EF221" s="21">
        <f t="shared" si="983"/>
        <v>0</v>
      </c>
      <c r="EG221" s="21">
        <f t="shared" si="983"/>
        <v>0</v>
      </c>
      <c r="EH221" s="21">
        <f t="shared" si="983"/>
        <v>0</v>
      </c>
      <c r="EI221" s="21">
        <f t="shared" si="983"/>
        <v>0</v>
      </c>
      <c r="EJ221" s="3">
        <f t="shared" si="983"/>
        <v>290.73332000000005</v>
      </c>
      <c r="EL221" s="3">
        <f>SUM(EL222:EL230)-EL223</f>
        <v>33731.684950000003</v>
      </c>
      <c r="EM221" s="3">
        <f>SUM(EM222:EM230)-EM223</f>
        <v>33440.951630000003</v>
      </c>
      <c r="EO221" s="3">
        <f>SUM(EO222:EO230)-EO223</f>
        <v>33440.951630000003</v>
      </c>
      <c r="EP221" s="3">
        <f>SUM(EP222:EP230)-EP223</f>
        <v>290.73332000000005</v>
      </c>
      <c r="ER221" s="3">
        <f>SUM(ER222:ER230)-ER223</f>
        <v>290.73331999999891</v>
      </c>
      <c r="ES221" s="24">
        <f>EJ221-ER221</f>
        <v>1.1368683772161603E-12</v>
      </c>
      <c r="ET221" s="146">
        <f t="shared" ref="ET221:EV221" si="985">SUM(ET222:ET230)-ET223</f>
        <v>19481</v>
      </c>
      <c r="EU221" s="146">
        <f t="shared" si="985"/>
        <v>1020</v>
      </c>
      <c r="EV221" s="146">
        <f t="shared" si="985"/>
        <v>4.5089999999999995</v>
      </c>
      <c r="EW221" s="146">
        <f t="shared" ref="EW221:EX221" si="986">SUM(EW222:EW230)-EW223</f>
        <v>27765</v>
      </c>
      <c r="EX221" s="146">
        <f t="shared" si="986"/>
        <v>2.9319999999999999</v>
      </c>
      <c r="EY221" s="171">
        <f t="shared" ref="EY221:EZ221" si="987">SUM(EY222:EY230)-EY223</f>
        <v>4</v>
      </c>
      <c r="EZ221" s="174">
        <f t="shared" si="987"/>
        <v>2900.2</v>
      </c>
      <c r="FA221" s="24"/>
      <c r="FB221" s="24"/>
      <c r="FC221" s="94">
        <f>SUM(FC222:FC230)-FC223</f>
        <v>33440.951630000003</v>
      </c>
      <c r="FD221" s="94">
        <f>SUM(FD222:FD230)-FD223</f>
        <v>0</v>
      </c>
      <c r="FE221" s="141">
        <f t="shared" ref="FE221" si="988">SUM(FE222:FE230)-FE223</f>
        <v>6836.4186300000001</v>
      </c>
      <c r="FF221" s="94">
        <f>SUM(FF222:FF230)-FF223</f>
        <v>25000</v>
      </c>
      <c r="FG221" s="141">
        <f t="shared" ref="FG221" si="989">SUM(FG222:FG230)-FG223</f>
        <v>1604.5329999999999</v>
      </c>
      <c r="FH221" s="94">
        <f>SUM(FH222:FH230)-FH223</f>
        <v>12154.20067</v>
      </c>
      <c r="FI221" s="94">
        <f>SUM(FI222:FI230)-FI223</f>
        <v>0</v>
      </c>
      <c r="FJ221" s="141">
        <f t="shared" ref="FJ221" si="990">SUM(FJ222:FJ230)-FJ223</f>
        <v>7704.7921600000009</v>
      </c>
      <c r="FK221" s="94">
        <f>SUM(FK222:FK230)-FK223</f>
        <v>4202.0659699999997</v>
      </c>
      <c r="FL221" s="141">
        <f t="shared" ref="FL221" si="991">SUM(FL222:FL230)-FL223</f>
        <v>247.34253999999999</v>
      </c>
      <c r="FM221" s="94">
        <f>SUM(FM222:FM230)-FM223</f>
        <v>33440.951630000003</v>
      </c>
      <c r="FN221" s="94">
        <f>SUM(FN222:FN230)-FN223</f>
        <v>0</v>
      </c>
      <c r="FO221" s="141">
        <f t="shared" ref="FO221" si="992">SUM(FO222:FO230)-FO223</f>
        <v>6836.4186300000001</v>
      </c>
      <c r="FP221" s="94">
        <f>SUM(FP222:FP230)-FP223</f>
        <v>25000</v>
      </c>
      <c r="FQ221" s="141">
        <f t="shared" ref="FQ221" si="993">SUM(FQ222:FQ230)-FQ223</f>
        <v>1604.5329999999999</v>
      </c>
      <c r="FR221" s="94">
        <f>SUM(FR222:FR230)-FR223</f>
        <v>12154.20067</v>
      </c>
      <c r="FS221" s="94">
        <f>SUM(FS222:FS230)-FS223</f>
        <v>0</v>
      </c>
      <c r="FT221" s="141">
        <f t="shared" ref="FT221" si="994">SUM(FT222:FT230)-FT223</f>
        <v>7704.7921600000009</v>
      </c>
      <c r="FU221" s="94">
        <f>SUM(FU222:FU230)-FU223</f>
        <v>4202.0659699999997</v>
      </c>
      <c r="FV221" s="141">
        <f t="shared" ref="FV221" si="995">SUM(FV222:FV230)-FV223</f>
        <v>247.34253999999999</v>
      </c>
    </row>
    <row r="222" spans="2:178" s="59" customFormat="1" ht="15.75" hidden="1" customHeight="1" x14ac:dyDescent="0.3">
      <c r="B222" s="49">
        <v>1</v>
      </c>
      <c r="C222" s="50"/>
      <c r="D222" s="50"/>
      <c r="E222" s="307">
        <v>186</v>
      </c>
      <c r="F222" s="49"/>
      <c r="G222" s="50"/>
      <c r="H222" s="50"/>
      <c r="M222" s="307"/>
      <c r="N222" s="10" t="s">
        <v>389</v>
      </c>
      <c r="O222" s="312"/>
      <c r="P222" s="17">
        <f t="shared" ref="P222:P230" si="996">Q222+R222+S222+T222</f>
        <v>0</v>
      </c>
      <c r="Q222" s="17"/>
      <c r="R222" s="33"/>
      <c r="S222" s="17"/>
      <c r="T222" s="17"/>
      <c r="U222" s="17">
        <v>0</v>
      </c>
      <c r="V222" s="312"/>
      <c r="W222" s="312"/>
      <c r="X222" s="17">
        <f t="shared" ref="X222:X230" si="997">Y222+Z222+AA222+AB222</f>
        <v>0</v>
      </c>
      <c r="Y222" s="17"/>
      <c r="Z222" s="17"/>
      <c r="AA222" s="17"/>
      <c r="AB222" s="17"/>
      <c r="AC222" s="17">
        <f t="shared" ref="AC222:AC230" si="998">AD222+AE222+AF222+AG222</f>
        <v>0</v>
      </c>
      <c r="AD222" s="17"/>
      <c r="AE222" s="274"/>
      <c r="AF222" s="17"/>
      <c r="AG222" s="274"/>
      <c r="AH222" s="312"/>
      <c r="AI222" s="17">
        <f t="shared" ref="AI222:AI230" si="999">AJ222+AK222+AL222+AM222</f>
        <v>0</v>
      </c>
      <c r="AJ222" s="17"/>
      <c r="AK222" s="324">
        <f t="shared" si="904"/>
        <v>0</v>
      </c>
      <c r="AL222" s="324">
        <f t="shared" si="905"/>
        <v>0</v>
      </c>
      <c r="AM222" s="324">
        <f t="shared" si="906"/>
        <v>0</v>
      </c>
      <c r="AN222" s="17">
        <f t="shared" ref="AN222:AN230" si="1000">AO222+AP222+AQ222+AR222</f>
        <v>0</v>
      </c>
      <c r="AO222" s="17"/>
      <c r="AP222" s="33"/>
      <c r="AQ222" s="17"/>
      <c r="AR222" s="17"/>
      <c r="AS222" s="17">
        <f t="shared" ref="AS222:AS230" si="1001">AT222+AU222+AW222+AX222</f>
        <v>0</v>
      </c>
      <c r="AT222" s="17"/>
      <c r="AU222" s="33"/>
      <c r="AV222" s="18"/>
      <c r="AW222" s="17"/>
      <c r="AX222" s="17"/>
      <c r="AY222" s="17">
        <f t="shared" ref="AY222:AY230" si="1002">AZ222+BA222+BB222+BC222</f>
        <v>0</v>
      </c>
      <c r="AZ222" s="17"/>
      <c r="BA222" s="33"/>
      <c r="BB222" s="17"/>
      <c r="BC222" s="17"/>
      <c r="BD222" s="17">
        <f t="shared" ref="BD222:BD230" si="1003">BE222+BF222+BG222+BH222</f>
        <v>0</v>
      </c>
      <c r="BE222" s="17"/>
      <c r="BF222" s="33"/>
      <c r="BG222" s="17"/>
      <c r="BH222" s="17"/>
      <c r="BI222" s="17">
        <f t="shared" ref="BI222:BI230" si="1004">BJ222+BK222+BL222+BM222</f>
        <v>0</v>
      </c>
      <c r="BJ222" s="17"/>
      <c r="BK222" s="33"/>
      <c r="BL222" s="17"/>
      <c r="BM222" s="17"/>
      <c r="BN222" s="17">
        <f t="shared" ref="BN222:BN230" si="1005">BO222+BP222+BQ222+BR222</f>
        <v>0</v>
      </c>
      <c r="BO222" s="17"/>
      <c r="BP222" s="33"/>
      <c r="BQ222" s="17"/>
      <c r="BR222" s="17"/>
      <c r="BS222" s="17"/>
      <c r="BT222" s="17" t="s">
        <v>260</v>
      </c>
      <c r="BU222" s="17">
        <f t="shared" ref="BU222:BU230" si="1006">BV222+BW222+BX222+BY222</f>
        <v>0</v>
      </c>
      <c r="BV222" s="17"/>
      <c r="BW222" s="17"/>
      <c r="BX222" s="17"/>
      <c r="BY222" s="17"/>
      <c r="BZ222" s="17">
        <f t="shared" ref="BZ222:BZ230" si="1007">CA222+CB222+CC222+CD222</f>
        <v>0</v>
      </c>
      <c r="CA222" s="17">
        <f t="shared" ref="CA222:CA230" si="1008">AO222-BV222</f>
        <v>0</v>
      </c>
      <c r="CB222" s="17">
        <f t="shared" ref="CB222:CB230" si="1009">AP222-BW222</f>
        <v>0</v>
      </c>
      <c r="CC222" s="17">
        <f t="shared" ref="CC222:CC230" si="1010">AQ222-BX222</f>
        <v>0</v>
      </c>
      <c r="CD222" s="17">
        <f t="shared" ref="CD222:CD230" si="1011">AR222-BY222</f>
        <v>0</v>
      </c>
      <c r="CE222" s="17">
        <f t="shared" ref="CE222:CE230" si="1012">CF222+CG222+CH222+CI222</f>
        <v>0</v>
      </c>
      <c r="CF222" s="17"/>
      <c r="CG222" s="17"/>
      <c r="CH222" s="17"/>
      <c r="CI222" s="17"/>
      <c r="CJ222" s="17">
        <f t="shared" ref="CJ222:CJ230" si="1013">CK222+CL222+CM222+CN222</f>
        <v>0</v>
      </c>
      <c r="CK222" s="17"/>
      <c r="CL222" s="17"/>
      <c r="CM222" s="17"/>
      <c r="CN222" s="17"/>
      <c r="CO222" s="17">
        <f t="shared" ref="CO222:CO230" si="1014">CP222+CQ222+CR222+CS222</f>
        <v>0</v>
      </c>
      <c r="CP222" s="17"/>
      <c r="CQ222" s="17"/>
      <c r="CR222" s="17"/>
      <c r="CS222" s="17"/>
      <c r="CT222" s="15">
        <f t="shared" ref="CT222:CT230" si="1015">CU222+CV222+CW222+CX222</f>
        <v>0</v>
      </c>
      <c r="CU222" s="15"/>
      <c r="CV222" s="15"/>
      <c r="CW222" s="15"/>
      <c r="CX222" s="15"/>
      <c r="CY222" s="17">
        <f t="shared" ref="CY222:CY230" si="1016">CZ222+DA222+DB222+DC222</f>
        <v>0</v>
      </c>
      <c r="CZ222" s="17"/>
      <c r="DA222" s="274"/>
      <c r="DB222" s="17"/>
      <c r="DC222" s="274"/>
      <c r="DD222" s="15">
        <f t="shared" ref="DD222:DD230" si="1017">DE222</f>
        <v>0</v>
      </c>
      <c r="DE222" s="17">
        <f t="shared" ref="DE222:DE230" si="1018">DF222+DG222+DH222+DI222</f>
        <v>0</v>
      </c>
      <c r="DF222" s="17">
        <f t="shared" ref="DF222:DF230" si="1019">CU222+CZ222</f>
        <v>0</v>
      </c>
      <c r="DG222" s="17">
        <f t="shared" ref="DG222:DG230" si="1020">CV222+DA222</f>
        <v>0</v>
      </c>
      <c r="DH222" s="17">
        <f t="shared" ref="DH222:DH230" si="1021">CW222+DB222</f>
        <v>0</v>
      </c>
      <c r="DI222" s="17">
        <f t="shared" ref="DI222:DI230" si="1022">CX222+DC222</f>
        <v>0</v>
      </c>
      <c r="DJ222" s="17">
        <f t="shared" ref="DJ222:DJ230" si="1023">DK222+DL222+DM222+DN222</f>
        <v>0</v>
      </c>
      <c r="DK222" s="17">
        <f t="shared" ref="DK222:DK230" si="1024">CP222-CU222</f>
        <v>0</v>
      </c>
      <c r="DL222" s="17">
        <f t="shared" ref="DL222:DL230" si="1025">CQ222-CV222</f>
        <v>0</v>
      </c>
      <c r="DM222" s="17">
        <f t="shared" ref="DM222:DM230" si="1026">CR222-CW222</f>
        <v>0</v>
      </c>
      <c r="DN222" s="17">
        <f t="shared" ref="DN222:DN230" si="1027">CS222-CX222</f>
        <v>0</v>
      </c>
      <c r="DO222" s="208"/>
      <c r="DP222" s="209">
        <f>CE222</f>
        <v>0</v>
      </c>
      <c r="DQ222" s="209">
        <f>DP222</f>
        <v>0</v>
      </c>
      <c r="DR222" s="17">
        <f t="shared" ref="DR222:DR230" si="1028">DS222+DT222+DU222+DV222</f>
        <v>0</v>
      </c>
      <c r="DS222" s="17"/>
      <c r="DT222" s="17"/>
      <c r="DU222" s="17"/>
      <c r="DV222" s="40"/>
      <c r="DW222" s="15">
        <f t="shared" ref="DW222:DW230" si="1029">DX222+DY222+DZ222+EA222</f>
        <v>0</v>
      </c>
      <c r="DX222" s="17"/>
      <c r="DY222" s="17"/>
      <c r="DZ222" s="17"/>
      <c r="EA222" s="17"/>
      <c r="EB222" s="17">
        <f t="shared" ref="EB222:EB230" si="1030">EC222+ED222+EE222+EF222</f>
        <v>0</v>
      </c>
      <c r="EC222" s="17"/>
      <c r="ED222" s="17"/>
      <c r="EE222" s="17"/>
      <c r="EF222" s="17"/>
      <c r="EG222" s="17"/>
      <c r="EH222" s="17"/>
      <c r="EI222" s="17"/>
      <c r="EJ222" s="8">
        <f t="shared" ref="EJ222:EJ230" si="1031">DJ222+EB222+EI222</f>
        <v>0</v>
      </c>
      <c r="EL222" s="8">
        <f t="shared" ref="EL222:EL230" si="1032">CO222+DR222+EG222</f>
        <v>0</v>
      </c>
      <c r="EM222" s="8">
        <f t="shared" ref="EM222:EM230" si="1033">CT222+DW222+EH222</f>
        <v>0</v>
      </c>
      <c r="EO222" s="8">
        <f t="shared" ref="EO222:EO223" si="1034">EM222</f>
        <v>0</v>
      </c>
      <c r="EP222" s="8">
        <f t="shared" ref="EP222:EP223" si="1035">EJ222</f>
        <v>0</v>
      </c>
      <c r="ER222" s="8">
        <f>DQ222-EO222</f>
        <v>0</v>
      </c>
      <c r="ET222" s="148"/>
      <c r="EU222" s="148"/>
      <c r="EV222" s="148"/>
      <c r="EW222" s="148"/>
      <c r="EX222" s="148"/>
      <c r="EY222" s="175"/>
      <c r="EZ222" s="148"/>
      <c r="FC222" s="8">
        <f t="shared" ref="FC222:FC230" si="1036">FD222+FE222+FF222+FG222</f>
        <v>0</v>
      </c>
      <c r="FD222" s="8"/>
      <c r="FE222" s="131"/>
      <c r="FF222" s="8"/>
      <c r="FG222" s="131"/>
      <c r="FH222" s="8">
        <f t="shared" ref="FH222:FH230" si="1037">FI222+FJ222+FK222+FL222</f>
        <v>0</v>
      </c>
      <c r="FI222" s="8"/>
      <c r="FJ222" s="131"/>
      <c r="FK222" s="8"/>
      <c r="FL222" s="131"/>
      <c r="FM222" s="8">
        <f t="shared" ref="FM222:FM230" si="1038">FN222+FO222+FP222+FQ222</f>
        <v>0</v>
      </c>
      <c r="FN222" s="8"/>
      <c r="FO222" s="131"/>
      <c r="FP222" s="8"/>
      <c r="FQ222" s="131"/>
      <c r="FR222" s="8">
        <f t="shared" ref="FR222:FR230" si="1039">FS222+FT222+FU222+FV222</f>
        <v>0</v>
      </c>
      <c r="FS222" s="8"/>
      <c r="FT222" s="131"/>
      <c r="FU222" s="8"/>
      <c r="FV222" s="131"/>
    </row>
    <row r="223" spans="2:178" s="59" customFormat="1" ht="15.75" hidden="1" customHeight="1" x14ac:dyDescent="0.3">
      <c r="B223" s="49"/>
      <c r="C223" s="50"/>
      <c r="D223" s="50"/>
      <c r="E223" s="307"/>
      <c r="F223" s="49"/>
      <c r="G223" s="50"/>
      <c r="H223" s="50"/>
      <c r="M223" s="307"/>
      <c r="N223" s="28" t="s">
        <v>396</v>
      </c>
      <c r="O223" s="313"/>
      <c r="P223" s="17">
        <f t="shared" si="996"/>
        <v>0</v>
      </c>
      <c r="Q223" s="17"/>
      <c r="R223" s="33"/>
      <c r="S223" s="17"/>
      <c r="T223" s="17"/>
      <c r="U223" s="20">
        <v>0</v>
      </c>
      <c r="V223" s="313"/>
      <c r="W223" s="313"/>
      <c r="X223" s="17">
        <f t="shared" si="997"/>
        <v>0</v>
      </c>
      <c r="Y223" s="17"/>
      <c r="Z223" s="17"/>
      <c r="AA223" s="17"/>
      <c r="AB223" s="17"/>
      <c r="AC223" s="17">
        <f t="shared" si="998"/>
        <v>0</v>
      </c>
      <c r="AD223" s="17"/>
      <c r="AE223" s="274"/>
      <c r="AF223" s="17"/>
      <c r="AG223" s="274"/>
      <c r="AH223" s="313"/>
      <c r="AI223" s="17">
        <f t="shared" si="999"/>
        <v>0</v>
      </c>
      <c r="AJ223" s="17"/>
      <c r="AK223" s="324">
        <f t="shared" si="904"/>
        <v>0</v>
      </c>
      <c r="AL223" s="324">
        <f t="shared" si="905"/>
        <v>0</v>
      </c>
      <c r="AM223" s="324">
        <f t="shared" si="906"/>
        <v>0</v>
      </c>
      <c r="AN223" s="17">
        <f t="shared" si="1000"/>
        <v>0</v>
      </c>
      <c r="AO223" s="17"/>
      <c r="AP223" s="33"/>
      <c r="AQ223" s="17"/>
      <c r="AR223" s="17"/>
      <c r="AS223" s="17">
        <f t="shared" si="1001"/>
        <v>0</v>
      </c>
      <c r="AT223" s="17"/>
      <c r="AU223" s="33"/>
      <c r="AV223" s="18"/>
      <c r="AW223" s="17"/>
      <c r="AX223" s="17"/>
      <c r="AY223" s="17">
        <f t="shared" si="1002"/>
        <v>0</v>
      </c>
      <c r="AZ223" s="17"/>
      <c r="BA223" s="33"/>
      <c r="BB223" s="17"/>
      <c r="BC223" s="17"/>
      <c r="BD223" s="17">
        <f t="shared" si="1003"/>
        <v>0</v>
      </c>
      <c r="BE223" s="17"/>
      <c r="BF223" s="33"/>
      <c r="BG223" s="17"/>
      <c r="BH223" s="17"/>
      <c r="BI223" s="17">
        <f t="shared" si="1004"/>
        <v>0</v>
      </c>
      <c r="BJ223" s="17"/>
      <c r="BK223" s="33"/>
      <c r="BL223" s="17"/>
      <c r="BM223" s="17"/>
      <c r="BN223" s="17">
        <f t="shared" si="1005"/>
        <v>0</v>
      </c>
      <c r="BO223" s="17"/>
      <c r="BP223" s="33"/>
      <c r="BQ223" s="17"/>
      <c r="BR223" s="17"/>
      <c r="BS223" s="17"/>
      <c r="BT223" s="17"/>
      <c r="BU223" s="17">
        <f t="shared" si="1006"/>
        <v>0</v>
      </c>
      <c r="BV223" s="17"/>
      <c r="BW223" s="17"/>
      <c r="BX223" s="17"/>
      <c r="BY223" s="17"/>
      <c r="BZ223" s="17">
        <f t="shared" si="1007"/>
        <v>0</v>
      </c>
      <c r="CA223" s="17">
        <f t="shared" si="1008"/>
        <v>0</v>
      </c>
      <c r="CB223" s="17">
        <f t="shared" si="1009"/>
        <v>0</v>
      </c>
      <c r="CC223" s="17">
        <f t="shared" si="1010"/>
        <v>0</v>
      </c>
      <c r="CD223" s="17">
        <f t="shared" si="1011"/>
        <v>0</v>
      </c>
      <c r="CE223" s="17">
        <f t="shared" si="1012"/>
        <v>0</v>
      </c>
      <c r="CF223" s="17"/>
      <c r="CG223" s="17"/>
      <c r="CH223" s="17"/>
      <c r="CI223" s="17"/>
      <c r="CJ223" s="17">
        <f t="shared" si="1013"/>
        <v>0</v>
      </c>
      <c r="CK223" s="17"/>
      <c r="CL223" s="17"/>
      <c r="CM223" s="17"/>
      <c r="CN223" s="17"/>
      <c r="CO223" s="17">
        <f t="shared" si="1014"/>
        <v>0</v>
      </c>
      <c r="CP223" s="17"/>
      <c r="CQ223" s="17"/>
      <c r="CR223" s="17"/>
      <c r="CS223" s="17"/>
      <c r="CT223" s="15">
        <f t="shared" si="1015"/>
        <v>0</v>
      </c>
      <c r="CU223" s="15"/>
      <c r="CV223" s="15"/>
      <c r="CW223" s="15"/>
      <c r="CX223" s="15"/>
      <c r="CY223" s="17">
        <f t="shared" si="1016"/>
        <v>0</v>
      </c>
      <c r="CZ223" s="17"/>
      <c r="DA223" s="274"/>
      <c r="DB223" s="17"/>
      <c r="DC223" s="274"/>
      <c r="DD223" s="15">
        <f t="shared" si="1017"/>
        <v>0</v>
      </c>
      <c r="DE223" s="17">
        <f t="shared" si="1018"/>
        <v>0</v>
      </c>
      <c r="DF223" s="17">
        <f t="shared" si="1019"/>
        <v>0</v>
      </c>
      <c r="DG223" s="17">
        <f t="shared" si="1020"/>
        <v>0</v>
      </c>
      <c r="DH223" s="17">
        <f t="shared" si="1021"/>
        <v>0</v>
      </c>
      <c r="DI223" s="17">
        <f t="shared" si="1022"/>
        <v>0</v>
      </c>
      <c r="DJ223" s="17">
        <f t="shared" si="1023"/>
        <v>0</v>
      </c>
      <c r="DK223" s="17">
        <f t="shared" si="1024"/>
        <v>0</v>
      </c>
      <c r="DL223" s="17">
        <f t="shared" si="1025"/>
        <v>0</v>
      </c>
      <c r="DM223" s="17">
        <f t="shared" si="1026"/>
        <v>0</v>
      </c>
      <c r="DN223" s="17">
        <f t="shared" si="1027"/>
        <v>0</v>
      </c>
      <c r="DO223" s="208"/>
      <c r="DP223" s="209"/>
      <c r="DQ223" s="209"/>
      <c r="DR223" s="17">
        <f t="shared" si="1028"/>
        <v>0</v>
      </c>
      <c r="DS223" s="17"/>
      <c r="DT223" s="17"/>
      <c r="DU223" s="17"/>
      <c r="DV223" s="40"/>
      <c r="DW223" s="15">
        <f t="shared" si="1029"/>
        <v>0</v>
      </c>
      <c r="DX223" s="17"/>
      <c r="DY223" s="17"/>
      <c r="DZ223" s="17"/>
      <c r="EA223" s="17"/>
      <c r="EB223" s="17">
        <f t="shared" si="1030"/>
        <v>0</v>
      </c>
      <c r="EC223" s="17"/>
      <c r="ED223" s="17"/>
      <c r="EE223" s="17"/>
      <c r="EF223" s="17"/>
      <c r="EG223" s="17"/>
      <c r="EH223" s="17"/>
      <c r="EI223" s="17"/>
      <c r="EJ223" s="8">
        <f t="shared" si="1031"/>
        <v>0</v>
      </c>
      <c r="EL223" s="8">
        <f t="shared" si="1032"/>
        <v>0</v>
      </c>
      <c r="EM223" s="8">
        <f t="shared" si="1033"/>
        <v>0</v>
      </c>
      <c r="EO223" s="8">
        <f t="shared" si="1034"/>
        <v>0</v>
      </c>
      <c r="EP223" s="8">
        <f t="shared" si="1035"/>
        <v>0</v>
      </c>
      <c r="ER223" s="8"/>
      <c r="ET223" s="148"/>
      <c r="EU223" s="148"/>
      <c r="EV223" s="148"/>
      <c r="EW223" s="148"/>
      <c r="EX223" s="148"/>
      <c r="EY223" s="175"/>
      <c r="EZ223" s="148"/>
      <c r="FC223" s="8">
        <f t="shared" si="1036"/>
        <v>0</v>
      </c>
      <c r="FD223" s="8"/>
      <c r="FE223" s="131"/>
      <c r="FF223" s="8"/>
      <c r="FG223" s="131"/>
      <c r="FH223" s="8">
        <f t="shared" si="1037"/>
        <v>0</v>
      </c>
      <c r="FI223" s="8"/>
      <c r="FJ223" s="131"/>
      <c r="FK223" s="8"/>
      <c r="FL223" s="131"/>
      <c r="FM223" s="8">
        <f t="shared" si="1038"/>
        <v>0</v>
      </c>
      <c r="FN223" s="8"/>
      <c r="FO223" s="131"/>
      <c r="FP223" s="8"/>
      <c r="FQ223" s="131"/>
      <c r="FR223" s="8">
        <f t="shared" si="1039"/>
        <v>0</v>
      </c>
      <c r="FS223" s="8"/>
      <c r="FT223" s="131"/>
      <c r="FU223" s="8"/>
      <c r="FV223" s="131"/>
    </row>
    <row r="224" spans="2:178" s="59" customFormat="1" ht="15.75" hidden="1" customHeight="1" x14ac:dyDescent="0.3">
      <c r="B224" s="49"/>
      <c r="C224" s="50"/>
      <c r="D224" s="50">
        <v>1</v>
      </c>
      <c r="E224" s="307">
        <v>187</v>
      </c>
      <c r="F224" s="49"/>
      <c r="G224" s="50"/>
      <c r="H224" s="50"/>
      <c r="I224" s="307"/>
      <c r="J224" s="10"/>
      <c r="K224" s="10"/>
      <c r="L224" s="81"/>
      <c r="M224" s="307">
        <v>176</v>
      </c>
      <c r="N224" s="10" t="s">
        <v>149</v>
      </c>
      <c r="O224" s="312"/>
      <c r="P224" s="17">
        <f t="shared" si="996"/>
        <v>0</v>
      </c>
      <c r="Q224" s="17"/>
      <c r="R224" s="33"/>
      <c r="S224" s="17"/>
      <c r="T224" s="109"/>
      <c r="U224" s="17">
        <v>0</v>
      </c>
      <c r="V224" s="312"/>
      <c r="W224" s="312"/>
      <c r="X224" s="17">
        <f t="shared" si="997"/>
        <v>0</v>
      </c>
      <c r="Y224" s="17"/>
      <c r="Z224" s="17"/>
      <c r="AA224" s="17"/>
      <c r="AB224" s="17"/>
      <c r="AC224" s="17">
        <f t="shared" si="998"/>
        <v>0</v>
      </c>
      <c r="AD224" s="17"/>
      <c r="AE224" s="274"/>
      <c r="AF224" s="17"/>
      <c r="AG224" s="274"/>
      <c r="AH224" s="312"/>
      <c r="AI224" s="17">
        <f t="shared" si="999"/>
        <v>0</v>
      </c>
      <c r="AJ224" s="17"/>
      <c r="AK224" s="324">
        <f t="shared" si="904"/>
        <v>0</v>
      </c>
      <c r="AL224" s="324">
        <f t="shared" si="905"/>
        <v>0</v>
      </c>
      <c r="AM224" s="324">
        <f t="shared" si="906"/>
        <v>0</v>
      </c>
      <c r="AN224" s="17">
        <f t="shared" si="1000"/>
        <v>0</v>
      </c>
      <c r="AO224" s="17"/>
      <c r="AP224" s="33"/>
      <c r="AQ224" s="17"/>
      <c r="AR224" s="109"/>
      <c r="AS224" s="17">
        <f t="shared" si="1001"/>
        <v>0</v>
      </c>
      <c r="AT224" s="17"/>
      <c r="AU224" s="33"/>
      <c r="AV224" s="18"/>
      <c r="AW224" s="17"/>
      <c r="AX224" s="109"/>
      <c r="AY224" s="17">
        <f t="shared" si="1002"/>
        <v>0</v>
      </c>
      <c r="AZ224" s="17"/>
      <c r="BA224" s="33"/>
      <c r="BB224" s="17"/>
      <c r="BC224" s="109"/>
      <c r="BD224" s="17">
        <f t="shared" si="1003"/>
        <v>0</v>
      </c>
      <c r="BE224" s="17"/>
      <c r="BF224" s="33"/>
      <c r="BG224" s="17"/>
      <c r="BH224" s="109"/>
      <c r="BI224" s="17">
        <f t="shared" si="1004"/>
        <v>989.2</v>
      </c>
      <c r="BJ224" s="17"/>
      <c r="BK224" s="33">
        <v>873</v>
      </c>
      <c r="BL224" s="17"/>
      <c r="BM224" s="109">
        <f>89.6+26.6</f>
        <v>116.19999999999999</v>
      </c>
      <c r="BN224" s="17">
        <f t="shared" si="1005"/>
        <v>873</v>
      </c>
      <c r="BO224" s="17"/>
      <c r="BP224" s="33">
        <v>873</v>
      </c>
      <c r="BQ224" s="17"/>
      <c r="BR224" s="17"/>
      <c r="BS224" s="17"/>
      <c r="BT224" s="17"/>
      <c r="BU224" s="17">
        <f t="shared" si="1006"/>
        <v>0</v>
      </c>
      <c r="BV224" s="17"/>
      <c r="BW224" s="17"/>
      <c r="BX224" s="17"/>
      <c r="BY224" s="17"/>
      <c r="BZ224" s="17">
        <f t="shared" si="1007"/>
        <v>0</v>
      </c>
      <c r="CA224" s="17">
        <f t="shared" si="1008"/>
        <v>0</v>
      </c>
      <c r="CB224" s="17">
        <f t="shared" si="1009"/>
        <v>0</v>
      </c>
      <c r="CC224" s="17">
        <f t="shared" si="1010"/>
        <v>0</v>
      </c>
      <c r="CD224" s="17">
        <f t="shared" si="1011"/>
        <v>0</v>
      </c>
      <c r="CE224" s="17">
        <f t="shared" si="1012"/>
        <v>0</v>
      </c>
      <c r="CF224" s="17"/>
      <c r="CG224" s="17"/>
      <c r="CH224" s="17"/>
      <c r="CI224" s="17"/>
      <c r="CJ224" s="17">
        <f t="shared" si="1013"/>
        <v>0</v>
      </c>
      <c r="CK224" s="17"/>
      <c r="CL224" s="17"/>
      <c r="CM224" s="17"/>
      <c r="CN224" s="17"/>
      <c r="CO224" s="17">
        <f t="shared" si="1014"/>
        <v>0</v>
      </c>
      <c r="CP224" s="17"/>
      <c r="CQ224" s="17"/>
      <c r="CR224" s="17"/>
      <c r="CS224" s="17"/>
      <c r="CT224" s="15">
        <f t="shared" si="1015"/>
        <v>0</v>
      </c>
      <c r="CU224" s="15"/>
      <c r="CV224" s="15"/>
      <c r="CW224" s="15"/>
      <c r="CX224" s="15"/>
      <c r="CY224" s="17">
        <f t="shared" si="1016"/>
        <v>0</v>
      </c>
      <c r="CZ224" s="17"/>
      <c r="DA224" s="274"/>
      <c r="DB224" s="17"/>
      <c r="DC224" s="274"/>
      <c r="DD224" s="15">
        <f t="shared" si="1017"/>
        <v>0</v>
      </c>
      <c r="DE224" s="17">
        <f t="shared" si="1018"/>
        <v>0</v>
      </c>
      <c r="DF224" s="17">
        <f t="shared" si="1019"/>
        <v>0</v>
      </c>
      <c r="DG224" s="17">
        <f t="shared" si="1020"/>
        <v>0</v>
      </c>
      <c r="DH224" s="17">
        <f t="shared" si="1021"/>
        <v>0</v>
      </c>
      <c r="DI224" s="17">
        <f t="shared" si="1022"/>
        <v>0</v>
      </c>
      <c r="DJ224" s="17">
        <f t="shared" si="1023"/>
        <v>0</v>
      </c>
      <c r="DK224" s="17">
        <f t="shared" si="1024"/>
        <v>0</v>
      </c>
      <c r="DL224" s="17">
        <f t="shared" si="1025"/>
        <v>0</v>
      </c>
      <c r="DM224" s="17">
        <f t="shared" si="1026"/>
        <v>0</v>
      </c>
      <c r="DN224" s="17">
        <f t="shared" si="1027"/>
        <v>0</v>
      </c>
      <c r="DO224" s="208"/>
      <c r="DP224" s="209"/>
      <c r="DQ224" s="209"/>
      <c r="DR224" s="17">
        <f t="shared" si="1028"/>
        <v>0</v>
      </c>
      <c r="DS224" s="17"/>
      <c r="DT224" s="17"/>
      <c r="DU224" s="17"/>
      <c r="DV224" s="40"/>
      <c r="DW224" s="15">
        <f t="shared" si="1029"/>
        <v>0</v>
      </c>
      <c r="DX224" s="17"/>
      <c r="DY224" s="17"/>
      <c r="DZ224" s="17"/>
      <c r="EA224" s="17"/>
      <c r="EB224" s="17">
        <f t="shared" si="1030"/>
        <v>0</v>
      </c>
      <c r="EC224" s="17"/>
      <c r="ED224" s="17"/>
      <c r="EE224" s="17"/>
      <c r="EF224" s="17"/>
      <c r="EG224" s="17"/>
      <c r="EH224" s="17"/>
      <c r="EI224" s="17"/>
      <c r="EJ224" s="8">
        <f t="shared" si="1031"/>
        <v>0</v>
      </c>
      <c r="EL224" s="8">
        <f t="shared" si="1032"/>
        <v>0</v>
      </c>
      <c r="EM224" s="8">
        <f t="shared" si="1033"/>
        <v>0</v>
      </c>
      <c r="EO224" s="8"/>
      <c r="EP224" s="8"/>
      <c r="ER224" s="8"/>
      <c r="ET224" s="148"/>
      <c r="EU224" s="148"/>
      <c r="EV224" s="148"/>
      <c r="EW224" s="148"/>
      <c r="EX224" s="148"/>
      <c r="EY224" s="175"/>
      <c r="EZ224" s="148"/>
      <c r="FC224" s="8">
        <f t="shared" si="1036"/>
        <v>0</v>
      </c>
      <c r="FD224" s="8"/>
      <c r="FE224" s="131"/>
      <c r="FF224" s="8"/>
      <c r="FG224" s="131"/>
      <c r="FH224" s="8">
        <f t="shared" si="1037"/>
        <v>0</v>
      </c>
      <c r="FI224" s="8"/>
      <c r="FJ224" s="131"/>
      <c r="FK224" s="8"/>
      <c r="FL224" s="131"/>
      <c r="FM224" s="8">
        <f t="shared" si="1038"/>
        <v>0</v>
      </c>
      <c r="FN224" s="8"/>
      <c r="FO224" s="131"/>
      <c r="FP224" s="8"/>
      <c r="FQ224" s="131"/>
      <c r="FR224" s="8">
        <f t="shared" si="1039"/>
        <v>0</v>
      </c>
      <c r="FS224" s="8"/>
      <c r="FT224" s="131"/>
      <c r="FU224" s="8"/>
      <c r="FV224" s="131"/>
    </row>
    <row r="225" spans="2:178" s="59" customFormat="1" ht="15.75" hidden="1" customHeight="1" x14ac:dyDescent="0.3">
      <c r="B225" s="49"/>
      <c r="C225" s="50"/>
      <c r="D225" s="50">
        <v>1</v>
      </c>
      <c r="E225" s="307">
        <v>188</v>
      </c>
      <c r="F225" s="49"/>
      <c r="G225" s="50"/>
      <c r="H225" s="50"/>
      <c r="M225" s="307"/>
      <c r="N225" s="10" t="s">
        <v>150</v>
      </c>
      <c r="O225" s="312"/>
      <c r="P225" s="17">
        <f t="shared" si="996"/>
        <v>0</v>
      </c>
      <c r="Q225" s="17"/>
      <c r="R225" s="33"/>
      <c r="S225" s="17"/>
      <c r="T225" s="17"/>
      <c r="U225" s="17">
        <v>0</v>
      </c>
      <c r="V225" s="312"/>
      <c r="W225" s="312"/>
      <c r="X225" s="17">
        <f t="shared" si="997"/>
        <v>0</v>
      </c>
      <c r="Y225" s="17"/>
      <c r="Z225" s="17"/>
      <c r="AA225" s="17"/>
      <c r="AB225" s="17"/>
      <c r="AC225" s="17">
        <f t="shared" si="998"/>
        <v>0</v>
      </c>
      <c r="AD225" s="17"/>
      <c r="AE225" s="276"/>
      <c r="AF225" s="17"/>
      <c r="AG225" s="276"/>
      <c r="AH225" s="312"/>
      <c r="AI225" s="17">
        <f t="shared" si="999"/>
        <v>0</v>
      </c>
      <c r="AJ225" s="17"/>
      <c r="AK225" s="324">
        <f t="shared" si="904"/>
        <v>0</v>
      </c>
      <c r="AL225" s="324">
        <f t="shared" si="905"/>
        <v>0</v>
      </c>
      <c r="AM225" s="324">
        <f t="shared" si="906"/>
        <v>0</v>
      </c>
      <c r="AN225" s="17">
        <f t="shared" si="1000"/>
        <v>0</v>
      </c>
      <c r="AO225" s="17"/>
      <c r="AP225" s="33"/>
      <c r="AQ225" s="17"/>
      <c r="AR225" s="17"/>
      <c r="AS225" s="17">
        <f t="shared" si="1001"/>
        <v>0</v>
      </c>
      <c r="AT225" s="17"/>
      <c r="AU225" s="33"/>
      <c r="AV225" s="18"/>
      <c r="AW225" s="17"/>
      <c r="AX225" s="17"/>
      <c r="AY225" s="17">
        <f t="shared" si="1002"/>
        <v>0</v>
      </c>
      <c r="AZ225" s="17"/>
      <c r="BA225" s="33"/>
      <c r="BB225" s="17"/>
      <c r="BC225" s="17"/>
      <c r="BD225" s="17">
        <f t="shared" si="1003"/>
        <v>0</v>
      </c>
      <c r="BE225" s="17"/>
      <c r="BF225" s="33"/>
      <c r="BG225" s="17"/>
      <c r="BH225" s="17"/>
      <c r="BI225" s="17">
        <f t="shared" si="1004"/>
        <v>0</v>
      </c>
      <c r="BJ225" s="17"/>
      <c r="BK225" s="33"/>
      <c r="BL225" s="17"/>
      <c r="BM225" s="17"/>
      <c r="BN225" s="17">
        <f t="shared" si="1005"/>
        <v>0</v>
      </c>
      <c r="BO225" s="17"/>
      <c r="BP225" s="33"/>
      <c r="BQ225" s="17"/>
      <c r="BR225" s="17"/>
      <c r="BS225" s="17"/>
      <c r="BT225" s="17" t="s">
        <v>254</v>
      </c>
      <c r="BU225" s="17">
        <f t="shared" si="1006"/>
        <v>0</v>
      </c>
      <c r="BV225" s="17"/>
      <c r="BW225" s="17"/>
      <c r="BX225" s="17"/>
      <c r="BY225" s="17"/>
      <c r="BZ225" s="17">
        <f t="shared" si="1007"/>
        <v>0</v>
      </c>
      <c r="CA225" s="17">
        <f t="shared" si="1008"/>
        <v>0</v>
      </c>
      <c r="CB225" s="17">
        <f t="shared" si="1009"/>
        <v>0</v>
      </c>
      <c r="CC225" s="17">
        <f t="shared" si="1010"/>
        <v>0</v>
      </c>
      <c r="CD225" s="17">
        <f t="shared" si="1011"/>
        <v>0</v>
      </c>
      <c r="CE225" s="17">
        <f t="shared" si="1012"/>
        <v>0</v>
      </c>
      <c r="CF225" s="17"/>
      <c r="CG225" s="17"/>
      <c r="CH225" s="17"/>
      <c r="CI225" s="17"/>
      <c r="CJ225" s="17">
        <f t="shared" si="1013"/>
        <v>0</v>
      </c>
      <c r="CK225" s="17"/>
      <c r="CL225" s="17"/>
      <c r="CM225" s="17"/>
      <c r="CN225" s="17"/>
      <c r="CO225" s="17">
        <f t="shared" si="1014"/>
        <v>0</v>
      </c>
      <c r="CP225" s="17"/>
      <c r="CQ225" s="17"/>
      <c r="CR225" s="17"/>
      <c r="CS225" s="17"/>
      <c r="CT225" s="15">
        <f t="shared" si="1015"/>
        <v>0</v>
      </c>
      <c r="CU225" s="15"/>
      <c r="CV225" s="15"/>
      <c r="CW225" s="15"/>
      <c r="CX225" s="15"/>
      <c r="CY225" s="17">
        <f t="shared" si="1016"/>
        <v>0</v>
      </c>
      <c r="CZ225" s="17"/>
      <c r="DA225" s="276"/>
      <c r="DB225" s="17"/>
      <c r="DC225" s="276"/>
      <c r="DD225" s="15">
        <f t="shared" si="1017"/>
        <v>0</v>
      </c>
      <c r="DE225" s="17">
        <f t="shared" si="1018"/>
        <v>0</v>
      </c>
      <c r="DF225" s="17">
        <f t="shared" si="1019"/>
        <v>0</v>
      </c>
      <c r="DG225" s="17">
        <f t="shared" si="1020"/>
        <v>0</v>
      </c>
      <c r="DH225" s="17">
        <f t="shared" si="1021"/>
        <v>0</v>
      </c>
      <c r="DI225" s="17">
        <f t="shared" si="1022"/>
        <v>0</v>
      </c>
      <c r="DJ225" s="17">
        <f t="shared" si="1023"/>
        <v>0</v>
      </c>
      <c r="DK225" s="17">
        <f t="shared" si="1024"/>
        <v>0</v>
      </c>
      <c r="DL225" s="17">
        <f t="shared" si="1025"/>
        <v>0</v>
      </c>
      <c r="DM225" s="17">
        <f t="shared" si="1026"/>
        <v>0</v>
      </c>
      <c r="DN225" s="17">
        <f t="shared" si="1027"/>
        <v>0</v>
      </c>
      <c r="DO225" s="208"/>
      <c r="DP225" s="209"/>
      <c r="DQ225" s="209"/>
      <c r="DR225" s="17">
        <f t="shared" si="1028"/>
        <v>0</v>
      </c>
      <c r="DS225" s="17"/>
      <c r="DT225" s="17"/>
      <c r="DU225" s="17"/>
      <c r="DV225" s="40"/>
      <c r="DW225" s="15">
        <f t="shared" si="1029"/>
        <v>0</v>
      </c>
      <c r="DX225" s="17"/>
      <c r="DY225" s="17"/>
      <c r="DZ225" s="17"/>
      <c r="EA225" s="17"/>
      <c r="EB225" s="17">
        <f t="shared" si="1030"/>
        <v>0</v>
      </c>
      <c r="EC225" s="17"/>
      <c r="ED225" s="17"/>
      <c r="EE225" s="17"/>
      <c r="EF225" s="17"/>
      <c r="EG225" s="17"/>
      <c r="EH225" s="17"/>
      <c r="EI225" s="17"/>
      <c r="EJ225" s="8">
        <f t="shared" si="1031"/>
        <v>0</v>
      </c>
      <c r="EL225" s="8">
        <f t="shared" si="1032"/>
        <v>0</v>
      </c>
      <c r="EM225" s="8">
        <f t="shared" si="1033"/>
        <v>0</v>
      </c>
      <c r="EO225" s="8"/>
      <c r="EP225" s="8"/>
      <c r="ER225" s="8"/>
      <c r="ET225" s="151"/>
      <c r="EU225" s="151"/>
      <c r="EV225" s="151"/>
      <c r="EW225" s="151"/>
      <c r="EX225" s="151"/>
      <c r="EY225" s="178"/>
      <c r="EZ225" s="151"/>
      <c r="FC225" s="8">
        <f t="shared" si="1036"/>
        <v>0</v>
      </c>
      <c r="FD225" s="8"/>
      <c r="FE225" s="129"/>
      <c r="FF225" s="8"/>
      <c r="FG225" s="129"/>
      <c r="FH225" s="8">
        <f t="shared" si="1037"/>
        <v>0</v>
      </c>
      <c r="FI225" s="8"/>
      <c r="FJ225" s="129"/>
      <c r="FK225" s="8"/>
      <c r="FL225" s="129"/>
      <c r="FM225" s="8">
        <f t="shared" si="1038"/>
        <v>0</v>
      </c>
      <c r="FN225" s="8"/>
      <c r="FO225" s="129"/>
      <c r="FP225" s="8"/>
      <c r="FQ225" s="129"/>
      <c r="FR225" s="8">
        <f t="shared" si="1039"/>
        <v>0</v>
      </c>
      <c r="FS225" s="8"/>
      <c r="FT225" s="129"/>
      <c r="FU225" s="8"/>
      <c r="FV225" s="129"/>
    </row>
    <row r="226" spans="2:178" s="59" customFormat="1" ht="15.75" customHeight="1" x14ac:dyDescent="0.3">
      <c r="B226" s="49"/>
      <c r="C226" s="50"/>
      <c r="D226" s="50">
        <v>1</v>
      </c>
      <c r="E226" s="307">
        <v>189</v>
      </c>
      <c r="F226" s="49"/>
      <c r="G226" s="50"/>
      <c r="H226" s="50">
        <v>1</v>
      </c>
      <c r="I226" s="307"/>
      <c r="J226" s="10"/>
      <c r="K226" s="10"/>
      <c r="L226" s="81"/>
      <c r="M226" s="307">
        <v>155</v>
      </c>
      <c r="N226" s="10" t="s">
        <v>182</v>
      </c>
      <c r="O226" s="312"/>
      <c r="P226" s="17">
        <f t="shared" si="996"/>
        <v>805.5</v>
      </c>
      <c r="Q226" s="17"/>
      <c r="R226" s="33">
        <v>805.5</v>
      </c>
      <c r="S226" s="17"/>
      <c r="T226" s="17"/>
      <c r="U226" s="17">
        <v>80.550000000000011</v>
      </c>
      <c r="V226" s="312"/>
      <c r="W226" s="312"/>
      <c r="X226" s="17">
        <f t="shared" si="997"/>
        <v>805.5</v>
      </c>
      <c r="Y226" s="17"/>
      <c r="Z226" s="33">
        <v>805.5</v>
      </c>
      <c r="AA226" s="17"/>
      <c r="AB226" s="17"/>
      <c r="AC226" s="17">
        <f t="shared" si="998"/>
        <v>1789.00559</v>
      </c>
      <c r="AD226" s="17"/>
      <c r="AE226" s="282">
        <v>1789.00559</v>
      </c>
      <c r="AF226" s="17"/>
      <c r="AG226" s="282"/>
      <c r="AH226" s="312"/>
      <c r="AI226" s="17">
        <f t="shared" si="999"/>
        <v>80.550000000000011</v>
      </c>
      <c r="AJ226" s="17"/>
      <c r="AK226" s="324">
        <f t="shared" si="904"/>
        <v>80.550000000000011</v>
      </c>
      <c r="AL226" s="324">
        <f t="shared" si="905"/>
        <v>0</v>
      </c>
      <c r="AM226" s="324">
        <f t="shared" si="906"/>
        <v>0</v>
      </c>
      <c r="AN226" s="17">
        <f t="shared" si="1000"/>
        <v>805.5</v>
      </c>
      <c r="AO226" s="17"/>
      <c r="AP226" s="33">
        <v>805.5</v>
      </c>
      <c r="AQ226" s="17"/>
      <c r="AR226" s="17"/>
      <c r="AS226" s="17">
        <f t="shared" si="1001"/>
        <v>805.5</v>
      </c>
      <c r="AT226" s="17"/>
      <c r="AU226" s="33">
        <v>805.5</v>
      </c>
      <c r="AV226" s="18"/>
      <c r="AW226" s="17"/>
      <c r="AX226" s="17"/>
      <c r="AY226" s="17">
        <f t="shared" si="1002"/>
        <v>805.5</v>
      </c>
      <c r="AZ226" s="17"/>
      <c r="BA226" s="33">
        <v>805.5</v>
      </c>
      <c r="BB226" s="17"/>
      <c r="BC226" s="17"/>
      <c r="BD226" s="17">
        <f t="shared" si="1003"/>
        <v>805.5</v>
      </c>
      <c r="BE226" s="17"/>
      <c r="BF226" s="33">
        <v>805.5</v>
      </c>
      <c r="BG226" s="17"/>
      <c r="BH226" s="17"/>
      <c r="BI226" s="17">
        <f t="shared" si="1004"/>
        <v>805.5</v>
      </c>
      <c r="BJ226" s="17"/>
      <c r="BK226" s="33">
        <v>805.5</v>
      </c>
      <c r="BL226" s="17"/>
      <c r="BM226" s="17"/>
      <c r="BN226" s="17">
        <f t="shared" si="1005"/>
        <v>805.5</v>
      </c>
      <c r="BO226" s="17"/>
      <c r="BP226" s="33">
        <v>805.5</v>
      </c>
      <c r="BQ226" s="17"/>
      <c r="BR226" s="17"/>
      <c r="BS226" s="17"/>
      <c r="BT226" s="17" t="s">
        <v>269</v>
      </c>
      <c r="BU226" s="17">
        <f t="shared" si="1006"/>
        <v>805.5</v>
      </c>
      <c r="BV226" s="17"/>
      <c r="BW226" s="33">
        <v>805.5</v>
      </c>
      <c r="BX226" s="17"/>
      <c r="BY226" s="17"/>
      <c r="BZ226" s="17">
        <f t="shared" si="1007"/>
        <v>0</v>
      </c>
      <c r="CA226" s="17">
        <f t="shared" si="1008"/>
        <v>0</v>
      </c>
      <c r="CB226" s="17">
        <f t="shared" si="1009"/>
        <v>0</v>
      </c>
      <c r="CC226" s="17">
        <f t="shared" si="1010"/>
        <v>0</v>
      </c>
      <c r="CD226" s="17">
        <f t="shared" si="1011"/>
        <v>0</v>
      </c>
      <c r="CE226" s="17">
        <f t="shared" si="1012"/>
        <v>805.5</v>
      </c>
      <c r="CF226" s="17"/>
      <c r="CG226" s="33">
        <v>805.5</v>
      </c>
      <c r="CH226" s="17"/>
      <c r="CI226" s="17"/>
      <c r="CJ226" s="17">
        <f t="shared" si="1013"/>
        <v>0</v>
      </c>
      <c r="CK226" s="17"/>
      <c r="CL226" s="17"/>
      <c r="CM226" s="17"/>
      <c r="CN226" s="17"/>
      <c r="CO226" s="17">
        <f t="shared" si="1014"/>
        <v>805.5</v>
      </c>
      <c r="CP226" s="17"/>
      <c r="CQ226" s="33">
        <v>805.5</v>
      </c>
      <c r="CR226" s="17"/>
      <c r="CS226" s="17"/>
      <c r="CT226" s="15">
        <f t="shared" si="1015"/>
        <v>805.5</v>
      </c>
      <c r="CU226" s="15"/>
      <c r="CV226" s="33">
        <v>805.5</v>
      </c>
      <c r="CW226" s="15"/>
      <c r="CX226" s="15"/>
      <c r="CY226" s="17">
        <f t="shared" si="1016"/>
        <v>1789.00559</v>
      </c>
      <c r="CZ226" s="17"/>
      <c r="DA226" s="282">
        <v>1789.00559</v>
      </c>
      <c r="DB226" s="17"/>
      <c r="DC226" s="282"/>
      <c r="DD226" s="15">
        <f t="shared" si="1017"/>
        <v>2594.5055899999998</v>
      </c>
      <c r="DE226" s="17">
        <f t="shared" si="1018"/>
        <v>2594.5055899999998</v>
      </c>
      <c r="DF226" s="17">
        <f t="shared" si="1019"/>
        <v>0</v>
      </c>
      <c r="DG226" s="17">
        <f t="shared" si="1020"/>
        <v>2594.5055899999998</v>
      </c>
      <c r="DH226" s="17">
        <f t="shared" si="1021"/>
        <v>0</v>
      </c>
      <c r="DI226" s="17">
        <f t="shared" si="1022"/>
        <v>0</v>
      </c>
      <c r="DJ226" s="17">
        <f t="shared" si="1023"/>
        <v>0</v>
      </c>
      <c r="DK226" s="17">
        <f t="shared" si="1024"/>
        <v>0</v>
      </c>
      <c r="DL226" s="17">
        <f t="shared" si="1025"/>
        <v>0</v>
      </c>
      <c r="DM226" s="17">
        <f t="shared" si="1026"/>
        <v>0</v>
      </c>
      <c r="DN226" s="17">
        <f t="shared" si="1027"/>
        <v>0</v>
      </c>
      <c r="DO226" s="208"/>
      <c r="DP226" s="209"/>
      <c r="DQ226" s="209"/>
      <c r="DR226" s="17">
        <f t="shared" si="1028"/>
        <v>0</v>
      </c>
      <c r="DS226" s="17"/>
      <c r="DT226" s="17"/>
      <c r="DU226" s="17"/>
      <c r="DV226" s="40"/>
      <c r="DW226" s="15">
        <f t="shared" si="1029"/>
        <v>0</v>
      </c>
      <c r="DX226" s="17"/>
      <c r="DY226" s="17"/>
      <c r="DZ226" s="17"/>
      <c r="EA226" s="17"/>
      <c r="EB226" s="17">
        <f t="shared" si="1030"/>
        <v>0</v>
      </c>
      <c r="EC226" s="17"/>
      <c r="ED226" s="17"/>
      <c r="EE226" s="17"/>
      <c r="EF226" s="17"/>
      <c r="EG226" s="17"/>
      <c r="EH226" s="17"/>
      <c r="EI226" s="17"/>
      <c r="EJ226" s="8">
        <f t="shared" si="1031"/>
        <v>0</v>
      </c>
      <c r="EL226" s="8">
        <f t="shared" si="1032"/>
        <v>805.5</v>
      </c>
      <c r="EM226" s="8">
        <f t="shared" si="1033"/>
        <v>805.5</v>
      </c>
      <c r="EO226" s="8"/>
      <c r="EP226" s="8"/>
      <c r="ER226" s="8"/>
      <c r="ET226" s="158">
        <v>3600</v>
      </c>
      <c r="EU226" s="158"/>
      <c r="EV226" s="158">
        <v>1.2</v>
      </c>
      <c r="EW226" s="158"/>
      <c r="EX226" s="158"/>
      <c r="EY226" s="188"/>
      <c r="EZ226" s="158"/>
      <c r="FC226" s="8">
        <f t="shared" si="1036"/>
        <v>805.5</v>
      </c>
      <c r="FD226" s="8"/>
      <c r="FE226" s="132">
        <v>805.5</v>
      </c>
      <c r="FF226" s="8"/>
      <c r="FG226" s="132"/>
      <c r="FH226" s="8">
        <f t="shared" si="1037"/>
        <v>1789.00559</v>
      </c>
      <c r="FI226" s="8"/>
      <c r="FJ226" s="132">
        <v>1789.00559</v>
      </c>
      <c r="FK226" s="8"/>
      <c r="FL226" s="132"/>
      <c r="FM226" s="8">
        <f t="shared" si="1038"/>
        <v>805.5</v>
      </c>
      <c r="FN226" s="8"/>
      <c r="FO226" s="132">
        <v>805.5</v>
      </c>
      <c r="FP226" s="8"/>
      <c r="FQ226" s="132"/>
      <c r="FR226" s="8">
        <f t="shared" si="1039"/>
        <v>1789.00559</v>
      </c>
      <c r="FS226" s="8"/>
      <c r="FT226" s="132">
        <v>1789.00559</v>
      </c>
      <c r="FU226" s="8"/>
      <c r="FV226" s="132"/>
    </row>
    <row r="227" spans="2:178" s="59" customFormat="1" ht="15.6" customHeight="1" x14ac:dyDescent="0.3">
      <c r="B227" s="49"/>
      <c r="C227" s="50"/>
      <c r="D227" s="50">
        <v>1</v>
      </c>
      <c r="E227" s="307">
        <v>190</v>
      </c>
      <c r="F227" s="49"/>
      <c r="G227" s="50"/>
      <c r="H227" s="50">
        <v>1</v>
      </c>
      <c r="I227" s="307"/>
      <c r="J227" s="10"/>
      <c r="K227" s="10"/>
      <c r="L227" s="81"/>
      <c r="M227" s="307">
        <v>156</v>
      </c>
      <c r="N227" s="10" t="s">
        <v>151</v>
      </c>
      <c r="O227" s="312"/>
      <c r="P227" s="17">
        <f t="shared" si="996"/>
        <v>976.5</v>
      </c>
      <c r="Q227" s="17"/>
      <c r="R227" s="109">
        <v>976.5</v>
      </c>
      <c r="S227" s="17"/>
      <c r="T227" s="17"/>
      <c r="U227" s="17">
        <v>97.65</v>
      </c>
      <c r="V227" s="312"/>
      <c r="W227" s="312"/>
      <c r="X227" s="17">
        <f t="shared" si="997"/>
        <v>899.14700000000005</v>
      </c>
      <c r="Y227" s="17"/>
      <c r="Z227" s="33">
        <v>899.14700000000005</v>
      </c>
      <c r="AA227" s="17"/>
      <c r="AB227" s="17"/>
      <c r="AC227" s="17">
        <f t="shared" si="998"/>
        <v>77.346999999999994</v>
      </c>
      <c r="AD227" s="17"/>
      <c r="AE227" s="274">
        <v>77.346999999999994</v>
      </c>
      <c r="AF227" s="17"/>
      <c r="AG227" s="274"/>
      <c r="AH227" s="312"/>
      <c r="AI227" s="17">
        <f t="shared" si="999"/>
        <v>97.65</v>
      </c>
      <c r="AJ227" s="17"/>
      <c r="AK227" s="324">
        <f t="shared" si="904"/>
        <v>97.65</v>
      </c>
      <c r="AL227" s="324">
        <f t="shared" si="905"/>
        <v>0</v>
      </c>
      <c r="AM227" s="324">
        <f t="shared" si="906"/>
        <v>0</v>
      </c>
      <c r="AN227" s="17">
        <f t="shared" si="1000"/>
        <v>976.5</v>
      </c>
      <c r="AO227" s="17"/>
      <c r="AP227" s="109">
        <v>976.5</v>
      </c>
      <c r="AQ227" s="17"/>
      <c r="AR227" s="17"/>
      <c r="AS227" s="17">
        <f t="shared" si="1001"/>
        <v>976.5</v>
      </c>
      <c r="AT227" s="17"/>
      <c r="AU227" s="109">
        <v>976.5</v>
      </c>
      <c r="AV227" s="319"/>
      <c r="AW227" s="17"/>
      <c r="AX227" s="17"/>
      <c r="AY227" s="17">
        <f t="shared" si="1002"/>
        <v>976.5</v>
      </c>
      <c r="AZ227" s="17"/>
      <c r="BA227" s="109">
        <v>976.5</v>
      </c>
      <c r="BB227" s="17"/>
      <c r="BC227" s="17"/>
      <c r="BD227" s="17">
        <f t="shared" si="1003"/>
        <v>976.5</v>
      </c>
      <c r="BE227" s="17"/>
      <c r="BF227" s="109">
        <v>976.5</v>
      </c>
      <c r="BG227" s="17"/>
      <c r="BH227" s="17"/>
      <c r="BI227" s="17">
        <f t="shared" si="1004"/>
        <v>976.5</v>
      </c>
      <c r="BJ227" s="17"/>
      <c r="BK227" s="109">
        <v>976.5</v>
      </c>
      <c r="BL227" s="17"/>
      <c r="BM227" s="17"/>
      <c r="BN227" s="17">
        <f t="shared" si="1005"/>
        <v>0</v>
      </c>
      <c r="BO227" s="17"/>
      <c r="BP227" s="33"/>
      <c r="BQ227" s="17"/>
      <c r="BR227" s="17"/>
      <c r="BS227" s="17"/>
      <c r="BT227" s="17" t="s">
        <v>257</v>
      </c>
      <c r="BU227" s="17">
        <f t="shared" si="1006"/>
        <v>899.14700000000005</v>
      </c>
      <c r="BV227" s="17"/>
      <c r="BW227" s="33">
        <v>899.14700000000005</v>
      </c>
      <c r="BX227" s="17"/>
      <c r="BY227" s="17"/>
      <c r="BZ227" s="17">
        <f t="shared" si="1007"/>
        <v>77.352999999999952</v>
      </c>
      <c r="CA227" s="17">
        <f t="shared" si="1008"/>
        <v>0</v>
      </c>
      <c r="CB227" s="17">
        <f t="shared" si="1009"/>
        <v>77.352999999999952</v>
      </c>
      <c r="CC227" s="17">
        <f t="shared" si="1010"/>
        <v>0</v>
      </c>
      <c r="CD227" s="17">
        <f t="shared" si="1011"/>
        <v>0</v>
      </c>
      <c r="CE227" s="17">
        <f t="shared" si="1012"/>
        <v>899.14700000000005</v>
      </c>
      <c r="CF227" s="17"/>
      <c r="CG227" s="33">
        <v>899.14700000000005</v>
      </c>
      <c r="CH227" s="17"/>
      <c r="CI227" s="17"/>
      <c r="CJ227" s="17">
        <f t="shared" si="1013"/>
        <v>0</v>
      </c>
      <c r="CK227" s="17"/>
      <c r="CL227" s="17"/>
      <c r="CM227" s="17"/>
      <c r="CN227" s="17"/>
      <c r="CO227" s="17">
        <f t="shared" si="1014"/>
        <v>899.14700000000005</v>
      </c>
      <c r="CP227" s="17"/>
      <c r="CQ227" s="33">
        <v>899.14700000000005</v>
      </c>
      <c r="CR227" s="17"/>
      <c r="CS227" s="17"/>
      <c r="CT227" s="15">
        <f t="shared" si="1015"/>
        <v>696.12079000000006</v>
      </c>
      <c r="CU227" s="15"/>
      <c r="CV227" s="15">
        <v>696.12079000000006</v>
      </c>
      <c r="CW227" s="15"/>
      <c r="CX227" s="15"/>
      <c r="CY227" s="17">
        <f t="shared" si="1016"/>
        <v>77.346999999999994</v>
      </c>
      <c r="CZ227" s="17"/>
      <c r="DA227" s="274">
        <v>77.346999999999994</v>
      </c>
      <c r="DB227" s="17"/>
      <c r="DC227" s="274"/>
      <c r="DD227" s="15">
        <f t="shared" si="1017"/>
        <v>773.46779000000004</v>
      </c>
      <c r="DE227" s="17">
        <f t="shared" si="1018"/>
        <v>773.46779000000004</v>
      </c>
      <c r="DF227" s="17">
        <f t="shared" si="1019"/>
        <v>0</v>
      </c>
      <c r="DG227" s="17">
        <f t="shared" si="1020"/>
        <v>773.46779000000004</v>
      </c>
      <c r="DH227" s="17">
        <f t="shared" si="1021"/>
        <v>0</v>
      </c>
      <c r="DI227" s="17">
        <f t="shared" si="1022"/>
        <v>0</v>
      </c>
      <c r="DJ227" s="17">
        <f t="shared" si="1023"/>
        <v>203.02620999999999</v>
      </c>
      <c r="DK227" s="17">
        <f t="shared" si="1024"/>
        <v>0</v>
      </c>
      <c r="DL227" s="17">
        <f t="shared" si="1025"/>
        <v>203.02620999999999</v>
      </c>
      <c r="DM227" s="17">
        <f t="shared" si="1026"/>
        <v>0</v>
      </c>
      <c r="DN227" s="17">
        <f t="shared" si="1027"/>
        <v>0</v>
      </c>
      <c r="DO227" s="208"/>
      <c r="DP227" s="209"/>
      <c r="DQ227" s="209"/>
      <c r="DR227" s="17">
        <f t="shared" si="1028"/>
        <v>0</v>
      </c>
      <c r="DS227" s="17"/>
      <c r="DT227" s="17"/>
      <c r="DU227" s="17"/>
      <c r="DV227" s="40"/>
      <c r="DW227" s="15">
        <f t="shared" si="1029"/>
        <v>0</v>
      </c>
      <c r="DX227" s="17"/>
      <c r="DY227" s="17"/>
      <c r="DZ227" s="17"/>
      <c r="EA227" s="17"/>
      <c r="EB227" s="17">
        <f t="shared" si="1030"/>
        <v>0</v>
      </c>
      <c r="EC227" s="17"/>
      <c r="ED227" s="17"/>
      <c r="EE227" s="17"/>
      <c r="EF227" s="17"/>
      <c r="EG227" s="17"/>
      <c r="EH227" s="17"/>
      <c r="EI227" s="17"/>
      <c r="EJ227" s="8">
        <f t="shared" si="1031"/>
        <v>203.02620999999999</v>
      </c>
      <c r="EL227" s="8">
        <f t="shared" si="1032"/>
        <v>899.14700000000005</v>
      </c>
      <c r="EM227" s="8">
        <f t="shared" si="1033"/>
        <v>696.12079000000006</v>
      </c>
      <c r="EO227" s="8"/>
      <c r="EP227" s="8"/>
      <c r="ER227" s="8"/>
      <c r="ET227" s="148">
        <v>1180</v>
      </c>
      <c r="EU227" s="148"/>
      <c r="EV227" s="148">
        <v>0.29499999999999998</v>
      </c>
      <c r="EW227" s="148"/>
      <c r="EX227" s="148"/>
      <c r="EY227" s="175"/>
      <c r="EZ227" s="148"/>
      <c r="FC227" s="8">
        <f t="shared" si="1036"/>
        <v>696.12079000000006</v>
      </c>
      <c r="FD227" s="8"/>
      <c r="FE227" s="131">
        <v>696.12079000000006</v>
      </c>
      <c r="FF227" s="8"/>
      <c r="FG227" s="131"/>
      <c r="FH227" s="8">
        <f t="shared" si="1037"/>
        <v>77.346999999999994</v>
      </c>
      <c r="FI227" s="8"/>
      <c r="FJ227" s="131">
        <v>77.346999999999994</v>
      </c>
      <c r="FK227" s="8"/>
      <c r="FL227" s="131"/>
      <c r="FM227" s="8">
        <f t="shared" si="1038"/>
        <v>696.12079000000006</v>
      </c>
      <c r="FN227" s="8"/>
      <c r="FO227" s="131">
        <v>696.12079000000006</v>
      </c>
      <c r="FP227" s="8"/>
      <c r="FQ227" s="131"/>
      <c r="FR227" s="8">
        <f t="shared" si="1039"/>
        <v>77.346999999999994</v>
      </c>
      <c r="FS227" s="8"/>
      <c r="FT227" s="131">
        <v>77.346999999999994</v>
      </c>
      <c r="FU227" s="8"/>
      <c r="FV227" s="131"/>
    </row>
    <row r="228" spans="2:178" s="59" customFormat="1" ht="15.75" customHeight="1" x14ac:dyDescent="0.3">
      <c r="B228" s="49"/>
      <c r="C228" s="50">
        <v>1</v>
      </c>
      <c r="D228" s="50"/>
      <c r="E228" s="307">
        <v>191</v>
      </c>
      <c r="F228" s="49"/>
      <c r="G228" s="50">
        <v>1</v>
      </c>
      <c r="H228" s="50">
        <v>1</v>
      </c>
      <c r="I228" s="307"/>
      <c r="J228" s="10"/>
      <c r="K228" s="10"/>
      <c r="L228" s="81"/>
      <c r="M228" s="307">
        <v>157</v>
      </c>
      <c r="N228" s="10" t="s">
        <v>65</v>
      </c>
      <c r="O228" s="312"/>
      <c r="P228" s="17">
        <f t="shared" si="996"/>
        <v>29600.7</v>
      </c>
      <c r="Q228" s="17"/>
      <c r="R228" s="33">
        <v>3249</v>
      </c>
      <c r="S228" s="33">
        <v>25000</v>
      </c>
      <c r="T228" s="33">
        <v>1351.7</v>
      </c>
      <c r="U228" s="17">
        <v>2415.4639000000002</v>
      </c>
      <c r="V228" s="312"/>
      <c r="W228" s="312"/>
      <c r="X228" s="17">
        <f t="shared" si="997"/>
        <v>29600.7</v>
      </c>
      <c r="Y228" s="33"/>
      <c r="Z228" s="33">
        <v>3249</v>
      </c>
      <c r="AA228" s="33">
        <v>25000</v>
      </c>
      <c r="AB228" s="33">
        <v>1351.7</v>
      </c>
      <c r="AC228" s="17">
        <f t="shared" si="998"/>
        <v>9684.7221399999999</v>
      </c>
      <c r="AD228" s="17"/>
      <c r="AE228" s="274">
        <v>5332.9939400000003</v>
      </c>
      <c r="AF228" s="17">
        <v>4202.0659699999997</v>
      </c>
      <c r="AG228" s="274">
        <v>149.66222999999999</v>
      </c>
      <c r="AH228" s="312"/>
      <c r="AI228" s="17">
        <f t="shared" si="999"/>
        <v>2415.4639000000002</v>
      </c>
      <c r="AJ228" s="17"/>
      <c r="AK228" s="324">
        <f t="shared" si="904"/>
        <v>324.90000000000003</v>
      </c>
      <c r="AL228" s="324">
        <f t="shared" si="905"/>
        <v>2000</v>
      </c>
      <c r="AM228" s="324">
        <f t="shared" si="906"/>
        <v>90.563900000000004</v>
      </c>
      <c r="AN228" s="17">
        <f t="shared" si="1000"/>
        <v>29600.7</v>
      </c>
      <c r="AO228" s="17"/>
      <c r="AP228" s="33">
        <v>3249</v>
      </c>
      <c r="AQ228" s="33">
        <v>25000</v>
      </c>
      <c r="AR228" s="33">
        <v>1351.7</v>
      </c>
      <c r="AS228" s="17">
        <f t="shared" si="1001"/>
        <v>29600.7</v>
      </c>
      <c r="AT228" s="17"/>
      <c r="AU228" s="33">
        <v>3249</v>
      </c>
      <c r="AV228" s="33"/>
      <c r="AW228" s="33">
        <v>25000</v>
      </c>
      <c r="AX228" s="33">
        <v>1351.7</v>
      </c>
      <c r="AY228" s="17">
        <f t="shared" si="1002"/>
        <v>29600.7</v>
      </c>
      <c r="AZ228" s="17"/>
      <c r="BA228" s="33">
        <v>3249</v>
      </c>
      <c r="BB228" s="33">
        <v>25000</v>
      </c>
      <c r="BC228" s="33">
        <v>1351.7</v>
      </c>
      <c r="BD228" s="33">
        <f t="shared" si="1003"/>
        <v>29600.7</v>
      </c>
      <c r="BE228" s="33"/>
      <c r="BF228" s="33">
        <v>3249</v>
      </c>
      <c r="BG228" s="33">
        <v>25000</v>
      </c>
      <c r="BH228" s="33">
        <v>1351.7</v>
      </c>
      <c r="BI228" s="33">
        <f t="shared" si="1004"/>
        <v>19600.7</v>
      </c>
      <c r="BJ228" s="33"/>
      <c r="BK228" s="33">
        <v>3249</v>
      </c>
      <c r="BL228" s="33">
        <v>15000</v>
      </c>
      <c r="BM228" s="33">
        <v>1351.7</v>
      </c>
      <c r="BN228" s="33">
        <f t="shared" si="1005"/>
        <v>3249</v>
      </c>
      <c r="BO228" s="33"/>
      <c r="BP228" s="33">
        <v>3249</v>
      </c>
      <c r="BQ228" s="33"/>
      <c r="BR228" s="33"/>
      <c r="BS228" s="33"/>
      <c r="BT228" s="33" t="s">
        <v>233</v>
      </c>
      <c r="BU228" s="33">
        <f t="shared" si="1006"/>
        <v>29600.7</v>
      </c>
      <c r="BV228" s="33"/>
      <c r="BW228" s="33">
        <v>3249</v>
      </c>
      <c r="BX228" s="33">
        <v>25000</v>
      </c>
      <c r="BY228" s="33">
        <v>1351.7</v>
      </c>
      <c r="BZ228" s="33">
        <f t="shared" si="1007"/>
        <v>0</v>
      </c>
      <c r="CA228" s="17">
        <f t="shared" si="1008"/>
        <v>0</v>
      </c>
      <c r="CB228" s="17">
        <f t="shared" si="1009"/>
        <v>0</v>
      </c>
      <c r="CC228" s="17">
        <f t="shared" si="1010"/>
        <v>0</v>
      </c>
      <c r="CD228" s="17">
        <f t="shared" si="1011"/>
        <v>0</v>
      </c>
      <c r="CE228" s="33">
        <f t="shared" si="1012"/>
        <v>29600.7</v>
      </c>
      <c r="CF228" s="33"/>
      <c r="CG228" s="33">
        <v>3249</v>
      </c>
      <c r="CH228" s="33">
        <v>25000</v>
      </c>
      <c r="CI228" s="33">
        <v>1351.7</v>
      </c>
      <c r="CJ228" s="17">
        <f t="shared" si="1013"/>
        <v>0</v>
      </c>
      <c r="CK228" s="17"/>
      <c r="CL228" s="17"/>
      <c r="CM228" s="17"/>
      <c r="CN228" s="17"/>
      <c r="CO228" s="17">
        <f t="shared" si="1014"/>
        <v>29600.7</v>
      </c>
      <c r="CP228" s="33"/>
      <c r="CQ228" s="33">
        <v>3249</v>
      </c>
      <c r="CR228" s="33">
        <v>25000</v>
      </c>
      <c r="CS228" s="33">
        <v>1351.7</v>
      </c>
      <c r="CT228" s="15">
        <f t="shared" si="1015"/>
        <v>29595.933000000001</v>
      </c>
      <c r="CU228" s="15"/>
      <c r="CV228" s="33">
        <v>3249</v>
      </c>
      <c r="CW228" s="15">
        <f>10000+15000</f>
        <v>25000</v>
      </c>
      <c r="CX228" s="15">
        <f>424.796+506.285+415.852</f>
        <v>1346.933</v>
      </c>
      <c r="CY228" s="17">
        <f t="shared" si="1016"/>
        <v>9684.7221399999999</v>
      </c>
      <c r="CZ228" s="17"/>
      <c r="DA228" s="274">
        <v>5332.9939400000003</v>
      </c>
      <c r="DB228" s="17">
        <v>4202.0659699999997</v>
      </c>
      <c r="DC228" s="274">
        <v>149.66222999999999</v>
      </c>
      <c r="DD228" s="15">
        <f t="shared" si="1017"/>
        <v>39280.655139999995</v>
      </c>
      <c r="DE228" s="17">
        <f t="shared" si="1018"/>
        <v>39280.655139999995</v>
      </c>
      <c r="DF228" s="17">
        <f t="shared" si="1019"/>
        <v>0</v>
      </c>
      <c r="DG228" s="17">
        <f t="shared" si="1020"/>
        <v>8581.9939400000003</v>
      </c>
      <c r="DH228" s="17">
        <f t="shared" si="1021"/>
        <v>29202.06597</v>
      </c>
      <c r="DI228" s="17">
        <f t="shared" si="1022"/>
        <v>1496.5952299999999</v>
      </c>
      <c r="DJ228" s="17">
        <f t="shared" si="1023"/>
        <v>4.7670000000000528</v>
      </c>
      <c r="DK228" s="17">
        <f t="shared" si="1024"/>
        <v>0</v>
      </c>
      <c r="DL228" s="17">
        <f t="shared" si="1025"/>
        <v>0</v>
      </c>
      <c r="DM228" s="17">
        <f t="shared" si="1026"/>
        <v>0</v>
      </c>
      <c r="DN228" s="17">
        <f t="shared" si="1027"/>
        <v>4.7670000000000528</v>
      </c>
      <c r="DO228" s="208"/>
      <c r="DP228" s="339">
        <f xml:space="preserve"> CE228</f>
        <v>29600.7</v>
      </c>
      <c r="DQ228" s="339">
        <f>DP228</f>
        <v>29600.7</v>
      </c>
      <c r="DR228" s="17">
        <f t="shared" si="1028"/>
        <v>0</v>
      </c>
      <c r="DS228" s="17"/>
      <c r="DT228" s="17"/>
      <c r="DU228" s="17"/>
      <c r="DV228" s="40"/>
      <c r="DW228" s="15">
        <f t="shared" si="1029"/>
        <v>0</v>
      </c>
      <c r="DX228" s="17"/>
      <c r="DY228" s="17"/>
      <c r="DZ228" s="17"/>
      <c r="EA228" s="17"/>
      <c r="EB228" s="17">
        <f t="shared" si="1030"/>
        <v>0</v>
      </c>
      <c r="EC228" s="17"/>
      <c r="ED228" s="17"/>
      <c r="EE228" s="17"/>
      <c r="EF228" s="17"/>
      <c r="EG228" s="17"/>
      <c r="EH228" s="17"/>
      <c r="EI228" s="17"/>
      <c r="EJ228" s="8">
        <f t="shared" si="1031"/>
        <v>4.7670000000000528</v>
      </c>
      <c r="EL228" s="8">
        <f t="shared" si="1032"/>
        <v>29600.7</v>
      </c>
      <c r="EM228" s="8">
        <f t="shared" si="1033"/>
        <v>29595.933000000001</v>
      </c>
      <c r="EO228" s="45">
        <f>EM228</f>
        <v>29595.933000000001</v>
      </c>
      <c r="EP228" s="45">
        <f>EJ228</f>
        <v>4.7670000000000528</v>
      </c>
      <c r="ER228" s="8">
        <f>DQ228-EO228</f>
        <v>4.7669999999998254</v>
      </c>
      <c r="ET228" s="148">
        <v>8321</v>
      </c>
      <c r="EU228" s="148"/>
      <c r="EV228" s="148">
        <v>0.97399999999999998</v>
      </c>
      <c r="EW228" s="148">
        <v>27765</v>
      </c>
      <c r="EX228" s="148">
        <v>2.9319999999999999</v>
      </c>
      <c r="EY228" s="175">
        <v>3</v>
      </c>
      <c r="EZ228" s="148">
        <v>2623</v>
      </c>
      <c r="FC228" s="8">
        <f t="shared" si="1036"/>
        <v>29595.933000000001</v>
      </c>
      <c r="FD228" s="8"/>
      <c r="FE228" s="131">
        <v>3249</v>
      </c>
      <c r="FF228" s="8">
        <v>25000</v>
      </c>
      <c r="FG228" s="131">
        <v>1346.933</v>
      </c>
      <c r="FH228" s="8">
        <f t="shared" si="1037"/>
        <v>9684.7221399999999</v>
      </c>
      <c r="FI228" s="8"/>
      <c r="FJ228" s="131">
        <v>5332.9939400000003</v>
      </c>
      <c r="FK228" s="8">
        <v>4202.0659699999997</v>
      </c>
      <c r="FL228" s="131">
        <v>149.66222999999999</v>
      </c>
      <c r="FM228" s="8">
        <f t="shared" si="1038"/>
        <v>29595.933000000001</v>
      </c>
      <c r="FN228" s="8"/>
      <c r="FO228" s="131">
        <v>3249</v>
      </c>
      <c r="FP228" s="8">
        <v>25000</v>
      </c>
      <c r="FQ228" s="131">
        <v>1346.933</v>
      </c>
      <c r="FR228" s="8">
        <f t="shared" si="1039"/>
        <v>9684.7221399999999</v>
      </c>
      <c r="FS228" s="8"/>
      <c r="FT228" s="131">
        <v>5332.9939400000003</v>
      </c>
      <c r="FU228" s="8">
        <v>4202.0659699999997</v>
      </c>
      <c r="FV228" s="131">
        <v>149.66222999999999</v>
      </c>
    </row>
    <row r="229" spans="2:178" s="59" customFormat="1" ht="15.75" customHeight="1" x14ac:dyDescent="0.3">
      <c r="B229" s="49"/>
      <c r="C229" s="50"/>
      <c r="D229" s="50">
        <v>1</v>
      </c>
      <c r="E229" s="307">
        <v>192</v>
      </c>
      <c r="F229" s="49"/>
      <c r="G229" s="50"/>
      <c r="H229" s="50">
        <v>1</v>
      </c>
      <c r="I229" s="307"/>
      <c r="J229" s="10"/>
      <c r="K229" s="10"/>
      <c r="L229" s="82"/>
      <c r="M229" s="307">
        <v>158</v>
      </c>
      <c r="N229" s="10" t="s">
        <v>152</v>
      </c>
      <c r="O229" s="312"/>
      <c r="P229" s="17">
        <f t="shared" si="996"/>
        <v>1918.1</v>
      </c>
      <c r="Q229" s="17"/>
      <c r="R229" s="111">
        <v>1660.5</v>
      </c>
      <c r="S229" s="17"/>
      <c r="T229" s="109">
        <v>257.60000000000002</v>
      </c>
      <c r="U229" s="17">
        <v>183.3092</v>
      </c>
      <c r="V229" s="312"/>
      <c r="W229" s="312"/>
      <c r="X229" s="17">
        <f t="shared" si="997"/>
        <v>1918.1</v>
      </c>
      <c r="Y229" s="17"/>
      <c r="Z229" s="111">
        <v>1660.5</v>
      </c>
      <c r="AA229" s="17"/>
      <c r="AB229" s="109">
        <v>257.60000000000002</v>
      </c>
      <c r="AC229" s="17">
        <f t="shared" si="998"/>
        <v>550.56104000000005</v>
      </c>
      <c r="AD229" s="17"/>
      <c r="AE229" s="274">
        <v>452.88073000000003</v>
      </c>
      <c r="AF229" s="17"/>
      <c r="AG229" s="274">
        <v>97.680310000000006</v>
      </c>
      <c r="AH229" s="312"/>
      <c r="AI229" s="17">
        <f t="shared" si="999"/>
        <v>183.3092</v>
      </c>
      <c r="AJ229" s="17"/>
      <c r="AK229" s="324">
        <f t="shared" si="904"/>
        <v>166.05</v>
      </c>
      <c r="AL229" s="324">
        <f t="shared" si="905"/>
        <v>0</v>
      </c>
      <c r="AM229" s="324">
        <f t="shared" si="906"/>
        <v>17.259200000000003</v>
      </c>
      <c r="AN229" s="17">
        <f t="shared" si="1000"/>
        <v>1918.1</v>
      </c>
      <c r="AO229" s="17"/>
      <c r="AP229" s="111">
        <v>1660.5</v>
      </c>
      <c r="AQ229" s="17"/>
      <c r="AR229" s="109">
        <v>257.60000000000002</v>
      </c>
      <c r="AS229" s="17">
        <f t="shared" si="1001"/>
        <v>1918.1</v>
      </c>
      <c r="AT229" s="17"/>
      <c r="AU229" s="111">
        <v>1660.5</v>
      </c>
      <c r="AV229" s="318"/>
      <c r="AW229" s="17"/>
      <c r="AX229" s="109">
        <v>257.60000000000002</v>
      </c>
      <c r="AY229" s="17">
        <f t="shared" si="1002"/>
        <v>1918.1</v>
      </c>
      <c r="AZ229" s="17"/>
      <c r="BA229" s="111">
        <v>1660.5</v>
      </c>
      <c r="BB229" s="17"/>
      <c r="BC229" s="109">
        <v>257.60000000000002</v>
      </c>
      <c r="BD229" s="17">
        <f t="shared" si="1003"/>
        <v>1918.1</v>
      </c>
      <c r="BE229" s="17"/>
      <c r="BF229" s="111">
        <v>1660.5</v>
      </c>
      <c r="BG229" s="17"/>
      <c r="BH229" s="109">
        <v>257.60000000000002</v>
      </c>
      <c r="BI229" s="17">
        <f t="shared" si="1004"/>
        <v>1918.1</v>
      </c>
      <c r="BJ229" s="17"/>
      <c r="BK229" s="111">
        <v>1660.5</v>
      </c>
      <c r="BL229" s="17"/>
      <c r="BM229" s="109">
        <v>257.60000000000002</v>
      </c>
      <c r="BN229" s="17">
        <f t="shared" si="1005"/>
        <v>1593.55</v>
      </c>
      <c r="BO229" s="17"/>
      <c r="BP229" s="33">
        <v>1593.55</v>
      </c>
      <c r="BQ229" s="17"/>
      <c r="BR229" s="17"/>
      <c r="BS229" s="17"/>
      <c r="BT229" s="17"/>
      <c r="BU229" s="17">
        <f t="shared" si="1006"/>
        <v>1918.1</v>
      </c>
      <c r="BV229" s="17"/>
      <c r="BW229" s="111">
        <v>1660.5</v>
      </c>
      <c r="BX229" s="17"/>
      <c r="BY229" s="109">
        <v>257.60000000000002</v>
      </c>
      <c r="BZ229" s="17">
        <f t="shared" si="1007"/>
        <v>0</v>
      </c>
      <c r="CA229" s="17">
        <f t="shared" si="1008"/>
        <v>0</v>
      </c>
      <c r="CB229" s="17">
        <f t="shared" si="1009"/>
        <v>0</v>
      </c>
      <c r="CC229" s="17">
        <f t="shared" si="1010"/>
        <v>0</v>
      </c>
      <c r="CD229" s="17">
        <f t="shared" si="1011"/>
        <v>0</v>
      </c>
      <c r="CE229" s="17">
        <f t="shared" si="1012"/>
        <v>1918.1</v>
      </c>
      <c r="CF229" s="17"/>
      <c r="CG229" s="111">
        <v>1660.5</v>
      </c>
      <c r="CH229" s="17"/>
      <c r="CI229" s="109">
        <v>257.60000000000002</v>
      </c>
      <c r="CJ229" s="17">
        <f t="shared" si="1013"/>
        <v>0</v>
      </c>
      <c r="CK229" s="17"/>
      <c r="CL229" s="17"/>
      <c r="CM229" s="17"/>
      <c r="CN229" s="17"/>
      <c r="CO229" s="17">
        <f t="shared" si="1014"/>
        <v>1918.1</v>
      </c>
      <c r="CP229" s="17"/>
      <c r="CQ229" s="111">
        <v>1660.5</v>
      </c>
      <c r="CR229" s="17"/>
      <c r="CS229" s="109">
        <v>257.60000000000002</v>
      </c>
      <c r="CT229" s="17">
        <f t="shared" si="1015"/>
        <v>1918.1</v>
      </c>
      <c r="CU229" s="17"/>
      <c r="CV229" s="111">
        <v>1660.5</v>
      </c>
      <c r="CW229" s="17"/>
      <c r="CX229" s="109">
        <v>257.60000000000002</v>
      </c>
      <c r="CY229" s="17">
        <f t="shared" si="1016"/>
        <v>550.56104000000005</v>
      </c>
      <c r="CZ229" s="17"/>
      <c r="DA229" s="274">
        <v>452.88073000000003</v>
      </c>
      <c r="DB229" s="17"/>
      <c r="DC229" s="274">
        <v>97.680310000000006</v>
      </c>
      <c r="DD229" s="15">
        <f t="shared" si="1017"/>
        <v>2468.66104</v>
      </c>
      <c r="DE229" s="17">
        <f t="shared" si="1018"/>
        <v>2468.66104</v>
      </c>
      <c r="DF229" s="17">
        <f t="shared" si="1019"/>
        <v>0</v>
      </c>
      <c r="DG229" s="17">
        <f t="shared" si="1020"/>
        <v>2113.3807299999999</v>
      </c>
      <c r="DH229" s="17">
        <f t="shared" si="1021"/>
        <v>0</v>
      </c>
      <c r="DI229" s="17">
        <f t="shared" si="1022"/>
        <v>355.28031000000004</v>
      </c>
      <c r="DJ229" s="17">
        <f t="shared" si="1023"/>
        <v>0</v>
      </c>
      <c r="DK229" s="17">
        <f t="shared" si="1024"/>
        <v>0</v>
      </c>
      <c r="DL229" s="17">
        <f t="shared" si="1025"/>
        <v>0</v>
      </c>
      <c r="DM229" s="17">
        <f t="shared" si="1026"/>
        <v>0</v>
      </c>
      <c r="DN229" s="17">
        <f t="shared" si="1027"/>
        <v>0</v>
      </c>
      <c r="DO229" s="208"/>
      <c r="DP229" s="209">
        <f xml:space="preserve"> CE221-DP222-DP228</f>
        <v>4180.7469999999994</v>
      </c>
      <c r="DQ229" s="209">
        <f>DP229-CJ230</f>
        <v>4130.9849499999991</v>
      </c>
      <c r="DR229" s="17">
        <f t="shared" si="1028"/>
        <v>0</v>
      </c>
      <c r="DS229" s="17"/>
      <c r="DT229" s="17"/>
      <c r="DU229" s="17"/>
      <c r="DV229" s="40"/>
      <c r="DW229" s="15">
        <f t="shared" si="1029"/>
        <v>0</v>
      </c>
      <c r="DX229" s="17"/>
      <c r="DY229" s="17"/>
      <c r="DZ229" s="17"/>
      <c r="EA229" s="17"/>
      <c r="EB229" s="17">
        <f t="shared" si="1030"/>
        <v>0</v>
      </c>
      <c r="EC229" s="17"/>
      <c r="ED229" s="17"/>
      <c r="EE229" s="17"/>
      <c r="EF229" s="17"/>
      <c r="EG229" s="17"/>
      <c r="EH229" s="17"/>
      <c r="EI229" s="17"/>
      <c r="EJ229" s="8">
        <f t="shared" si="1031"/>
        <v>0</v>
      </c>
      <c r="EL229" s="8">
        <f t="shared" si="1032"/>
        <v>1918.1</v>
      </c>
      <c r="EM229" s="8">
        <f t="shared" si="1033"/>
        <v>1918.1</v>
      </c>
      <c r="EO229" s="8">
        <f>EM224+EM225+EM226+EM227+EM229+EM230</f>
        <v>3845.01863</v>
      </c>
      <c r="EP229" s="8">
        <f>EJ224+EJ225+EJ226+EJ227+EJ229+EJ230</f>
        <v>285.96632</v>
      </c>
      <c r="ER229" s="8">
        <f>DQ229-EO229</f>
        <v>285.96631999999909</v>
      </c>
      <c r="ET229" s="148">
        <v>5360</v>
      </c>
      <c r="EU229" s="148"/>
      <c r="EV229" s="148">
        <v>1.7</v>
      </c>
      <c r="EW229" s="148"/>
      <c r="EX229" s="148"/>
      <c r="EY229" s="175">
        <v>1</v>
      </c>
      <c r="EZ229" s="148">
        <v>277.2</v>
      </c>
      <c r="FC229" s="8">
        <f t="shared" si="1036"/>
        <v>1918.1</v>
      </c>
      <c r="FD229" s="8"/>
      <c r="FE229" s="131">
        <v>1660.5</v>
      </c>
      <c r="FF229" s="8"/>
      <c r="FG229" s="131">
        <v>257.60000000000002</v>
      </c>
      <c r="FH229" s="8">
        <f t="shared" si="1037"/>
        <v>550.56104000000005</v>
      </c>
      <c r="FI229" s="8"/>
      <c r="FJ229" s="131">
        <v>452.88073000000003</v>
      </c>
      <c r="FK229" s="8"/>
      <c r="FL229" s="131">
        <v>97.680310000000006</v>
      </c>
      <c r="FM229" s="8">
        <f t="shared" si="1038"/>
        <v>1918.1</v>
      </c>
      <c r="FN229" s="8"/>
      <c r="FO229" s="131">
        <v>1660.5</v>
      </c>
      <c r="FP229" s="8"/>
      <c r="FQ229" s="131">
        <v>257.60000000000002</v>
      </c>
      <c r="FR229" s="8">
        <f t="shared" si="1039"/>
        <v>550.56104000000005</v>
      </c>
      <c r="FS229" s="8"/>
      <c r="FT229" s="131">
        <v>452.88073000000003</v>
      </c>
      <c r="FU229" s="8"/>
      <c r="FV229" s="131">
        <v>97.680310000000006</v>
      </c>
    </row>
    <row r="230" spans="2:178" ht="15.75" customHeight="1" x14ac:dyDescent="0.3">
      <c r="B230" s="49"/>
      <c r="C230" s="50"/>
      <c r="D230" s="50">
        <v>1</v>
      </c>
      <c r="E230" s="307">
        <v>193</v>
      </c>
      <c r="F230" s="49"/>
      <c r="G230" s="50"/>
      <c r="H230" s="50">
        <v>1</v>
      </c>
      <c r="I230" s="307"/>
      <c r="J230" s="10"/>
      <c r="K230" s="10"/>
      <c r="L230" s="81"/>
      <c r="M230" s="307">
        <v>159</v>
      </c>
      <c r="N230" s="1" t="s">
        <v>183</v>
      </c>
      <c r="O230" s="316"/>
      <c r="P230" s="17">
        <f t="shared" si="996"/>
        <v>508.238</v>
      </c>
      <c r="Q230" s="17"/>
      <c r="R230" s="17">
        <v>508.238</v>
      </c>
      <c r="S230" s="17"/>
      <c r="T230" s="17"/>
      <c r="U230" s="336">
        <v>55.800000000000004</v>
      </c>
      <c r="V230" s="316"/>
      <c r="W230" s="316"/>
      <c r="X230" s="17">
        <f t="shared" si="997"/>
        <v>508.23795000000001</v>
      </c>
      <c r="Y230" s="17"/>
      <c r="Z230" s="33">
        <f>558-49.76205</f>
        <v>508.23795000000001</v>
      </c>
      <c r="AA230" s="17"/>
      <c r="AB230" s="17"/>
      <c r="AC230" s="17">
        <f t="shared" si="998"/>
        <v>52.564900000000002</v>
      </c>
      <c r="AD230" s="17"/>
      <c r="AE230" s="274">
        <v>52.564900000000002</v>
      </c>
      <c r="AF230" s="17"/>
      <c r="AG230" s="274"/>
      <c r="AH230" s="316"/>
      <c r="AI230" s="17">
        <f t="shared" si="999"/>
        <v>55.800000000000004</v>
      </c>
      <c r="AJ230" s="17"/>
      <c r="AK230" s="324">
        <f t="shared" si="904"/>
        <v>55.800000000000004</v>
      </c>
      <c r="AL230" s="324">
        <f t="shared" si="905"/>
        <v>0</v>
      </c>
      <c r="AM230" s="324">
        <f t="shared" si="906"/>
        <v>0</v>
      </c>
      <c r="AN230" s="17">
        <f t="shared" si="1000"/>
        <v>508.238</v>
      </c>
      <c r="AO230" s="17"/>
      <c r="AP230" s="17">
        <v>508.238</v>
      </c>
      <c r="AQ230" s="17"/>
      <c r="AR230" s="17"/>
      <c r="AS230" s="17">
        <f t="shared" si="1001"/>
        <v>558</v>
      </c>
      <c r="AT230" s="17"/>
      <c r="AU230" s="33">
        <v>558</v>
      </c>
      <c r="AV230" s="18"/>
      <c r="AW230" s="17"/>
      <c r="AX230" s="17"/>
      <c r="AY230" s="17">
        <f t="shared" si="1002"/>
        <v>558</v>
      </c>
      <c r="AZ230" s="17"/>
      <c r="BA230" s="33">
        <v>558</v>
      </c>
      <c r="BB230" s="17"/>
      <c r="BC230" s="17"/>
      <c r="BD230" s="17">
        <f t="shared" si="1003"/>
        <v>558</v>
      </c>
      <c r="BE230" s="17"/>
      <c r="BF230" s="33">
        <v>558</v>
      </c>
      <c r="BG230" s="17"/>
      <c r="BH230" s="17"/>
      <c r="BI230" s="17">
        <f t="shared" si="1004"/>
        <v>558</v>
      </c>
      <c r="BJ230" s="17"/>
      <c r="BK230" s="33">
        <v>558</v>
      </c>
      <c r="BL230" s="17"/>
      <c r="BM230" s="17"/>
      <c r="BN230" s="17">
        <f t="shared" si="1005"/>
        <v>558</v>
      </c>
      <c r="BO230" s="17"/>
      <c r="BP230" s="33">
        <v>558</v>
      </c>
      <c r="BQ230" s="17"/>
      <c r="BR230" s="17"/>
      <c r="BS230" s="17"/>
      <c r="BT230" s="17" t="s">
        <v>283</v>
      </c>
      <c r="BU230" s="17">
        <f t="shared" si="1006"/>
        <v>508.23795000000001</v>
      </c>
      <c r="BV230" s="17"/>
      <c r="BW230" s="33">
        <f>558-49.76205</f>
        <v>508.23795000000001</v>
      </c>
      <c r="BX230" s="17"/>
      <c r="BY230" s="17"/>
      <c r="BZ230" s="17">
        <f t="shared" si="1007"/>
        <v>4.9999999987448973E-5</v>
      </c>
      <c r="CA230" s="17">
        <f t="shared" si="1008"/>
        <v>0</v>
      </c>
      <c r="CB230" s="17">
        <f t="shared" si="1009"/>
        <v>4.9999999987448973E-5</v>
      </c>
      <c r="CC230" s="17">
        <f t="shared" si="1010"/>
        <v>0</v>
      </c>
      <c r="CD230" s="17">
        <f t="shared" si="1011"/>
        <v>0</v>
      </c>
      <c r="CE230" s="17">
        <f t="shared" si="1012"/>
        <v>558</v>
      </c>
      <c r="CF230" s="17"/>
      <c r="CG230" s="33">
        <v>558</v>
      </c>
      <c r="CH230" s="17"/>
      <c r="CI230" s="17"/>
      <c r="CJ230" s="17">
        <f t="shared" si="1013"/>
        <v>49.762050000000002</v>
      </c>
      <c r="CK230" s="17"/>
      <c r="CL230" s="33">
        <f>49.76205</f>
        <v>49.762050000000002</v>
      </c>
      <c r="CM230" s="17"/>
      <c r="CN230" s="17"/>
      <c r="CO230" s="17">
        <f t="shared" si="1014"/>
        <v>508.23795000000001</v>
      </c>
      <c r="CP230" s="17"/>
      <c r="CQ230" s="33">
        <f>558-49.76205</f>
        <v>508.23795000000001</v>
      </c>
      <c r="CR230" s="17"/>
      <c r="CS230" s="17"/>
      <c r="CT230" s="15">
        <f t="shared" si="1015"/>
        <v>425.29784000000001</v>
      </c>
      <c r="CU230" s="15"/>
      <c r="CV230" s="15">
        <v>425.29784000000001</v>
      </c>
      <c r="CW230" s="15"/>
      <c r="CX230" s="15"/>
      <c r="CY230" s="17">
        <f t="shared" si="1016"/>
        <v>52.564900000000002</v>
      </c>
      <c r="CZ230" s="17"/>
      <c r="DA230" s="274">
        <v>52.564900000000002</v>
      </c>
      <c r="DB230" s="17"/>
      <c r="DC230" s="274"/>
      <c r="DD230" s="15">
        <f t="shared" si="1017"/>
        <v>477.86274000000003</v>
      </c>
      <c r="DE230" s="17">
        <f t="shared" si="1018"/>
        <v>477.86274000000003</v>
      </c>
      <c r="DF230" s="17">
        <f t="shared" si="1019"/>
        <v>0</v>
      </c>
      <c r="DG230" s="17">
        <f t="shared" si="1020"/>
        <v>477.86274000000003</v>
      </c>
      <c r="DH230" s="17">
        <f t="shared" si="1021"/>
        <v>0</v>
      </c>
      <c r="DI230" s="17">
        <f t="shared" si="1022"/>
        <v>0</v>
      </c>
      <c r="DJ230" s="17">
        <f t="shared" si="1023"/>
        <v>82.940110000000004</v>
      </c>
      <c r="DK230" s="17">
        <f t="shared" si="1024"/>
        <v>0</v>
      </c>
      <c r="DL230" s="17">
        <f t="shared" si="1025"/>
        <v>82.940110000000004</v>
      </c>
      <c r="DM230" s="17">
        <f t="shared" si="1026"/>
        <v>0</v>
      </c>
      <c r="DN230" s="17">
        <f t="shared" si="1027"/>
        <v>0</v>
      </c>
      <c r="DP230" s="209"/>
      <c r="DQ230" s="209"/>
      <c r="DR230" s="17">
        <f t="shared" si="1028"/>
        <v>0</v>
      </c>
      <c r="DS230" s="17"/>
      <c r="DT230" s="17"/>
      <c r="DU230" s="17"/>
      <c r="DV230" s="40"/>
      <c r="DW230" s="15">
        <f t="shared" si="1029"/>
        <v>0</v>
      </c>
      <c r="DX230" s="17"/>
      <c r="DY230" s="17"/>
      <c r="DZ230" s="17"/>
      <c r="EA230" s="17"/>
      <c r="EB230" s="17">
        <f t="shared" si="1030"/>
        <v>0</v>
      </c>
      <c r="EC230" s="17"/>
      <c r="ED230" s="17"/>
      <c r="EE230" s="17"/>
      <c r="EF230" s="17"/>
      <c r="EG230" s="17"/>
      <c r="EH230" s="17"/>
      <c r="EI230" s="17"/>
      <c r="EJ230" s="8">
        <f t="shared" si="1031"/>
        <v>82.940110000000004</v>
      </c>
      <c r="EK230" s="59"/>
      <c r="EL230" s="8">
        <f t="shared" si="1032"/>
        <v>508.23795000000001</v>
      </c>
      <c r="EM230" s="8">
        <f t="shared" si="1033"/>
        <v>425.29784000000001</v>
      </c>
      <c r="EO230" s="8"/>
      <c r="EP230" s="8"/>
      <c r="ER230" s="8"/>
      <c r="ET230" s="148">
        <v>1020</v>
      </c>
      <c r="EU230" s="148">
        <v>1020</v>
      </c>
      <c r="EV230" s="148">
        <v>0.34</v>
      </c>
      <c r="EW230" s="148"/>
      <c r="EX230" s="148"/>
      <c r="EY230" s="175">
        <v>0</v>
      </c>
      <c r="EZ230" s="148">
        <v>0</v>
      </c>
      <c r="FC230" s="8">
        <f t="shared" si="1036"/>
        <v>425.29784000000001</v>
      </c>
      <c r="FD230" s="8"/>
      <c r="FE230" s="131">
        <v>425.29784000000001</v>
      </c>
      <c r="FF230" s="8"/>
      <c r="FG230" s="131"/>
      <c r="FH230" s="8">
        <f t="shared" si="1037"/>
        <v>52.564900000000002</v>
      </c>
      <c r="FI230" s="8"/>
      <c r="FJ230" s="131">
        <v>52.564900000000002</v>
      </c>
      <c r="FK230" s="8"/>
      <c r="FL230" s="131"/>
      <c r="FM230" s="8">
        <f t="shared" si="1038"/>
        <v>425.29784000000001</v>
      </c>
      <c r="FN230" s="8"/>
      <c r="FO230" s="131">
        <v>425.29784000000001</v>
      </c>
      <c r="FP230" s="8"/>
      <c r="FQ230" s="131"/>
      <c r="FR230" s="8">
        <f t="shared" si="1039"/>
        <v>52.564900000000002</v>
      </c>
      <c r="FS230" s="8"/>
      <c r="FT230" s="131">
        <v>52.564900000000002</v>
      </c>
      <c r="FU230" s="8"/>
      <c r="FV230" s="131"/>
    </row>
    <row r="231" spans="2:178" ht="15.75" customHeight="1" x14ac:dyDescent="0.3">
      <c r="B231" s="49"/>
      <c r="C231" s="50"/>
      <c r="D231" s="50"/>
      <c r="E231" s="4"/>
      <c r="F231" s="49"/>
      <c r="G231" s="50"/>
      <c r="H231" s="50"/>
      <c r="I231" s="35"/>
      <c r="J231" s="35"/>
      <c r="K231" s="35"/>
      <c r="L231" s="338"/>
      <c r="M231" s="4"/>
      <c r="N231" s="2" t="s">
        <v>11</v>
      </c>
      <c r="O231" s="2"/>
      <c r="P231" s="21">
        <f t="shared" ref="P231:T231" si="1040">SUM(P232:P242)-P233</f>
        <v>36068.868999999999</v>
      </c>
      <c r="Q231" s="21">
        <f t="shared" si="1040"/>
        <v>0</v>
      </c>
      <c r="R231" s="21">
        <f t="shared" si="1040"/>
        <v>21040.530999999999</v>
      </c>
      <c r="S231" s="21">
        <f t="shared" si="1040"/>
        <v>10000</v>
      </c>
      <c r="T231" s="21">
        <f t="shared" si="1040"/>
        <v>5028.3379999999997</v>
      </c>
      <c r="U231" s="21">
        <v>3417.0961460000003</v>
      </c>
      <c r="V231" s="2"/>
      <c r="W231" s="2"/>
      <c r="X231" s="21">
        <f t="shared" ref="X231:AD231" si="1041">SUM(X232:X242)-X233</f>
        <v>36068.868999999999</v>
      </c>
      <c r="Y231" s="21">
        <f t="shared" si="1041"/>
        <v>0</v>
      </c>
      <c r="Z231" s="21">
        <f t="shared" si="1041"/>
        <v>21040.530999999999</v>
      </c>
      <c r="AA231" s="21">
        <f t="shared" si="1041"/>
        <v>10000</v>
      </c>
      <c r="AB231" s="21">
        <f t="shared" si="1041"/>
        <v>5028.3379999999997</v>
      </c>
      <c r="AC231" s="97">
        <f t="shared" si="1041"/>
        <v>9976.4664699999994</v>
      </c>
      <c r="AD231" s="97">
        <f t="shared" si="1041"/>
        <v>0</v>
      </c>
      <c r="AE231" s="273">
        <f t="shared" ref="AE231" si="1042">SUM(AE232:AE242)-AE233</f>
        <v>4630.7784000000001</v>
      </c>
      <c r="AF231" s="97">
        <f>SUM(AF232:AF242)-AF233</f>
        <v>4784.4270699999997</v>
      </c>
      <c r="AG231" s="273">
        <f t="shared" ref="AG231" si="1043">SUM(AG232:AG242)-AG233</f>
        <v>561.26099999999997</v>
      </c>
      <c r="AH231" s="2"/>
      <c r="AI231" s="97">
        <f>SUM(AI232:AI242)-AI233</f>
        <v>3417.0961460000003</v>
      </c>
      <c r="AJ231" s="97">
        <f>SUM(AJ232:AJ242)-AJ233</f>
        <v>0</v>
      </c>
      <c r="AK231" s="324">
        <f t="shared" si="904"/>
        <v>2280.1975000000002</v>
      </c>
      <c r="AL231" s="324">
        <f t="shared" si="905"/>
        <v>800</v>
      </c>
      <c r="AM231" s="324">
        <f t="shared" si="906"/>
        <v>336.89864599999999</v>
      </c>
      <c r="AN231" s="21">
        <f t="shared" ref="AN231:BC231" si="1044">SUM(AN232:AN242)-AN233</f>
        <v>36068.868999999999</v>
      </c>
      <c r="AO231" s="21">
        <f t="shared" si="1044"/>
        <v>0</v>
      </c>
      <c r="AP231" s="21">
        <f t="shared" si="1044"/>
        <v>21040.530999999999</v>
      </c>
      <c r="AQ231" s="21">
        <f t="shared" si="1044"/>
        <v>10000</v>
      </c>
      <c r="AR231" s="21">
        <f t="shared" si="1044"/>
        <v>5028.3379999999997</v>
      </c>
      <c r="AS231" s="21">
        <f t="shared" si="1044"/>
        <v>37830.312999999995</v>
      </c>
      <c r="AT231" s="21">
        <f t="shared" si="1044"/>
        <v>0</v>
      </c>
      <c r="AU231" s="21">
        <f t="shared" si="1044"/>
        <v>22801.975000000002</v>
      </c>
      <c r="AV231" s="21"/>
      <c r="AW231" s="21">
        <f t="shared" si="1044"/>
        <v>10000</v>
      </c>
      <c r="AX231" s="21">
        <f t="shared" si="1044"/>
        <v>5028.3379999999997</v>
      </c>
      <c r="AY231" s="21">
        <f t="shared" si="1044"/>
        <v>38291.312999999995</v>
      </c>
      <c r="AZ231" s="21">
        <f t="shared" si="1044"/>
        <v>0</v>
      </c>
      <c r="BA231" s="21">
        <f t="shared" si="1044"/>
        <v>23262.975000000002</v>
      </c>
      <c r="BB231" s="21">
        <f t="shared" si="1044"/>
        <v>10000</v>
      </c>
      <c r="BC231" s="21">
        <f t="shared" si="1044"/>
        <v>5028.3379999999997</v>
      </c>
      <c r="BD231" s="21">
        <f t="shared" ref="BD231:BR231" si="1045">SUM(BD232:BD242)-BD233</f>
        <v>38374.337999999996</v>
      </c>
      <c r="BE231" s="21">
        <f t="shared" si="1045"/>
        <v>0</v>
      </c>
      <c r="BF231" s="21">
        <f t="shared" si="1045"/>
        <v>23346</v>
      </c>
      <c r="BG231" s="21">
        <f t="shared" si="1045"/>
        <v>10000</v>
      </c>
      <c r="BH231" s="21">
        <f t="shared" si="1045"/>
        <v>5028.3379999999997</v>
      </c>
      <c r="BI231" s="21">
        <f>SUM(BI232:BI242)-BI233</f>
        <v>26153</v>
      </c>
      <c r="BJ231" s="21">
        <f>SUM(BJ232:BJ242)-BJ233</f>
        <v>0</v>
      </c>
      <c r="BK231" s="21">
        <f>SUM(BK232:BK242)-BK233</f>
        <v>23346</v>
      </c>
      <c r="BL231" s="21">
        <f>SUM(BL232:BL242)-BL233</f>
        <v>0</v>
      </c>
      <c r="BM231" s="21">
        <f>SUM(BM232:BM242)-BM233</f>
        <v>2806.9999999999995</v>
      </c>
      <c r="BN231" s="21">
        <f t="shared" si="1045"/>
        <v>15740.444</v>
      </c>
      <c r="BO231" s="21">
        <f t="shared" si="1045"/>
        <v>0</v>
      </c>
      <c r="BP231" s="21">
        <f t="shared" si="1045"/>
        <v>15740.444</v>
      </c>
      <c r="BQ231" s="21">
        <f t="shared" si="1045"/>
        <v>0</v>
      </c>
      <c r="BR231" s="21">
        <f t="shared" si="1045"/>
        <v>0</v>
      </c>
      <c r="BS231" s="16"/>
      <c r="BT231" s="16"/>
      <c r="BU231" s="21">
        <f>SUM(BU232:BU242)-BU233</f>
        <v>36068.868999999999</v>
      </c>
      <c r="BV231" s="21">
        <f>SUM(BV232:BV242)-BV233</f>
        <v>0</v>
      </c>
      <c r="BW231" s="21">
        <f>SUM(BW232:BW242)-BW233</f>
        <v>21040.530999999999</v>
      </c>
      <c r="BX231" s="21">
        <f>SUM(BX232:BX242)-BX233</f>
        <v>10000</v>
      </c>
      <c r="BY231" s="21">
        <f>SUM(BY232:BY242)-BY233</f>
        <v>5028.3379999999997</v>
      </c>
      <c r="BZ231" s="21">
        <f t="shared" ref="BZ231:DD231" si="1046">SUM(BZ232:BZ242)-BZ233</f>
        <v>0</v>
      </c>
      <c r="CA231" s="21">
        <f t="shared" si="1046"/>
        <v>0</v>
      </c>
      <c r="CB231" s="21">
        <f t="shared" si="1046"/>
        <v>0</v>
      </c>
      <c r="CC231" s="21">
        <f t="shared" si="1046"/>
        <v>0</v>
      </c>
      <c r="CD231" s="21">
        <f t="shared" si="1046"/>
        <v>0</v>
      </c>
      <c r="CE231" s="21">
        <f>SUM(CE232:CE242)-CE233</f>
        <v>36612.894</v>
      </c>
      <c r="CF231" s="21">
        <f>SUM(CF232:CF242)-CF233</f>
        <v>0</v>
      </c>
      <c r="CG231" s="21">
        <f>SUM(CG232:CG242)-CG233</f>
        <v>21584.556</v>
      </c>
      <c r="CH231" s="21">
        <f>SUM(CH232:CH242)-CH233</f>
        <v>10000</v>
      </c>
      <c r="CI231" s="21">
        <f>SUM(CI232:CI242)-CI233</f>
        <v>5028.3379999999997</v>
      </c>
      <c r="CJ231" s="21">
        <f t="shared" si="1046"/>
        <v>544.02499999999998</v>
      </c>
      <c r="CK231" s="21">
        <f t="shared" si="1046"/>
        <v>0</v>
      </c>
      <c r="CL231" s="21">
        <f t="shared" si="1046"/>
        <v>544.02499999999998</v>
      </c>
      <c r="CM231" s="21">
        <f t="shared" si="1046"/>
        <v>0</v>
      </c>
      <c r="CN231" s="21">
        <f t="shared" si="1046"/>
        <v>0</v>
      </c>
      <c r="CO231" s="21">
        <f>SUM(CO232:CO242)-CO233</f>
        <v>36068.868999999999</v>
      </c>
      <c r="CP231" s="21">
        <f>SUM(CP232:CP242)-CP233</f>
        <v>0</v>
      </c>
      <c r="CQ231" s="21">
        <f>SUM(CQ232:CQ242)-CQ233</f>
        <v>21040.530999999999</v>
      </c>
      <c r="CR231" s="21">
        <f>SUM(CR232:CR242)-CR233</f>
        <v>10000</v>
      </c>
      <c r="CS231" s="21">
        <f>SUM(CS232:CS242)-CS233</f>
        <v>5028.3379999999997</v>
      </c>
      <c r="CT231" s="21">
        <f t="shared" si="1046"/>
        <v>35238.713999999993</v>
      </c>
      <c r="CU231" s="21">
        <f t="shared" si="1046"/>
        <v>0</v>
      </c>
      <c r="CV231" s="21">
        <f t="shared" si="1046"/>
        <v>20210.376</v>
      </c>
      <c r="CW231" s="21">
        <f t="shared" si="1046"/>
        <v>10000</v>
      </c>
      <c r="CX231" s="21">
        <f t="shared" si="1046"/>
        <v>5028.3379999999997</v>
      </c>
      <c r="CY231" s="97">
        <f>SUM(CY232:CY242)-CY233</f>
        <v>9976.4664699999994</v>
      </c>
      <c r="CZ231" s="97">
        <f>SUM(CZ232:CZ242)-CZ233</f>
        <v>0</v>
      </c>
      <c r="DA231" s="273">
        <f t="shared" ref="DA231" si="1047">SUM(DA232:DA242)-DA233</f>
        <v>4630.7784000000001</v>
      </c>
      <c r="DB231" s="97">
        <f>SUM(DB232:DB242)-DB233</f>
        <v>4784.4270699999997</v>
      </c>
      <c r="DC231" s="273">
        <f t="shared" ref="DC231" si="1048">SUM(DC232:DC242)-DC233</f>
        <v>561.26099999999997</v>
      </c>
      <c r="DD231" s="21">
        <f t="shared" si="1046"/>
        <v>45215.180469999999</v>
      </c>
      <c r="DE231" s="21">
        <f t="shared" ref="DE231:DN231" si="1049">SUM(DE232:DE242)-DE233</f>
        <v>45215.180469999999</v>
      </c>
      <c r="DF231" s="21">
        <f t="shared" si="1049"/>
        <v>0</v>
      </c>
      <c r="DG231" s="21">
        <f t="shared" si="1049"/>
        <v>24841.154399999999</v>
      </c>
      <c r="DH231" s="21">
        <f t="shared" si="1049"/>
        <v>14784.42707</v>
      </c>
      <c r="DI231" s="21">
        <f t="shared" si="1049"/>
        <v>5589.5990000000002</v>
      </c>
      <c r="DJ231" s="21">
        <f t="shared" si="1049"/>
        <v>830.15500000000111</v>
      </c>
      <c r="DK231" s="21">
        <f t="shared" si="1049"/>
        <v>0</v>
      </c>
      <c r="DL231" s="21">
        <f t="shared" si="1049"/>
        <v>830.15500000000111</v>
      </c>
      <c r="DM231" s="21">
        <f t="shared" si="1049"/>
        <v>0</v>
      </c>
      <c r="DN231" s="21">
        <f t="shared" si="1049"/>
        <v>0</v>
      </c>
      <c r="DO231" s="31">
        <f>DP231+DR231-CJ231</f>
        <v>36263.868999999999</v>
      </c>
      <c r="DP231" s="206">
        <f t="shared" ref="DP231:EJ231" si="1050">SUM(DP232:DP242)-DP233</f>
        <v>36807.894</v>
      </c>
      <c r="DQ231" s="206">
        <f t="shared" ref="DQ231" si="1051">SUM(DQ232:DQ242)-DQ233</f>
        <v>36263.868999999999</v>
      </c>
      <c r="DR231" s="207">
        <f t="shared" si="1050"/>
        <v>0</v>
      </c>
      <c r="DS231" s="21">
        <f t="shared" si="1050"/>
        <v>0</v>
      </c>
      <c r="DT231" s="21">
        <f t="shared" si="1050"/>
        <v>0</v>
      </c>
      <c r="DU231" s="21">
        <f t="shared" si="1050"/>
        <v>0</v>
      </c>
      <c r="DV231" s="42">
        <f t="shared" si="1050"/>
        <v>0</v>
      </c>
      <c r="DW231" s="21">
        <f t="shared" si="1050"/>
        <v>0</v>
      </c>
      <c r="DX231" s="207">
        <f t="shared" si="1050"/>
        <v>0</v>
      </c>
      <c r="DY231" s="21">
        <f t="shared" si="1050"/>
        <v>0</v>
      </c>
      <c r="DZ231" s="21">
        <f t="shared" si="1050"/>
        <v>0</v>
      </c>
      <c r="EA231" s="21">
        <f t="shared" si="1050"/>
        <v>0</v>
      </c>
      <c r="EB231" s="21">
        <f t="shared" si="1050"/>
        <v>0</v>
      </c>
      <c r="EC231" s="21">
        <f t="shared" si="1050"/>
        <v>0</v>
      </c>
      <c r="ED231" s="21">
        <f t="shared" si="1050"/>
        <v>0</v>
      </c>
      <c r="EE231" s="21">
        <f t="shared" si="1050"/>
        <v>0</v>
      </c>
      <c r="EF231" s="21">
        <f t="shared" si="1050"/>
        <v>0</v>
      </c>
      <c r="EG231" s="21">
        <f t="shared" si="1050"/>
        <v>195</v>
      </c>
      <c r="EH231" s="21">
        <f t="shared" si="1050"/>
        <v>192.5</v>
      </c>
      <c r="EI231" s="21">
        <f t="shared" si="1050"/>
        <v>2.5</v>
      </c>
      <c r="EJ231" s="3">
        <f t="shared" si="1050"/>
        <v>832.65500000000111</v>
      </c>
      <c r="EL231" s="3">
        <f>SUM(EL232:EL242)-EL233</f>
        <v>36263.868999999999</v>
      </c>
      <c r="EM231" s="3">
        <f>SUM(EM232:EM242)-EM233</f>
        <v>35431.213999999993</v>
      </c>
      <c r="EO231" s="3">
        <f>SUM(EO232:EO242)-EO233</f>
        <v>35431.214</v>
      </c>
      <c r="EP231" s="3">
        <f>SUM(EP232:EP242)-EP233</f>
        <v>832.65500000000111</v>
      </c>
      <c r="ER231" s="3">
        <f>SUM(ER232:ER242)-ER233</f>
        <v>832.65500000000338</v>
      </c>
      <c r="ES231" s="24">
        <f>EJ231-ER231</f>
        <v>-2.2737367544323206E-12</v>
      </c>
      <c r="ET231" s="146">
        <f t="shared" ref="ET231:EV231" si="1052">SUM(ET232:ET242)-ET233</f>
        <v>36645.5</v>
      </c>
      <c r="EU231" s="146">
        <f t="shared" si="1052"/>
        <v>0</v>
      </c>
      <c r="EV231" s="146">
        <f t="shared" si="1052"/>
        <v>7.1509999999999998</v>
      </c>
      <c r="EW231" s="146">
        <f t="shared" ref="EW231:EX231" si="1053">SUM(EW232:EW242)-EW233</f>
        <v>13279.5</v>
      </c>
      <c r="EX231" s="146">
        <f t="shared" si="1053"/>
        <v>1.0649999999999999</v>
      </c>
      <c r="EY231" s="171">
        <f t="shared" ref="EY231:EZ231" si="1054">SUM(EY232:EY242)-EY233</f>
        <v>5</v>
      </c>
      <c r="EZ231" s="174">
        <f t="shared" si="1054"/>
        <v>4101</v>
      </c>
      <c r="FA231" s="24"/>
      <c r="FB231" s="24"/>
      <c r="FC231" s="94">
        <f>SUM(FC232:FC242)-FC233</f>
        <v>35238.713999999993</v>
      </c>
      <c r="FD231" s="94">
        <f>SUM(FD232:FD242)-FD233</f>
        <v>0</v>
      </c>
      <c r="FE231" s="141">
        <f t="shared" ref="FE231" si="1055">SUM(FE232:FE242)-FE233</f>
        <v>20210.376</v>
      </c>
      <c r="FF231" s="94">
        <f>SUM(FF232:FF242)-FF233</f>
        <v>10000</v>
      </c>
      <c r="FG231" s="141">
        <f t="shared" ref="FG231" si="1056">SUM(FG232:FG242)-FG233</f>
        <v>5028.3379999999997</v>
      </c>
      <c r="FH231" s="94">
        <f>SUM(FH232:FH242)-FH233</f>
        <v>9976.4664699999994</v>
      </c>
      <c r="FI231" s="94">
        <f>SUM(FI232:FI242)-FI233</f>
        <v>0</v>
      </c>
      <c r="FJ231" s="141">
        <f t="shared" ref="FJ231" si="1057">SUM(FJ232:FJ242)-FJ233</f>
        <v>4630.7784000000001</v>
      </c>
      <c r="FK231" s="94">
        <f>SUM(FK232:FK242)-FK233</f>
        <v>4784.4270699999997</v>
      </c>
      <c r="FL231" s="141">
        <f t="shared" ref="FL231" si="1058">SUM(FL232:FL242)-FL233</f>
        <v>561.26099999999997</v>
      </c>
      <c r="FM231" s="94">
        <f>SUM(FM232:FM242)-FM233</f>
        <v>35238.713999999993</v>
      </c>
      <c r="FN231" s="94">
        <f>SUM(FN232:FN242)-FN233</f>
        <v>0</v>
      </c>
      <c r="FO231" s="141">
        <f t="shared" ref="FO231" si="1059">SUM(FO232:FO242)-FO233</f>
        <v>20210.376</v>
      </c>
      <c r="FP231" s="94">
        <f>SUM(FP232:FP242)-FP233</f>
        <v>10000</v>
      </c>
      <c r="FQ231" s="141">
        <f t="shared" ref="FQ231" si="1060">SUM(FQ232:FQ242)-FQ233</f>
        <v>5028.3379999999997</v>
      </c>
      <c r="FR231" s="94">
        <f>SUM(FR232:FR242)-FR233</f>
        <v>9976.4664699999994</v>
      </c>
      <c r="FS231" s="94">
        <f>SUM(FS232:FS242)-FS233</f>
        <v>0</v>
      </c>
      <c r="FT231" s="141">
        <f t="shared" ref="FT231" si="1061">SUM(FT232:FT242)-FT233</f>
        <v>4630.7784000000001</v>
      </c>
      <c r="FU231" s="94">
        <f>SUM(FU232:FU242)-FU233</f>
        <v>4784.4270699999997</v>
      </c>
      <c r="FV231" s="141">
        <f t="shared" ref="FV231" si="1062">SUM(FV232:FV242)-FV233</f>
        <v>561.26099999999997</v>
      </c>
    </row>
    <row r="232" spans="2:178" s="59" customFormat="1" ht="15.75" hidden="1" customHeight="1" x14ac:dyDescent="0.3">
      <c r="B232" s="49">
        <v>1</v>
      </c>
      <c r="C232" s="50"/>
      <c r="D232" s="50"/>
      <c r="E232" s="307">
        <v>194</v>
      </c>
      <c r="F232" s="49">
        <v>1</v>
      </c>
      <c r="G232" s="50"/>
      <c r="H232" s="50"/>
      <c r="I232" s="307"/>
      <c r="J232" s="10"/>
      <c r="K232" s="10"/>
      <c r="L232" s="81"/>
      <c r="M232" s="307"/>
      <c r="N232" s="10" t="s">
        <v>390</v>
      </c>
      <c r="O232" s="312"/>
      <c r="P232" s="17">
        <f t="shared" ref="P232:P242" si="1063">Q232+R232+S232+T232</f>
        <v>0</v>
      </c>
      <c r="Q232" s="17"/>
      <c r="R232" s="33"/>
      <c r="S232" s="17"/>
      <c r="T232" s="17"/>
      <c r="U232" s="17">
        <v>176.14440000000002</v>
      </c>
      <c r="V232" s="312"/>
      <c r="W232" s="312"/>
      <c r="X232" s="17">
        <f t="shared" ref="X232:X242" si="1064">Y232+Z232+AA232+AB232</f>
        <v>0</v>
      </c>
      <c r="Y232" s="17"/>
      <c r="Z232" s="17"/>
      <c r="AA232" s="17"/>
      <c r="AB232" s="17"/>
      <c r="AC232" s="17">
        <f t="shared" ref="AC232:AC242" si="1065">AD232+AE232+AF232+AG232</f>
        <v>0</v>
      </c>
      <c r="AD232" s="17"/>
      <c r="AE232" s="274"/>
      <c r="AF232" s="17"/>
      <c r="AG232" s="274"/>
      <c r="AH232" s="312"/>
      <c r="AI232" s="17">
        <f t="shared" ref="AI232:AI242" si="1066">AJ232+AK232+AL232+AM232</f>
        <v>176.14440000000002</v>
      </c>
      <c r="AJ232" s="17"/>
      <c r="AK232" s="324">
        <f t="shared" si="904"/>
        <v>176.14440000000002</v>
      </c>
      <c r="AL232" s="324">
        <f t="shared" si="905"/>
        <v>0</v>
      </c>
      <c r="AM232" s="324">
        <f t="shared" si="906"/>
        <v>0</v>
      </c>
      <c r="AN232" s="17">
        <f t="shared" ref="AN232:AN242" si="1067">AO232+AP232+AQ232+AR232</f>
        <v>0</v>
      </c>
      <c r="AO232" s="17"/>
      <c r="AP232" s="33"/>
      <c r="AQ232" s="17"/>
      <c r="AR232" s="17"/>
      <c r="AS232" s="17">
        <f t="shared" ref="AS232:AS242" si="1068">AT232+AU232+AW232+AX232</f>
        <v>1761.444</v>
      </c>
      <c r="AT232" s="17"/>
      <c r="AU232" s="33">
        <v>1761.444</v>
      </c>
      <c r="AV232" s="18"/>
      <c r="AW232" s="17"/>
      <c r="AX232" s="17"/>
      <c r="AY232" s="17">
        <f t="shared" ref="AY232:AY242" si="1069">AZ232+BA232+BB232+BC232</f>
        <v>1761.444</v>
      </c>
      <c r="AZ232" s="17"/>
      <c r="BA232" s="33">
        <v>1761.444</v>
      </c>
      <c r="BB232" s="17"/>
      <c r="BC232" s="17"/>
      <c r="BD232" s="17">
        <f t="shared" ref="BD232:BD242" si="1070">BE232+BF232+BG232+BH232</f>
        <v>1761.444</v>
      </c>
      <c r="BE232" s="17"/>
      <c r="BF232" s="33">
        <v>1761.444</v>
      </c>
      <c r="BG232" s="17"/>
      <c r="BH232" s="17"/>
      <c r="BI232" s="17">
        <f t="shared" ref="BI232:BI242" si="1071">BJ232+BK232+BL232+BM232</f>
        <v>1761.444</v>
      </c>
      <c r="BJ232" s="17"/>
      <c r="BK232" s="33">
        <v>1761.444</v>
      </c>
      <c r="BL232" s="17"/>
      <c r="BM232" s="17"/>
      <c r="BN232" s="17">
        <f t="shared" ref="BN232:BN258" si="1072">BO232+BP232+BQ232+BR232</f>
        <v>1761.444</v>
      </c>
      <c r="BO232" s="17"/>
      <c r="BP232" s="33">
        <v>1761.444</v>
      </c>
      <c r="BQ232" s="17"/>
      <c r="BR232" s="17"/>
      <c r="BS232" s="17"/>
      <c r="BT232" s="17" t="s">
        <v>308</v>
      </c>
      <c r="BU232" s="17">
        <f t="shared" ref="BU232:BU242" si="1073">BV232+BW232+BX232+BY232</f>
        <v>0</v>
      </c>
      <c r="BV232" s="17"/>
      <c r="BW232" s="17"/>
      <c r="BX232" s="17"/>
      <c r="BY232" s="17"/>
      <c r="BZ232" s="17">
        <f t="shared" ref="BZ232:BZ242" si="1074">CA232+CB232+CC232+CD232</f>
        <v>0</v>
      </c>
      <c r="CA232" s="17">
        <f t="shared" ref="CA232:CA242" si="1075">AO232-BV232</f>
        <v>0</v>
      </c>
      <c r="CB232" s="17">
        <f t="shared" ref="CB232:CB242" si="1076">AP232-BW232</f>
        <v>0</v>
      </c>
      <c r="CC232" s="17">
        <f t="shared" ref="CC232:CC242" si="1077">AQ232-BX232</f>
        <v>0</v>
      </c>
      <c r="CD232" s="17">
        <f t="shared" ref="CD232:CD242" si="1078">AR232-BY232</f>
        <v>0</v>
      </c>
      <c r="CE232" s="17">
        <f t="shared" ref="CE232:CE242" si="1079">CF232+CG232+CH232+CI232</f>
        <v>0</v>
      </c>
      <c r="CF232" s="17"/>
      <c r="CG232" s="17"/>
      <c r="CH232" s="17"/>
      <c r="CI232" s="17"/>
      <c r="CJ232" s="17">
        <f t="shared" ref="CJ232:CJ242" si="1080">CK232+CL232+CM232+CN232</f>
        <v>0</v>
      </c>
      <c r="CK232" s="17"/>
      <c r="CL232" s="17"/>
      <c r="CM232" s="17"/>
      <c r="CN232" s="17"/>
      <c r="CO232" s="17">
        <f t="shared" ref="CO232:CO242" si="1081">CP232+CQ232+CR232+CS232</f>
        <v>0</v>
      </c>
      <c r="CP232" s="17"/>
      <c r="CQ232" s="17"/>
      <c r="CR232" s="17"/>
      <c r="CS232" s="17"/>
      <c r="CT232" s="15">
        <f t="shared" ref="CT232:CT242" si="1082">CU232+CV232+CW232+CX232</f>
        <v>0</v>
      </c>
      <c r="CU232" s="15"/>
      <c r="CV232" s="15"/>
      <c r="CW232" s="15"/>
      <c r="CX232" s="15"/>
      <c r="CY232" s="17">
        <f t="shared" ref="CY232:CY242" si="1083">CZ232+DA232+DB232+DC232</f>
        <v>0</v>
      </c>
      <c r="CZ232" s="17"/>
      <c r="DA232" s="274"/>
      <c r="DB232" s="17"/>
      <c r="DC232" s="274"/>
      <c r="DD232" s="15">
        <f t="shared" ref="DD232:DD242" si="1084">DE232</f>
        <v>0</v>
      </c>
      <c r="DE232" s="17">
        <f t="shared" ref="DE232:DE242" si="1085">DF232+DG232+DH232+DI232</f>
        <v>0</v>
      </c>
      <c r="DF232" s="17">
        <f t="shared" ref="DF232:DF242" si="1086">CU232+CZ232</f>
        <v>0</v>
      </c>
      <c r="DG232" s="17">
        <f t="shared" ref="DG232:DG242" si="1087">CV232+DA232</f>
        <v>0</v>
      </c>
      <c r="DH232" s="17">
        <f t="shared" ref="DH232:DH242" si="1088">CW232+DB232</f>
        <v>0</v>
      </c>
      <c r="DI232" s="17">
        <f t="shared" ref="DI232:DI242" si="1089">CX232+DC232</f>
        <v>0</v>
      </c>
      <c r="DJ232" s="17">
        <f t="shared" ref="DJ232:DJ242" si="1090">DK232+DL232+DM232+DN232</f>
        <v>0</v>
      </c>
      <c r="DK232" s="17">
        <f t="shared" ref="DK232:DK242" si="1091">CP232-CU232</f>
        <v>0</v>
      </c>
      <c r="DL232" s="17">
        <f t="shared" ref="DL232:DL242" si="1092">CQ232-CV232</f>
        <v>0</v>
      </c>
      <c r="DM232" s="17">
        <f t="shared" ref="DM232:DM242" si="1093">CR232-CW232</f>
        <v>0</v>
      </c>
      <c r="DN232" s="17">
        <f t="shared" ref="DN232:DN242" si="1094">CS232-CX232</f>
        <v>0</v>
      </c>
      <c r="DO232" s="208"/>
      <c r="DP232" s="209">
        <v>195</v>
      </c>
      <c r="DQ232" s="209">
        <f>DP232</f>
        <v>195</v>
      </c>
      <c r="DR232" s="17">
        <f t="shared" ref="DR232:DR242" si="1095">DS232+DT232+DU232+DV232</f>
        <v>0</v>
      </c>
      <c r="DS232" s="17"/>
      <c r="DT232" s="17"/>
      <c r="DU232" s="17"/>
      <c r="DV232" s="40"/>
      <c r="DW232" s="15">
        <f t="shared" ref="DW232:DW242" si="1096">DX232+DY232+DZ232+EA232</f>
        <v>0</v>
      </c>
      <c r="DX232" s="17"/>
      <c r="DY232" s="17"/>
      <c r="DZ232" s="17"/>
      <c r="EA232" s="17"/>
      <c r="EB232" s="17">
        <f t="shared" ref="EB232:EB242" si="1097">EC232+ED232+EE232+EF232</f>
        <v>0</v>
      </c>
      <c r="EC232" s="17"/>
      <c r="ED232" s="17"/>
      <c r="EE232" s="17"/>
      <c r="EF232" s="17"/>
      <c r="EG232" s="17">
        <v>195</v>
      </c>
      <c r="EH232" s="17">
        <v>192.5</v>
      </c>
      <c r="EI232" s="17">
        <f>EG232-EH232</f>
        <v>2.5</v>
      </c>
      <c r="EJ232" s="8">
        <f t="shared" ref="EJ232:EJ242" si="1098">DJ232+EB232+EI232</f>
        <v>2.5</v>
      </c>
      <c r="EL232" s="8">
        <f t="shared" ref="EL232:EL242" si="1099">CO232+DR232+EG232</f>
        <v>195</v>
      </c>
      <c r="EM232" s="8">
        <f t="shared" ref="EM232:EM242" si="1100">CT232+DW232+EH232</f>
        <v>192.5</v>
      </c>
      <c r="EO232" s="8">
        <f t="shared" ref="EO232:EO233" si="1101">EM232</f>
        <v>192.5</v>
      </c>
      <c r="EP232" s="8">
        <f t="shared" ref="EP232:EP233" si="1102">EJ232</f>
        <v>2.5</v>
      </c>
      <c r="ER232" s="8">
        <f>DQ232-EO232</f>
        <v>2.5</v>
      </c>
      <c r="ET232" s="148"/>
      <c r="EU232" s="148"/>
      <c r="EV232" s="148"/>
      <c r="EW232" s="148"/>
      <c r="EX232" s="148"/>
      <c r="EY232" s="175"/>
      <c r="EZ232" s="148"/>
      <c r="FC232" s="8">
        <f t="shared" ref="FC232:FC242" si="1103">FD232+FE232+FF232+FG232</f>
        <v>0</v>
      </c>
      <c r="FD232" s="8"/>
      <c r="FE232" s="131"/>
      <c r="FF232" s="8"/>
      <c r="FG232" s="131"/>
      <c r="FH232" s="8">
        <f t="shared" ref="FH232:FH242" si="1104">FI232+FJ232+FK232+FL232</f>
        <v>0</v>
      </c>
      <c r="FI232" s="8"/>
      <c r="FJ232" s="131"/>
      <c r="FK232" s="8"/>
      <c r="FL232" s="131"/>
      <c r="FM232" s="8">
        <f t="shared" ref="FM232:FM242" si="1105">FN232+FO232+FP232+FQ232</f>
        <v>0</v>
      </c>
      <c r="FN232" s="8"/>
      <c r="FO232" s="131"/>
      <c r="FP232" s="8"/>
      <c r="FQ232" s="131"/>
      <c r="FR232" s="8">
        <f t="shared" ref="FR232:FR242" si="1106">FS232+FT232+FU232+FV232</f>
        <v>0</v>
      </c>
      <c r="FS232" s="8"/>
      <c r="FT232" s="131"/>
      <c r="FU232" s="8"/>
      <c r="FV232" s="131"/>
    </row>
    <row r="233" spans="2:178" s="59" customFormat="1" ht="15.75" hidden="1" customHeight="1" x14ac:dyDescent="0.3">
      <c r="B233" s="49"/>
      <c r="C233" s="50"/>
      <c r="D233" s="50"/>
      <c r="E233" s="307"/>
      <c r="F233" s="49"/>
      <c r="G233" s="50"/>
      <c r="H233" s="50"/>
      <c r="I233" s="307"/>
      <c r="J233" s="10"/>
      <c r="K233" s="10"/>
      <c r="L233" s="81"/>
      <c r="M233" s="307"/>
      <c r="N233" s="28" t="s">
        <v>396</v>
      </c>
      <c r="O233" s="313"/>
      <c r="P233" s="17">
        <f t="shared" si="1063"/>
        <v>0</v>
      </c>
      <c r="Q233" s="17"/>
      <c r="R233" s="55"/>
      <c r="S233" s="17"/>
      <c r="T233" s="17"/>
      <c r="U233" s="20">
        <v>176.14440000000002</v>
      </c>
      <c r="V233" s="313"/>
      <c r="W233" s="313"/>
      <c r="X233" s="17">
        <f t="shared" si="1064"/>
        <v>0</v>
      </c>
      <c r="Y233" s="17"/>
      <c r="Z233" s="17"/>
      <c r="AA233" s="17"/>
      <c r="AB233" s="17"/>
      <c r="AC233" s="17">
        <f t="shared" si="1065"/>
        <v>0</v>
      </c>
      <c r="AD233" s="17"/>
      <c r="AE233" s="282"/>
      <c r="AF233" s="17"/>
      <c r="AG233" s="282"/>
      <c r="AH233" s="313"/>
      <c r="AI233" s="17">
        <f t="shared" si="1066"/>
        <v>176.14440000000002</v>
      </c>
      <c r="AJ233" s="17"/>
      <c r="AK233" s="324">
        <f t="shared" si="904"/>
        <v>176.14440000000002</v>
      </c>
      <c r="AL233" s="324">
        <f t="shared" si="905"/>
        <v>0</v>
      </c>
      <c r="AM233" s="324">
        <f t="shared" si="906"/>
        <v>0</v>
      </c>
      <c r="AN233" s="17">
        <f t="shared" si="1067"/>
        <v>0</v>
      </c>
      <c r="AO233" s="17"/>
      <c r="AP233" s="55"/>
      <c r="AQ233" s="17"/>
      <c r="AR233" s="17"/>
      <c r="AS233" s="17">
        <f t="shared" si="1068"/>
        <v>1761.444</v>
      </c>
      <c r="AT233" s="17"/>
      <c r="AU233" s="55">
        <v>1761.444</v>
      </c>
      <c r="AV233" s="27"/>
      <c r="AW233" s="17"/>
      <c r="AX233" s="17"/>
      <c r="AY233" s="17">
        <f t="shared" si="1069"/>
        <v>1761.444</v>
      </c>
      <c r="AZ233" s="17"/>
      <c r="BA233" s="55">
        <v>1761.444</v>
      </c>
      <c r="BB233" s="17"/>
      <c r="BC233" s="17"/>
      <c r="BD233" s="17">
        <f t="shared" si="1070"/>
        <v>1761.444</v>
      </c>
      <c r="BE233" s="17"/>
      <c r="BF233" s="55">
        <v>1761.444</v>
      </c>
      <c r="BG233" s="17"/>
      <c r="BH233" s="17"/>
      <c r="BI233" s="17">
        <f t="shared" si="1071"/>
        <v>1761.444</v>
      </c>
      <c r="BJ233" s="17"/>
      <c r="BK233" s="55">
        <v>1761.444</v>
      </c>
      <c r="BL233" s="17"/>
      <c r="BM233" s="17"/>
      <c r="BN233" s="17">
        <f t="shared" si="1072"/>
        <v>1761.444</v>
      </c>
      <c r="BO233" s="17"/>
      <c r="BP233" s="55">
        <v>1761.444</v>
      </c>
      <c r="BQ233" s="17"/>
      <c r="BR233" s="17"/>
      <c r="BS233" s="17"/>
      <c r="BT233" s="17" t="s">
        <v>298</v>
      </c>
      <c r="BU233" s="17">
        <f t="shared" si="1073"/>
        <v>0</v>
      </c>
      <c r="BV233" s="17"/>
      <c r="BW233" s="17"/>
      <c r="BX233" s="17"/>
      <c r="BY233" s="17"/>
      <c r="BZ233" s="17">
        <f t="shared" si="1074"/>
        <v>0</v>
      </c>
      <c r="CA233" s="17">
        <f t="shared" si="1075"/>
        <v>0</v>
      </c>
      <c r="CB233" s="17">
        <f t="shared" si="1076"/>
        <v>0</v>
      </c>
      <c r="CC233" s="17">
        <f t="shared" si="1077"/>
        <v>0</v>
      </c>
      <c r="CD233" s="17">
        <f t="shared" si="1078"/>
        <v>0</v>
      </c>
      <c r="CE233" s="17">
        <f t="shared" si="1079"/>
        <v>0</v>
      </c>
      <c r="CF233" s="17"/>
      <c r="CG233" s="17"/>
      <c r="CH233" s="17"/>
      <c r="CI233" s="17"/>
      <c r="CJ233" s="17">
        <f t="shared" si="1080"/>
        <v>0</v>
      </c>
      <c r="CK233" s="17"/>
      <c r="CL233" s="17"/>
      <c r="CM233" s="17"/>
      <c r="CN233" s="17"/>
      <c r="CO233" s="17">
        <f t="shared" si="1081"/>
        <v>0</v>
      </c>
      <c r="CP233" s="17"/>
      <c r="CQ233" s="17"/>
      <c r="CR233" s="17"/>
      <c r="CS233" s="17"/>
      <c r="CT233" s="15">
        <f t="shared" si="1082"/>
        <v>0</v>
      </c>
      <c r="CU233" s="15"/>
      <c r="CV233" s="15"/>
      <c r="CW233" s="15"/>
      <c r="CX233" s="15"/>
      <c r="CY233" s="17">
        <f t="shared" si="1083"/>
        <v>0</v>
      </c>
      <c r="CZ233" s="17"/>
      <c r="DA233" s="282"/>
      <c r="DB233" s="17"/>
      <c r="DC233" s="282"/>
      <c r="DD233" s="15">
        <f t="shared" si="1084"/>
        <v>0</v>
      </c>
      <c r="DE233" s="17">
        <f t="shared" si="1085"/>
        <v>0</v>
      </c>
      <c r="DF233" s="17">
        <f t="shared" si="1086"/>
        <v>0</v>
      </c>
      <c r="DG233" s="17">
        <f t="shared" si="1087"/>
        <v>0</v>
      </c>
      <c r="DH233" s="17">
        <f t="shared" si="1088"/>
        <v>0</v>
      </c>
      <c r="DI233" s="17">
        <f t="shared" si="1089"/>
        <v>0</v>
      </c>
      <c r="DJ233" s="17">
        <f t="shared" si="1090"/>
        <v>0</v>
      </c>
      <c r="DK233" s="17">
        <f t="shared" si="1091"/>
        <v>0</v>
      </c>
      <c r="DL233" s="17">
        <f t="shared" si="1092"/>
        <v>0</v>
      </c>
      <c r="DM233" s="17">
        <f t="shared" si="1093"/>
        <v>0</v>
      </c>
      <c r="DN233" s="17">
        <f t="shared" si="1094"/>
        <v>0</v>
      </c>
      <c r="DO233" s="208"/>
      <c r="DP233" s="209"/>
      <c r="DQ233" s="209"/>
      <c r="DR233" s="17">
        <f t="shared" si="1095"/>
        <v>0</v>
      </c>
      <c r="DS233" s="17"/>
      <c r="DT233" s="17"/>
      <c r="DU233" s="17"/>
      <c r="DV233" s="40"/>
      <c r="DW233" s="15">
        <f t="shared" si="1096"/>
        <v>0</v>
      </c>
      <c r="DX233" s="17"/>
      <c r="DY233" s="17"/>
      <c r="DZ233" s="17"/>
      <c r="EA233" s="17"/>
      <c r="EB233" s="17">
        <f t="shared" si="1097"/>
        <v>0</v>
      </c>
      <c r="EC233" s="17"/>
      <c r="ED233" s="17"/>
      <c r="EE233" s="17"/>
      <c r="EF233" s="17"/>
      <c r="EG233" s="17"/>
      <c r="EH233" s="17"/>
      <c r="EI233" s="17"/>
      <c r="EJ233" s="8">
        <f t="shared" si="1098"/>
        <v>0</v>
      </c>
      <c r="EL233" s="8">
        <f t="shared" si="1099"/>
        <v>0</v>
      </c>
      <c r="EM233" s="8">
        <f t="shared" si="1100"/>
        <v>0</v>
      </c>
      <c r="EO233" s="8">
        <f t="shared" si="1101"/>
        <v>0</v>
      </c>
      <c r="EP233" s="8">
        <f t="shared" si="1102"/>
        <v>0</v>
      </c>
      <c r="ER233" s="8"/>
      <c r="ET233" s="160"/>
      <c r="EU233" s="160"/>
      <c r="EV233" s="160"/>
      <c r="EW233" s="160"/>
      <c r="EX233" s="160"/>
      <c r="EY233" s="189"/>
      <c r="EZ233" s="160"/>
      <c r="FC233" s="8">
        <f t="shared" si="1103"/>
        <v>0</v>
      </c>
      <c r="FD233" s="8"/>
      <c r="FE233" s="132"/>
      <c r="FF233" s="8"/>
      <c r="FG233" s="132"/>
      <c r="FH233" s="8">
        <f t="shared" si="1104"/>
        <v>0</v>
      </c>
      <c r="FI233" s="8"/>
      <c r="FJ233" s="132"/>
      <c r="FK233" s="8"/>
      <c r="FL233" s="132"/>
      <c r="FM233" s="8">
        <f t="shared" si="1105"/>
        <v>0</v>
      </c>
      <c r="FN233" s="8"/>
      <c r="FO233" s="132"/>
      <c r="FP233" s="8"/>
      <c r="FQ233" s="132"/>
      <c r="FR233" s="8">
        <f t="shared" si="1106"/>
        <v>0</v>
      </c>
      <c r="FS233" s="8"/>
      <c r="FT233" s="132"/>
      <c r="FU233" s="8"/>
      <c r="FV233" s="132"/>
    </row>
    <row r="234" spans="2:178" s="59" customFormat="1" ht="15.75" customHeight="1" x14ac:dyDescent="0.3">
      <c r="B234" s="49"/>
      <c r="C234" s="50"/>
      <c r="D234" s="50">
        <v>1</v>
      </c>
      <c r="E234" s="307">
        <v>195</v>
      </c>
      <c r="F234" s="49"/>
      <c r="G234" s="50"/>
      <c r="H234" s="50">
        <v>1</v>
      </c>
      <c r="I234" s="307"/>
      <c r="J234" s="10"/>
      <c r="K234" s="10"/>
      <c r="L234" s="81"/>
      <c r="M234" s="307">
        <v>160</v>
      </c>
      <c r="N234" s="10" t="s">
        <v>72</v>
      </c>
      <c r="O234" s="312"/>
      <c r="P234" s="17">
        <f t="shared" si="1063"/>
        <v>832.5</v>
      </c>
      <c r="Q234" s="17"/>
      <c r="R234" s="33">
        <v>832.5</v>
      </c>
      <c r="S234" s="17"/>
      <c r="T234" s="17"/>
      <c r="U234" s="17">
        <v>83.25</v>
      </c>
      <c r="V234" s="312"/>
      <c r="W234" s="312"/>
      <c r="X234" s="17">
        <f t="shared" si="1064"/>
        <v>832.5</v>
      </c>
      <c r="Y234" s="17"/>
      <c r="Z234" s="33">
        <v>832.5</v>
      </c>
      <c r="AA234" s="17"/>
      <c r="AB234" s="17"/>
      <c r="AC234" s="17">
        <f t="shared" si="1065"/>
        <v>215.94815</v>
      </c>
      <c r="AD234" s="17"/>
      <c r="AE234" s="274">
        <v>215.94815</v>
      </c>
      <c r="AF234" s="17"/>
      <c r="AG234" s="274"/>
      <c r="AH234" s="312"/>
      <c r="AI234" s="17">
        <f t="shared" si="1066"/>
        <v>83.25</v>
      </c>
      <c r="AJ234" s="17"/>
      <c r="AK234" s="324">
        <f t="shared" si="904"/>
        <v>83.25</v>
      </c>
      <c r="AL234" s="324">
        <f t="shared" si="905"/>
        <v>0</v>
      </c>
      <c r="AM234" s="324">
        <f t="shared" si="906"/>
        <v>0</v>
      </c>
      <c r="AN234" s="17">
        <f t="shared" si="1067"/>
        <v>832.5</v>
      </c>
      <c r="AO234" s="17"/>
      <c r="AP234" s="33">
        <v>832.5</v>
      </c>
      <c r="AQ234" s="17"/>
      <c r="AR234" s="17"/>
      <c r="AS234" s="17">
        <f t="shared" si="1068"/>
        <v>832.5</v>
      </c>
      <c r="AT234" s="17"/>
      <c r="AU234" s="33">
        <v>832.5</v>
      </c>
      <c r="AV234" s="18"/>
      <c r="AW234" s="17"/>
      <c r="AX234" s="17"/>
      <c r="AY234" s="17">
        <f t="shared" si="1069"/>
        <v>832.5</v>
      </c>
      <c r="AZ234" s="17"/>
      <c r="BA234" s="33">
        <v>832.5</v>
      </c>
      <c r="BB234" s="17"/>
      <c r="BC234" s="17"/>
      <c r="BD234" s="17">
        <f t="shared" si="1070"/>
        <v>832.5</v>
      </c>
      <c r="BE234" s="17"/>
      <c r="BF234" s="33">
        <v>832.5</v>
      </c>
      <c r="BG234" s="17"/>
      <c r="BH234" s="17"/>
      <c r="BI234" s="17">
        <f t="shared" si="1071"/>
        <v>832.5</v>
      </c>
      <c r="BJ234" s="17"/>
      <c r="BK234" s="33">
        <v>832.5</v>
      </c>
      <c r="BL234" s="17"/>
      <c r="BM234" s="17"/>
      <c r="BN234" s="17">
        <f t="shared" si="1072"/>
        <v>832.5</v>
      </c>
      <c r="BO234" s="17"/>
      <c r="BP234" s="33">
        <v>832.5</v>
      </c>
      <c r="BQ234" s="17"/>
      <c r="BR234" s="17"/>
      <c r="BS234" s="17"/>
      <c r="BT234" s="17" t="s">
        <v>238</v>
      </c>
      <c r="BU234" s="17">
        <f t="shared" si="1073"/>
        <v>832.5</v>
      </c>
      <c r="BV234" s="17"/>
      <c r="BW234" s="33">
        <v>832.5</v>
      </c>
      <c r="BX234" s="17"/>
      <c r="BY234" s="17"/>
      <c r="BZ234" s="17">
        <f t="shared" si="1074"/>
        <v>0</v>
      </c>
      <c r="CA234" s="17">
        <f t="shared" si="1075"/>
        <v>0</v>
      </c>
      <c r="CB234" s="17">
        <f t="shared" si="1076"/>
        <v>0</v>
      </c>
      <c r="CC234" s="17">
        <f t="shared" si="1077"/>
        <v>0</v>
      </c>
      <c r="CD234" s="17">
        <f t="shared" si="1078"/>
        <v>0</v>
      </c>
      <c r="CE234" s="17">
        <f t="shared" si="1079"/>
        <v>832.5</v>
      </c>
      <c r="CF234" s="17"/>
      <c r="CG234" s="33">
        <v>832.5</v>
      </c>
      <c r="CH234" s="17"/>
      <c r="CI234" s="17"/>
      <c r="CJ234" s="17">
        <f t="shared" si="1080"/>
        <v>0</v>
      </c>
      <c r="CK234" s="17"/>
      <c r="CL234" s="17"/>
      <c r="CM234" s="17"/>
      <c r="CN234" s="17"/>
      <c r="CO234" s="17">
        <f t="shared" si="1081"/>
        <v>832.5</v>
      </c>
      <c r="CP234" s="17"/>
      <c r="CQ234" s="33">
        <v>832.5</v>
      </c>
      <c r="CR234" s="17"/>
      <c r="CS234" s="17"/>
      <c r="CT234" s="17">
        <f t="shared" si="1082"/>
        <v>832.5</v>
      </c>
      <c r="CU234" s="17"/>
      <c r="CV234" s="33">
        <v>832.5</v>
      </c>
      <c r="CW234" s="15"/>
      <c r="CX234" s="15"/>
      <c r="CY234" s="17">
        <f t="shared" si="1083"/>
        <v>215.94815</v>
      </c>
      <c r="CZ234" s="17"/>
      <c r="DA234" s="274">
        <v>215.94815</v>
      </c>
      <c r="DB234" s="17"/>
      <c r="DC234" s="274"/>
      <c r="DD234" s="15">
        <f t="shared" si="1084"/>
        <v>1048.4481499999999</v>
      </c>
      <c r="DE234" s="17">
        <f t="shared" si="1085"/>
        <v>1048.4481499999999</v>
      </c>
      <c r="DF234" s="17">
        <f t="shared" si="1086"/>
        <v>0</v>
      </c>
      <c r="DG234" s="17">
        <f t="shared" si="1087"/>
        <v>1048.4481499999999</v>
      </c>
      <c r="DH234" s="17">
        <f t="shared" si="1088"/>
        <v>0</v>
      </c>
      <c r="DI234" s="17">
        <f t="shared" si="1089"/>
        <v>0</v>
      </c>
      <c r="DJ234" s="17">
        <f t="shared" si="1090"/>
        <v>0</v>
      </c>
      <c r="DK234" s="17">
        <f t="shared" si="1091"/>
        <v>0</v>
      </c>
      <c r="DL234" s="17">
        <f t="shared" si="1092"/>
        <v>0</v>
      </c>
      <c r="DM234" s="17">
        <f t="shared" si="1093"/>
        <v>0</v>
      </c>
      <c r="DN234" s="17">
        <f t="shared" si="1094"/>
        <v>0</v>
      </c>
      <c r="DO234" s="208"/>
      <c r="DP234" s="209"/>
      <c r="DQ234" s="209"/>
      <c r="DR234" s="17">
        <f t="shared" si="1095"/>
        <v>0</v>
      </c>
      <c r="DS234" s="17"/>
      <c r="DT234" s="17"/>
      <c r="DU234" s="17"/>
      <c r="DV234" s="40"/>
      <c r="DW234" s="15">
        <f t="shared" si="1096"/>
        <v>0</v>
      </c>
      <c r="DX234" s="17"/>
      <c r="DY234" s="17"/>
      <c r="DZ234" s="17"/>
      <c r="EA234" s="17"/>
      <c r="EB234" s="17">
        <f t="shared" si="1097"/>
        <v>0</v>
      </c>
      <c r="EC234" s="17"/>
      <c r="ED234" s="17"/>
      <c r="EE234" s="17"/>
      <c r="EF234" s="17"/>
      <c r="EG234" s="17"/>
      <c r="EH234" s="17"/>
      <c r="EI234" s="17"/>
      <c r="EJ234" s="8">
        <f t="shared" si="1098"/>
        <v>0</v>
      </c>
      <c r="EL234" s="8">
        <f t="shared" si="1099"/>
        <v>832.5</v>
      </c>
      <c r="EM234" s="8">
        <f t="shared" si="1100"/>
        <v>832.5</v>
      </c>
      <c r="EO234" s="8"/>
      <c r="EP234" s="8"/>
      <c r="ER234" s="8"/>
      <c r="ET234" s="148">
        <v>1104</v>
      </c>
      <c r="EU234" s="148"/>
      <c r="EV234" s="148">
        <v>0.184</v>
      </c>
      <c r="EW234" s="148"/>
      <c r="EX234" s="148"/>
      <c r="EY234" s="175"/>
      <c r="EZ234" s="148"/>
      <c r="FC234" s="8">
        <f t="shared" si="1103"/>
        <v>832.5</v>
      </c>
      <c r="FD234" s="8"/>
      <c r="FE234" s="131">
        <v>832.5</v>
      </c>
      <c r="FF234" s="8"/>
      <c r="FG234" s="131"/>
      <c r="FH234" s="8">
        <f t="shared" si="1104"/>
        <v>215.94815</v>
      </c>
      <c r="FI234" s="8"/>
      <c r="FJ234" s="131">
        <v>215.94815</v>
      </c>
      <c r="FK234" s="8"/>
      <c r="FL234" s="131"/>
      <c r="FM234" s="8">
        <f t="shared" si="1105"/>
        <v>832.5</v>
      </c>
      <c r="FN234" s="8"/>
      <c r="FO234" s="131">
        <v>832.5</v>
      </c>
      <c r="FP234" s="8"/>
      <c r="FQ234" s="131"/>
      <c r="FR234" s="8">
        <f t="shared" si="1106"/>
        <v>215.94815</v>
      </c>
      <c r="FS234" s="8"/>
      <c r="FT234" s="131">
        <v>215.94815</v>
      </c>
      <c r="FU234" s="8"/>
      <c r="FV234" s="131"/>
    </row>
    <row r="235" spans="2:178" s="59" customFormat="1" ht="15.75" customHeight="1" x14ac:dyDescent="0.3">
      <c r="B235" s="49"/>
      <c r="C235" s="50"/>
      <c r="D235" s="50">
        <v>1</v>
      </c>
      <c r="E235" s="307">
        <v>196</v>
      </c>
      <c r="F235" s="49"/>
      <c r="G235" s="50"/>
      <c r="H235" s="50">
        <v>1</v>
      </c>
      <c r="I235" s="307"/>
      <c r="J235" s="10"/>
      <c r="K235" s="10"/>
      <c r="L235" s="81"/>
      <c r="M235" s="307">
        <v>161</v>
      </c>
      <c r="N235" s="10" t="s">
        <v>184</v>
      </c>
      <c r="O235" s="312"/>
      <c r="P235" s="17">
        <f t="shared" si="1063"/>
        <v>1577.4749999999999</v>
      </c>
      <c r="Q235" s="17"/>
      <c r="R235" s="33">
        <f>1660.5-83.025</f>
        <v>1577.4749999999999</v>
      </c>
      <c r="S235" s="17"/>
      <c r="T235" s="17"/>
      <c r="U235" s="17">
        <v>157.7475</v>
      </c>
      <c r="V235" s="312"/>
      <c r="W235" s="312"/>
      <c r="X235" s="17">
        <f t="shared" si="1064"/>
        <v>1577.4749999999999</v>
      </c>
      <c r="Y235" s="17"/>
      <c r="Z235" s="33">
        <f>1660.5-83.025</f>
        <v>1577.4749999999999</v>
      </c>
      <c r="AA235" s="17"/>
      <c r="AB235" s="17"/>
      <c r="AC235" s="17">
        <f t="shared" si="1065"/>
        <v>181.696</v>
      </c>
      <c r="AD235" s="17"/>
      <c r="AE235" s="274">
        <v>181.696</v>
      </c>
      <c r="AF235" s="17"/>
      <c r="AG235" s="274"/>
      <c r="AH235" s="312"/>
      <c r="AI235" s="17">
        <f t="shared" si="1066"/>
        <v>157.7475</v>
      </c>
      <c r="AJ235" s="17"/>
      <c r="AK235" s="324">
        <f t="shared" si="904"/>
        <v>157.7475</v>
      </c>
      <c r="AL235" s="324">
        <f t="shared" si="905"/>
        <v>0</v>
      </c>
      <c r="AM235" s="324">
        <f t="shared" si="906"/>
        <v>0</v>
      </c>
      <c r="AN235" s="17">
        <f t="shared" si="1067"/>
        <v>1577.4749999999999</v>
      </c>
      <c r="AO235" s="17"/>
      <c r="AP235" s="33">
        <f>1660.5-83.025</f>
        <v>1577.4749999999999</v>
      </c>
      <c r="AQ235" s="17"/>
      <c r="AR235" s="17"/>
      <c r="AS235" s="17">
        <f t="shared" si="1068"/>
        <v>1577.4749999999999</v>
      </c>
      <c r="AT235" s="17"/>
      <c r="AU235" s="33">
        <f>1660.5-83.025</f>
        <v>1577.4749999999999</v>
      </c>
      <c r="AV235" s="18"/>
      <c r="AW235" s="17"/>
      <c r="AX235" s="17"/>
      <c r="AY235" s="17">
        <f t="shared" si="1069"/>
        <v>1577.4749999999999</v>
      </c>
      <c r="AZ235" s="17"/>
      <c r="BA235" s="33">
        <f>1660.5-83.025</f>
        <v>1577.4749999999999</v>
      </c>
      <c r="BB235" s="17"/>
      <c r="BC235" s="17"/>
      <c r="BD235" s="17">
        <f t="shared" si="1070"/>
        <v>1660.5</v>
      </c>
      <c r="BE235" s="17"/>
      <c r="BF235" s="33">
        <v>1660.5</v>
      </c>
      <c r="BG235" s="17"/>
      <c r="BH235" s="17"/>
      <c r="BI235" s="17">
        <f t="shared" si="1071"/>
        <v>1660.5</v>
      </c>
      <c r="BJ235" s="17"/>
      <c r="BK235" s="33">
        <v>1660.5</v>
      </c>
      <c r="BL235" s="17"/>
      <c r="BM235" s="17"/>
      <c r="BN235" s="17">
        <f t="shared" si="1072"/>
        <v>1660.5</v>
      </c>
      <c r="BO235" s="17"/>
      <c r="BP235" s="33">
        <v>1660.5</v>
      </c>
      <c r="BQ235" s="17"/>
      <c r="BR235" s="17"/>
      <c r="BS235" s="17"/>
      <c r="BT235" s="17" t="s">
        <v>237</v>
      </c>
      <c r="BU235" s="17">
        <f t="shared" si="1073"/>
        <v>1577.4749999999999</v>
      </c>
      <c r="BV235" s="17"/>
      <c r="BW235" s="33">
        <f>1660.5-83.025</f>
        <v>1577.4749999999999</v>
      </c>
      <c r="BX235" s="17"/>
      <c r="BY235" s="17"/>
      <c r="BZ235" s="17">
        <f t="shared" si="1074"/>
        <v>0</v>
      </c>
      <c r="CA235" s="17">
        <f t="shared" si="1075"/>
        <v>0</v>
      </c>
      <c r="CB235" s="17">
        <f t="shared" si="1076"/>
        <v>0</v>
      </c>
      <c r="CC235" s="17">
        <f t="shared" si="1077"/>
        <v>0</v>
      </c>
      <c r="CD235" s="17">
        <f t="shared" si="1078"/>
        <v>0</v>
      </c>
      <c r="CE235" s="17">
        <f t="shared" si="1079"/>
        <v>1660.5</v>
      </c>
      <c r="CF235" s="17"/>
      <c r="CG235" s="33">
        <f>1660.5</f>
        <v>1660.5</v>
      </c>
      <c r="CH235" s="17"/>
      <c r="CI235" s="17"/>
      <c r="CJ235" s="17">
        <f t="shared" si="1080"/>
        <v>83.025000000000006</v>
      </c>
      <c r="CK235" s="17"/>
      <c r="CL235" s="33">
        <f>83.025</f>
        <v>83.025000000000006</v>
      </c>
      <c r="CM235" s="17"/>
      <c r="CN235" s="17"/>
      <c r="CO235" s="17">
        <f t="shared" si="1081"/>
        <v>1577.4749999999999</v>
      </c>
      <c r="CP235" s="17"/>
      <c r="CQ235" s="33">
        <f>1660.5-83.025</f>
        <v>1577.4749999999999</v>
      </c>
      <c r="CR235" s="17"/>
      <c r="CS235" s="17"/>
      <c r="CT235" s="17">
        <f t="shared" si="1082"/>
        <v>1577.4749999999999</v>
      </c>
      <c r="CU235" s="17"/>
      <c r="CV235" s="33">
        <f>1660.5-83.025</f>
        <v>1577.4749999999999</v>
      </c>
      <c r="CW235" s="15"/>
      <c r="CX235" s="15"/>
      <c r="CY235" s="17">
        <f t="shared" si="1083"/>
        <v>181.696</v>
      </c>
      <c r="CZ235" s="17"/>
      <c r="DA235" s="274">
        <v>181.696</v>
      </c>
      <c r="DB235" s="17"/>
      <c r="DC235" s="274"/>
      <c r="DD235" s="15">
        <f t="shared" si="1084"/>
        <v>1759.1709999999998</v>
      </c>
      <c r="DE235" s="17">
        <f t="shared" si="1085"/>
        <v>1759.1709999999998</v>
      </c>
      <c r="DF235" s="17">
        <f t="shared" si="1086"/>
        <v>0</v>
      </c>
      <c r="DG235" s="17">
        <f t="shared" si="1087"/>
        <v>1759.1709999999998</v>
      </c>
      <c r="DH235" s="17">
        <f t="shared" si="1088"/>
        <v>0</v>
      </c>
      <c r="DI235" s="17">
        <f t="shared" si="1089"/>
        <v>0</v>
      </c>
      <c r="DJ235" s="17">
        <f t="shared" si="1090"/>
        <v>0</v>
      </c>
      <c r="DK235" s="17">
        <f t="shared" si="1091"/>
        <v>0</v>
      </c>
      <c r="DL235" s="17">
        <f t="shared" si="1092"/>
        <v>0</v>
      </c>
      <c r="DM235" s="17">
        <f t="shared" si="1093"/>
        <v>0</v>
      </c>
      <c r="DN235" s="17">
        <f t="shared" si="1094"/>
        <v>0</v>
      </c>
      <c r="DO235" s="208"/>
      <c r="DP235" s="209"/>
      <c r="DQ235" s="209"/>
      <c r="DR235" s="17">
        <f t="shared" si="1095"/>
        <v>0</v>
      </c>
      <c r="DS235" s="17"/>
      <c r="DT235" s="17"/>
      <c r="DU235" s="17"/>
      <c r="DV235" s="40"/>
      <c r="DW235" s="15">
        <f t="shared" si="1096"/>
        <v>0</v>
      </c>
      <c r="DX235" s="17"/>
      <c r="DY235" s="17"/>
      <c r="DZ235" s="17"/>
      <c r="EA235" s="17"/>
      <c r="EB235" s="17">
        <f t="shared" si="1097"/>
        <v>0</v>
      </c>
      <c r="EC235" s="17"/>
      <c r="ED235" s="17"/>
      <c r="EE235" s="17"/>
      <c r="EF235" s="17"/>
      <c r="EG235" s="17"/>
      <c r="EH235" s="17"/>
      <c r="EI235" s="17"/>
      <c r="EJ235" s="8">
        <f t="shared" si="1098"/>
        <v>0</v>
      </c>
      <c r="EL235" s="8">
        <f t="shared" si="1099"/>
        <v>1577.4749999999999</v>
      </c>
      <c r="EM235" s="8">
        <f t="shared" si="1100"/>
        <v>1577.4749999999999</v>
      </c>
      <c r="EO235" s="8"/>
      <c r="EP235" s="8"/>
      <c r="ER235" s="8"/>
      <c r="ET235" s="148">
        <v>2290</v>
      </c>
      <c r="EU235" s="148"/>
      <c r="EV235" s="148">
        <v>0.38100000000000001</v>
      </c>
      <c r="EW235" s="148"/>
      <c r="EX235" s="148"/>
      <c r="EY235" s="175">
        <v>0</v>
      </c>
      <c r="EZ235" s="148">
        <v>0</v>
      </c>
      <c r="FC235" s="8">
        <f t="shared" si="1103"/>
        <v>1577.4749999999999</v>
      </c>
      <c r="FD235" s="8"/>
      <c r="FE235" s="131">
        <v>1577.4749999999999</v>
      </c>
      <c r="FF235" s="8"/>
      <c r="FG235" s="131"/>
      <c r="FH235" s="8">
        <f t="shared" si="1104"/>
        <v>181.696</v>
      </c>
      <c r="FI235" s="8"/>
      <c r="FJ235" s="131">
        <v>181.696</v>
      </c>
      <c r="FK235" s="8"/>
      <c r="FL235" s="131"/>
      <c r="FM235" s="8">
        <f t="shared" si="1105"/>
        <v>1577.4749999999999</v>
      </c>
      <c r="FN235" s="8"/>
      <c r="FO235" s="131">
        <v>1577.4749999999999</v>
      </c>
      <c r="FP235" s="8"/>
      <c r="FQ235" s="131"/>
      <c r="FR235" s="8">
        <f t="shared" si="1106"/>
        <v>181.696</v>
      </c>
      <c r="FS235" s="8"/>
      <c r="FT235" s="131">
        <v>181.696</v>
      </c>
      <c r="FU235" s="8"/>
      <c r="FV235" s="131"/>
    </row>
    <row r="236" spans="2:178" s="59" customFormat="1" ht="15.75" hidden="1" customHeight="1" x14ac:dyDescent="0.3">
      <c r="B236" s="49"/>
      <c r="C236" s="50"/>
      <c r="D236" s="50">
        <v>1</v>
      </c>
      <c r="E236" s="307">
        <v>197</v>
      </c>
      <c r="F236" s="49"/>
      <c r="G236" s="50"/>
      <c r="H236" s="50"/>
      <c r="I236" s="307"/>
      <c r="J236" s="10"/>
      <c r="K236" s="10"/>
      <c r="L236" s="81"/>
      <c r="M236" s="307"/>
      <c r="N236" s="10" t="s">
        <v>392</v>
      </c>
      <c r="O236" s="312"/>
      <c r="P236" s="17">
        <f t="shared" si="1063"/>
        <v>0</v>
      </c>
      <c r="Q236" s="17"/>
      <c r="R236" s="33"/>
      <c r="S236" s="17"/>
      <c r="T236" s="17"/>
      <c r="U236" s="17">
        <v>0</v>
      </c>
      <c r="V236" s="312"/>
      <c r="W236" s="312"/>
      <c r="X236" s="17">
        <f t="shared" si="1064"/>
        <v>0</v>
      </c>
      <c r="Y236" s="17"/>
      <c r="Z236" s="17"/>
      <c r="AA236" s="17"/>
      <c r="AB236" s="17"/>
      <c r="AC236" s="17">
        <f t="shared" si="1065"/>
        <v>0</v>
      </c>
      <c r="AD236" s="17"/>
      <c r="AE236" s="274"/>
      <c r="AF236" s="17"/>
      <c r="AG236" s="274"/>
      <c r="AH236" s="312"/>
      <c r="AI236" s="17">
        <f t="shared" si="1066"/>
        <v>0</v>
      </c>
      <c r="AJ236" s="17"/>
      <c r="AK236" s="324">
        <f t="shared" si="904"/>
        <v>0</v>
      </c>
      <c r="AL236" s="324">
        <f t="shared" si="905"/>
        <v>0</v>
      </c>
      <c r="AM236" s="324">
        <f t="shared" si="906"/>
        <v>0</v>
      </c>
      <c r="AN236" s="17">
        <f t="shared" si="1067"/>
        <v>0</v>
      </c>
      <c r="AO236" s="17"/>
      <c r="AP236" s="33"/>
      <c r="AQ236" s="17"/>
      <c r="AR236" s="17"/>
      <c r="AS236" s="17">
        <f t="shared" si="1068"/>
        <v>0</v>
      </c>
      <c r="AT236" s="17"/>
      <c r="AU236" s="33"/>
      <c r="AV236" s="18"/>
      <c r="AW236" s="17"/>
      <c r="AX236" s="17"/>
      <c r="AY236" s="17">
        <f t="shared" si="1069"/>
        <v>0</v>
      </c>
      <c r="AZ236" s="17"/>
      <c r="BA236" s="33"/>
      <c r="BB236" s="17"/>
      <c r="BC236" s="17"/>
      <c r="BD236" s="17">
        <f t="shared" si="1070"/>
        <v>0</v>
      </c>
      <c r="BE236" s="17"/>
      <c r="BF236" s="33"/>
      <c r="BG236" s="17"/>
      <c r="BH236" s="17"/>
      <c r="BI236" s="17">
        <f t="shared" si="1071"/>
        <v>1260</v>
      </c>
      <c r="BJ236" s="17"/>
      <c r="BK236" s="33">
        <v>1260</v>
      </c>
      <c r="BL236" s="17"/>
      <c r="BM236" s="17"/>
      <c r="BN236" s="17">
        <f t="shared" si="1072"/>
        <v>1260</v>
      </c>
      <c r="BO236" s="17"/>
      <c r="BP236" s="33">
        <v>1260</v>
      </c>
      <c r="BQ236" s="17"/>
      <c r="BR236" s="17"/>
      <c r="BS236" s="17"/>
      <c r="BT236" s="17" t="s">
        <v>289</v>
      </c>
      <c r="BU236" s="17">
        <f t="shared" si="1073"/>
        <v>0</v>
      </c>
      <c r="BV236" s="17"/>
      <c r="BW236" s="17"/>
      <c r="BX236" s="17"/>
      <c r="BY236" s="17"/>
      <c r="BZ236" s="17">
        <f t="shared" si="1074"/>
        <v>0</v>
      </c>
      <c r="CA236" s="17">
        <f t="shared" si="1075"/>
        <v>0</v>
      </c>
      <c r="CB236" s="17">
        <f t="shared" si="1076"/>
        <v>0</v>
      </c>
      <c r="CC236" s="17">
        <f t="shared" si="1077"/>
        <v>0</v>
      </c>
      <c r="CD236" s="17">
        <f t="shared" si="1078"/>
        <v>0</v>
      </c>
      <c r="CE236" s="17">
        <f t="shared" si="1079"/>
        <v>0</v>
      </c>
      <c r="CF236" s="17"/>
      <c r="CG236" s="17"/>
      <c r="CH236" s="17"/>
      <c r="CI236" s="17"/>
      <c r="CJ236" s="17">
        <f t="shared" si="1080"/>
        <v>0</v>
      </c>
      <c r="CK236" s="17"/>
      <c r="CL236" s="17"/>
      <c r="CM236" s="17"/>
      <c r="CN236" s="17"/>
      <c r="CO236" s="17">
        <f t="shared" si="1081"/>
        <v>0</v>
      </c>
      <c r="CP236" s="17"/>
      <c r="CQ236" s="17"/>
      <c r="CR236" s="17"/>
      <c r="CS236" s="17"/>
      <c r="CT236" s="15">
        <f t="shared" si="1082"/>
        <v>0</v>
      </c>
      <c r="CU236" s="15"/>
      <c r="CV236" s="15"/>
      <c r="CW236" s="15"/>
      <c r="CX236" s="15"/>
      <c r="CY236" s="17">
        <f t="shared" si="1083"/>
        <v>0</v>
      </c>
      <c r="CZ236" s="17"/>
      <c r="DA236" s="274"/>
      <c r="DB236" s="17"/>
      <c r="DC236" s="274"/>
      <c r="DD236" s="15">
        <f t="shared" si="1084"/>
        <v>0</v>
      </c>
      <c r="DE236" s="17">
        <f t="shared" si="1085"/>
        <v>0</v>
      </c>
      <c r="DF236" s="17">
        <f t="shared" si="1086"/>
        <v>0</v>
      </c>
      <c r="DG236" s="17">
        <f t="shared" si="1087"/>
        <v>0</v>
      </c>
      <c r="DH236" s="17">
        <f t="shared" si="1088"/>
        <v>0</v>
      </c>
      <c r="DI236" s="17">
        <f t="shared" si="1089"/>
        <v>0</v>
      </c>
      <c r="DJ236" s="17">
        <f t="shared" si="1090"/>
        <v>0</v>
      </c>
      <c r="DK236" s="17">
        <f t="shared" si="1091"/>
        <v>0</v>
      </c>
      <c r="DL236" s="17">
        <f t="shared" si="1092"/>
        <v>0</v>
      </c>
      <c r="DM236" s="17">
        <f t="shared" si="1093"/>
        <v>0</v>
      </c>
      <c r="DN236" s="17">
        <f t="shared" si="1094"/>
        <v>0</v>
      </c>
      <c r="DO236" s="208"/>
      <c r="DP236" s="209"/>
      <c r="DQ236" s="209"/>
      <c r="DR236" s="17">
        <f t="shared" si="1095"/>
        <v>0</v>
      </c>
      <c r="DS236" s="17"/>
      <c r="DT236" s="17"/>
      <c r="DU236" s="17"/>
      <c r="DV236" s="40"/>
      <c r="DW236" s="15">
        <f t="shared" si="1096"/>
        <v>0</v>
      </c>
      <c r="DX236" s="17"/>
      <c r="DY236" s="17"/>
      <c r="DZ236" s="17"/>
      <c r="EA236" s="17"/>
      <c r="EB236" s="17">
        <f t="shared" si="1097"/>
        <v>0</v>
      </c>
      <c r="EC236" s="17"/>
      <c r="ED236" s="17"/>
      <c r="EE236" s="17"/>
      <c r="EF236" s="17"/>
      <c r="EG236" s="17"/>
      <c r="EH236" s="17"/>
      <c r="EI236" s="17"/>
      <c r="EJ236" s="8">
        <f t="shared" si="1098"/>
        <v>0</v>
      </c>
      <c r="EL236" s="8">
        <f t="shared" si="1099"/>
        <v>0</v>
      </c>
      <c r="EM236" s="8">
        <f t="shared" si="1100"/>
        <v>0</v>
      </c>
      <c r="EO236" s="8"/>
      <c r="EP236" s="8"/>
      <c r="ER236" s="8"/>
      <c r="ET236" s="148"/>
      <c r="EU236" s="148"/>
      <c r="EV236" s="148"/>
      <c r="EW236" s="148"/>
      <c r="EX236" s="148"/>
      <c r="EY236" s="175"/>
      <c r="EZ236" s="148"/>
      <c r="FC236" s="8">
        <f t="shared" si="1103"/>
        <v>0</v>
      </c>
      <c r="FD236" s="8"/>
      <c r="FE236" s="131"/>
      <c r="FF236" s="8"/>
      <c r="FG236" s="131"/>
      <c r="FH236" s="8">
        <f t="shared" si="1104"/>
        <v>0</v>
      </c>
      <c r="FI236" s="8"/>
      <c r="FJ236" s="131"/>
      <c r="FK236" s="8"/>
      <c r="FL236" s="131"/>
      <c r="FM236" s="8">
        <f t="shared" si="1105"/>
        <v>0</v>
      </c>
      <c r="FN236" s="8"/>
      <c r="FO236" s="131"/>
      <c r="FP236" s="8"/>
      <c r="FQ236" s="131"/>
      <c r="FR236" s="8">
        <f t="shared" si="1106"/>
        <v>0</v>
      </c>
      <c r="FS236" s="8"/>
      <c r="FT236" s="131"/>
      <c r="FU236" s="8"/>
      <c r="FV236" s="131"/>
    </row>
    <row r="237" spans="2:178" s="59" customFormat="1" ht="15.75" hidden="1" customHeight="1" x14ac:dyDescent="0.3">
      <c r="B237" s="49"/>
      <c r="C237" s="50"/>
      <c r="D237" s="50">
        <v>1</v>
      </c>
      <c r="E237" s="307">
        <v>198</v>
      </c>
      <c r="F237" s="49"/>
      <c r="G237" s="50"/>
      <c r="H237" s="50"/>
      <c r="I237" s="307"/>
      <c r="J237" s="10"/>
      <c r="K237" s="10"/>
      <c r="L237" s="81"/>
      <c r="M237" s="307"/>
      <c r="N237" s="10" t="s">
        <v>391</v>
      </c>
      <c r="O237" s="312"/>
      <c r="P237" s="17">
        <f t="shared" si="1063"/>
        <v>0</v>
      </c>
      <c r="Q237" s="17"/>
      <c r="R237" s="33"/>
      <c r="S237" s="17"/>
      <c r="T237" s="17"/>
      <c r="U237" s="17">
        <v>0</v>
      </c>
      <c r="V237" s="312"/>
      <c r="W237" s="312"/>
      <c r="X237" s="17">
        <f t="shared" si="1064"/>
        <v>0</v>
      </c>
      <c r="Y237" s="17"/>
      <c r="Z237" s="17"/>
      <c r="AA237" s="17"/>
      <c r="AB237" s="17"/>
      <c r="AC237" s="17">
        <f t="shared" si="1065"/>
        <v>0</v>
      </c>
      <c r="AD237" s="17"/>
      <c r="AE237" s="274"/>
      <c r="AF237" s="17"/>
      <c r="AG237" s="274"/>
      <c r="AH237" s="312"/>
      <c r="AI237" s="17">
        <f t="shared" si="1066"/>
        <v>0</v>
      </c>
      <c r="AJ237" s="17"/>
      <c r="AK237" s="324">
        <f t="shared" si="904"/>
        <v>0</v>
      </c>
      <c r="AL237" s="324">
        <f t="shared" si="905"/>
        <v>0</v>
      </c>
      <c r="AM237" s="324">
        <f t="shared" si="906"/>
        <v>0</v>
      </c>
      <c r="AN237" s="17">
        <f t="shared" si="1067"/>
        <v>0</v>
      </c>
      <c r="AO237" s="17"/>
      <c r="AP237" s="33"/>
      <c r="AQ237" s="17"/>
      <c r="AR237" s="17"/>
      <c r="AS237" s="17">
        <f t="shared" si="1068"/>
        <v>0</v>
      </c>
      <c r="AT237" s="17"/>
      <c r="AU237" s="33"/>
      <c r="AV237" s="18"/>
      <c r="AW237" s="17"/>
      <c r="AX237" s="17"/>
      <c r="AY237" s="17">
        <f t="shared" si="1069"/>
        <v>0</v>
      </c>
      <c r="AZ237" s="17"/>
      <c r="BA237" s="33"/>
      <c r="BB237" s="17"/>
      <c r="BC237" s="17"/>
      <c r="BD237" s="17">
        <f t="shared" si="1070"/>
        <v>0</v>
      </c>
      <c r="BE237" s="17"/>
      <c r="BF237" s="33"/>
      <c r="BG237" s="17"/>
      <c r="BH237" s="17"/>
      <c r="BI237" s="17">
        <f t="shared" si="1071"/>
        <v>805.5</v>
      </c>
      <c r="BJ237" s="17"/>
      <c r="BK237" s="33">
        <v>805.5</v>
      </c>
      <c r="BL237" s="17"/>
      <c r="BM237" s="17"/>
      <c r="BN237" s="17">
        <f t="shared" si="1072"/>
        <v>805.5</v>
      </c>
      <c r="BO237" s="17"/>
      <c r="BP237" s="33">
        <v>805.5</v>
      </c>
      <c r="BQ237" s="17"/>
      <c r="BR237" s="17"/>
      <c r="BS237" s="17"/>
      <c r="BT237" s="17" t="s">
        <v>323</v>
      </c>
      <c r="BU237" s="17">
        <f t="shared" si="1073"/>
        <v>0</v>
      </c>
      <c r="BV237" s="17"/>
      <c r="BW237" s="17"/>
      <c r="BX237" s="17"/>
      <c r="BY237" s="17"/>
      <c r="BZ237" s="17">
        <f t="shared" si="1074"/>
        <v>0</v>
      </c>
      <c r="CA237" s="17">
        <f t="shared" si="1075"/>
        <v>0</v>
      </c>
      <c r="CB237" s="17">
        <f t="shared" si="1076"/>
        <v>0</v>
      </c>
      <c r="CC237" s="17">
        <f t="shared" si="1077"/>
        <v>0</v>
      </c>
      <c r="CD237" s="17">
        <f t="shared" si="1078"/>
        <v>0</v>
      </c>
      <c r="CE237" s="17">
        <f t="shared" si="1079"/>
        <v>0</v>
      </c>
      <c r="CF237" s="17"/>
      <c r="CG237" s="17"/>
      <c r="CH237" s="17"/>
      <c r="CI237" s="17"/>
      <c r="CJ237" s="17">
        <f t="shared" si="1080"/>
        <v>0</v>
      </c>
      <c r="CK237" s="17"/>
      <c r="CL237" s="17"/>
      <c r="CM237" s="17"/>
      <c r="CN237" s="17"/>
      <c r="CO237" s="17">
        <f t="shared" si="1081"/>
        <v>0</v>
      </c>
      <c r="CP237" s="17"/>
      <c r="CQ237" s="17"/>
      <c r="CR237" s="17"/>
      <c r="CS237" s="17"/>
      <c r="CT237" s="15">
        <f t="shared" si="1082"/>
        <v>0</v>
      </c>
      <c r="CU237" s="15"/>
      <c r="CV237" s="15"/>
      <c r="CW237" s="15"/>
      <c r="CX237" s="15"/>
      <c r="CY237" s="17">
        <f t="shared" si="1083"/>
        <v>0</v>
      </c>
      <c r="CZ237" s="17"/>
      <c r="DA237" s="274"/>
      <c r="DB237" s="17"/>
      <c r="DC237" s="274"/>
      <c r="DD237" s="15">
        <f t="shared" si="1084"/>
        <v>0</v>
      </c>
      <c r="DE237" s="17">
        <f t="shared" si="1085"/>
        <v>0</v>
      </c>
      <c r="DF237" s="17">
        <f t="shared" si="1086"/>
        <v>0</v>
      </c>
      <c r="DG237" s="17">
        <f t="shared" si="1087"/>
        <v>0</v>
      </c>
      <c r="DH237" s="17">
        <f t="shared" si="1088"/>
        <v>0</v>
      </c>
      <c r="DI237" s="17">
        <f t="shared" si="1089"/>
        <v>0</v>
      </c>
      <c r="DJ237" s="17">
        <f t="shared" si="1090"/>
        <v>0</v>
      </c>
      <c r="DK237" s="17">
        <f t="shared" si="1091"/>
        <v>0</v>
      </c>
      <c r="DL237" s="17">
        <f t="shared" si="1092"/>
        <v>0</v>
      </c>
      <c r="DM237" s="17">
        <f t="shared" si="1093"/>
        <v>0</v>
      </c>
      <c r="DN237" s="17">
        <f t="shared" si="1094"/>
        <v>0</v>
      </c>
      <c r="DO237" s="208"/>
      <c r="DP237" s="209"/>
      <c r="DQ237" s="209"/>
      <c r="DR237" s="17">
        <f t="shared" si="1095"/>
        <v>0</v>
      </c>
      <c r="DS237" s="17"/>
      <c r="DT237" s="17"/>
      <c r="DU237" s="17"/>
      <c r="DV237" s="40"/>
      <c r="DW237" s="15">
        <f t="shared" si="1096"/>
        <v>0</v>
      </c>
      <c r="DX237" s="17"/>
      <c r="DY237" s="17"/>
      <c r="DZ237" s="17"/>
      <c r="EA237" s="17"/>
      <c r="EB237" s="17">
        <f t="shared" si="1097"/>
        <v>0</v>
      </c>
      <c r="EC237" s="17"/>
      <c r="ED237" s="17"/>
      <c r="EE237" s="17"/>
      <c r="EF237" s="17"/>
      <c r="EG237" s="17"/>
      <c r="EH237" s="17"/>
      <c r="EI237" s="17"/>
      <c r="EJ237" s="8">
        <f t="shared" si="1098"/>
        <v>0</v>
      </c>
      <c r="EL237" s="8">
        <f t="shared" si="1099"/>
        <v>0</v>
      </c>
      <c r="EM237" s="8">
        <f t="shared" si="1100"/>
        <v>0</v>
      </c>
      <c r="EO237" s="8"/>
      <c r="EP237" s="8"/>
      <c r="ER237" s="8"/>
      <c r="ET237" s="148"/>
      <c r="EU237" s="148"/>
      <c r="EV237" s="148"/>
      <c r="EW237" s="148"/>
      <c r="EX237" s="148"/>
      <c r="EY237" s="175"/>
      <c r="EZ237" s="148"/>
      <c r="FC237" s="8">
        <f t="shared" si="1103"/>
        <v>0</v>
      </c>
      <c r="FD237" s="8"/>
      <c r="FE237" s="131"/>
      <c r="FF237" s="8"/>
      <c r="FG237" s="131"/>
      <c r="FH237" s="8">
        <f t="shared" si="1104"/>
        <v>0</v>
      </c>
      <c r="FI237" s="8"/>
      <c r="FJ237" s="131"/>
      <c r="FK237" s="8"/>
      <c r="FL237" s="131"/>
      <c r="FM237" s="8">
        <f t="shared" si="1105"/>
        <v>0</v>
      </c>
      <c r="FN237" s="8"/>
      <c r="FO237" s="131"/>
      <c r="FP237" s="8"/>
      <c r="FQ237" s="131"/>
      <c r="FR237" s="8">
        <f t="shared" si="1106"/>
        <v>0</v>
      </c>
      <c r="FS237" s="8"/>
      <c r="FT237" s="131"/>
      <c r="FU237" s="8"/>
      <c r="FV237" s="131"/>
    </row>
    <row r="238" spans="2:178" s="59" customFormat="1" ht="15.75" hidden="1" customHeight="1" x14ac:dyDescent="0.3">
      <c r="B238" s="49"/>
      <c r="C238" s="50"/>
      <c r="D238" s="50">
        <v>1</v>
      </c>
      <c r="E238" s="307">
        <v>199</v>
      </c>
      <c r="F238" s="49"/>
      <c r="G238" s="50"/>
      <c r="H238" s="50"/>
      <c r="I238" s="307"/>
      <c r="J238" s="10"/>
      <c r="K238" s="10"/>
      <c r="L238" s="81"/>
      <c r="M238" s="307"/>
      <c r="N238" s="10" t="s">
        <v>185</v>
      </c>
      <c r="O238" s="312"/>
      <c r="P238" s="17">
        <f t="shared" si="1063"/>
        <v>0</v>
      </c>
      <c r="Q238" s="17"/>
      <c r="R238" s="33"/>
      <c r="S238" s="17"/>
      <c r="T238" s="17"/>
      <c r="U238" s="17">
        <v>0</v>
      </c>
      <c r="V238" s="312"/>
      <c r="W238" s="312"/>
      <c r="X238" s="17">
        <f t="shared" si="1064"/>
        <v>0</v>
      </c>
      <c r="Y238" s="17"/>
      <c r="Z238" s="17"/>
      <c r="AA238" s="17"/>
      <c r="AB238" s="17"/>
      <c r="AC238" s="17">
        <f t="shared" si="1065"/>
        <v>0</v>
      </c>
      <c r="AD238" s="17"/>
      <c r="AE238" s="274"/>
      <c r="AF238" s="17"/>
      <c r="AG238" s="274"/>
      <c r="AH238" s="312"/>
      <c r="AI238" s="17">
        <f t="shared" si="1066"/>
        <v>0</v>
      </c>
      <c r="AJ238" s="17"/>
      <c r="AK238" s="324">
        <f t="shared" si="904"/>
        <v>0</v>
      </c>
      <c r="AL238" s="324">
        <f t="shared" si="905"/>
        <v>0</v>
      </c>
      <c r="AM238" s="324">
        <f t="shared" si="906"/>
        <v>0</v>
      </c>
      <c r="AN238" s="17">
        <f t="shared" si="1067"/>
        <v>0</v>
      </c>
      <c r="AO238" s="17"/>
      <c r="AP238" s="33"/>
      <c r="AQ238" s="17"/>
      <c r="AR238" s="17"/>
      <c r="AS238" s="17">
        <f t="shared" si="1068"/>
        <v>0</v>
      </c>
      <c r="AT238" s="17"/>
      <c r="AU238" s="33"/>
      <c r="AV238" s="18"/>
      <c r="AW238" s="17"/>
      <c r="AX238" s="17"/>
      <c r="AY238" s="17">
        <f t="shared" si="1069"/>
        <v>0</v>
      </c>
      <c r="AZ238" s="17"/>
      <c r="BA238" s="33"/>
      <c r="BB238" s="17"/>
      <c r="BC238" s="17"/>
      <c r="BD238" s="17">
        <f t="shared" si="1070"/>
        <v>0</v>
      </c>
      <c r="BE238" s="17"/>
      <c r="BF238" s="33"/>
      <c r="BG238" s="17"/>
      <c r="BH238" s="17"/>
      <c r="BI238" s="17">
        <f t="shared" si="1071"/>
        <v>1215</v>
      </c>
      <c r="BJ238" s="17"/>
      <c r="BK238" s="33">
        <v>1215</v>
      </c>
      <c r="BL238" s="17"/>
      <c r="BM238" s="17"/>
      <c r="BN238" s="17">
        <f t="shared" si="1072"/>
        <v>1215</v>
      </c>
      <c r="BO238" s="17"/>
      <c r="BP238" s="33">
        <v>1215</v>
      </c>
      <c r="BQ238" s="17"/>
      <c r="BR238" s="17"/>
      <c r="BS238" s="17"/>
      <c r="BT238" s="17" t="s">
        <v>313</v>
      </c>
      <c r="BU238" s="17">
        <f t="shared" si="1073"/>
        <v>0</v>
      </c>
      <c r="BV238" s="17"/>
      <c r="BW238" s="17"/>
      <c r="BX238" s="17"/>
      <c r="BY238" s="17"/>
      <c r="BZ238" s="17">
        <f t="shared" si="1074"/>
        <v>0</v>
      </c>
      <c r="CA238" s="17">
        <f t="shared" si="1075"/>
        <v>0</v>
      </c>
      <c r="CB238" s="17">
        <f t="shared" si="1076"/>
        <v>0</v>
      </c>
      <c r="CC238" s="17">
        <f t="shared" si="1077"/>
        <v>0</v>
      </c>
      <c r="CD238" s="17">
        <f t="shared" si="1078"/>
        <v>0</v>
      </c>
      <c r="CE238" s="17">
        <f t="shared" si="1079"/>
        <v>0</v>
      </c>
      <c r="CF238" s="17"/>
      <c r="CG238" s="17"/>
      <c r="CH238" s="17"/>
      <c r="CI238" s="17"/>
      <c r="CJ238" s="17">
        <f t="shared" si="1080"/>
        <v>0</v>
      </c>
      <c r="CK238" s="17"/>
      <c r="CL238" s="17"/>
      <c r="CM238" s="17"/>
      <c r="CN238" s="17"/>
      <c r="CO238" s="17">
        <f t="shared" si="1081"/>
        <v>0</v>
      </c>
      <c r="CP238" s="17"/>
      <c r="CQ238" s="17"/>
      <c r="CR238" s="17"/>
      <c r="CS238" s="17"/>
      <c r="CT238" s="15">
        <f t="shared" si="1082"/>
        <v>0</v>
      </c>
      <c r="CU238" s="15"/>
      <c r="CV238" s="15"/>
      <c r="CW238" s="15"/>
      <c r="CX238" s="15"/>
      <c r="CY238" s="17">
        <f t="shared" si="1083"/>
        <v>0</v>
      </c>
      <c r="CZ238" s="17"/>
      <c r="DA238" s="274"/>
      <c r="DB238" s="17"/>
      <c r="DC238" s="274"/>
      <c r="DD238" s="15">
        <f t="shared" si="1084"/>
        <v>0</v>
      </c>
      <c r="DE238" s="17">
        <f t="shared" si="1085"/>
        <v>0</v>
      </c>
      <c r="DF238" s="17">
        <f t="shared" si="1086"/>
        <v>0</v>
      </c>
      <c r="DG238" s="17">
        <f t="shared" si="1087"/>
        <v>0</v>
      </c>
      <c r="DH238" s="17">
        <f t="shared" si="1088"/>
        <v>0</v>
      </c>
      <c r="DI238" s="17">
        <f t="shared" si="1089"/>
        <v>0</v>
      </c>
      <c r="DJ238" s="17">
        <f t="shared" si="1090"/>
        <v>0</v>
      </c>
      <c r="DK238" s="17">
        <f t="shared" si="1091"/>
        <v>0</v>
      </c>
      <c r="DL238" s="17">
        <f t="shared" si="1092"/>
        <v>0</v>
      </c>
      <c r="DM238" s="17">
        <f t="shared" si="1093"/>
        <v>0</v>
      </c>
      <c r="DN238" s="17">
        <f t="shared" si="1094"/>
        <v>0</v>
      </c>
      <c r="DO238" s="208"/>
      <c r="DP238" s="209"/>
      <c r="DQ238" s="209"/>
      <c r="DR238" s="17">
        <f t="shared" si="1095"/>
        <v>0</v>
      </c>
      <c r="DS238" s="17"/>
      <c r="DT238" s="17"/>
      <c r="DU238" s="17"/>
      <c r="DV238" s="40"/>
      <c r="DW238" s="15">
        <f t="shared" si="1096"/>
        <v>0</v>
      </c>
      <c r="DX238" s="17"/>
      <c r="DY238" s="17"/>
      <c r="DZ238" s="17"/>
      <c r="EA238" s="17"/>
      <c r="EB238" s="17">
        <f t="shared" si="1097"/>
        <v>0</v>
      </c>
      <c r="EC238" s="17"/>
      <c r="ED238" s="17"/>
      <c r="EE238" s="17"/>
      <c r="EF238" s="17"/>
      <c r="EG238" s="17"/>
      <c r="EH238" s="17"/>
      <c r="EI238" s="17"/>
      <c r="EJ238" s="8">
        <f t="shared" si="1098"/>
        <v>0</v>
      </c>
      <c r="EL238" s="8">
        <f t="shared" si="1099"/>
        <v>0</v>
      </c>
      <c r="EM238" s="8">
        <f t="shared" si="1100"/>
        <v>0</v>
      </c>
      <c r="EO238" s="8"/>
      <c r="EP238" s="8"/>
      <c r="ER238" s="8"/>
      <c r="ET238" s="148"/>
      <c r="EU238" s="148"/>
      <c r="EV238" s="148"/>
      <c r="EW238" s="148"/>
      <c r="EX238" s="148"/>
      <c r="EY238" s="175"/>
      <c r="EZ238" s="148"/>
      <c r="FC238" s="8">
        <f t="shared" si="1103"/>
        <v>0</v>
      </c>
      <c r="FD238" s="8"/>
      <c r="FE238" s="131"/>
      <c r="FF238" s="8"/>
      <c r="FG238" s="131"/>
      <c r="FH238" s="8">
        <f t="shared" si="1104"/>
        <v>0</v>
      </c>
      <c r="FI238" s="8"/>
      <c r="FJ238" s="131"/>
      <c r="FK238" s="8"/>
      <c r="FL238" s="131"/>
      <c r="FM238" s="8">
        <f t="shared" si="1105"/>
        <v>0</v>
      </c>
      <c r="FN238" s="8"/>
      <c r="FO238" s="131"/>
      <c r="FP238" s="8"/>
      <c r="FQ238" s="131"/>
      <c r="FR238" s="8">
        <f t="shared" si="1106"/>
        <v>0</v>
      </c>
      <c r="FS238" s="8"/>
      <c r="FT238" s="131"/>
      <c r="FU238" s="8"/>
      <c r="FV238" s="131"/>
    </row>
    <row r="239" spans="2:178" s="59" customFormat="1" ht="15.75" hidden="1" customHeight="1" x14ac:dyDescent="0.3">
      <c r="B239" s="49"/>
      <c r="C239" s="50"/>
      <c r="D239" s="50">
        <v>1</v>
      </c>
      <c r="E239" s="307">
        <v>200</v>
      </c>
      <c r="F239" s="49"/>
      <c r="G239" s="50"/>
      <c r="H239" s="50"/>
      <c r="I239" s="307"/>
      <c r="J239" s="10"/>
      <c r="K239" s="10"/>
      <c r="L239" s="81"/>
      <c r="M239" s="307"/>
      <c r="N239" s="10" t="s">
        <v>153</v>
      </c>
      <c r="O239" s="312"/>
      <c r="P239" s="17">
        <f t="shared" si="1063"/>
        <v>0</v>
      </c>
      <c r="Q239" s="17"/>
      <c r="R239" s="33"/>
      <c r="S239" s="17"/>
      <c r="T239" s="17"/>
      <c r="U239" s="17">
        <v>0</v>
      </c>
      <c r="V239" s="312"/>
      <c r="W239" s="312"/>
      <c r="X239" s="17">
        <f t="shared" si="1064"/>
        <v>0</v>
      </c>
      <c r="Y239" s="17"/>
      <c r="Z239" s="33"/>
      <c r="AA239" s="17"/>
      <c r="AB239" s="17"/>
      <c r="AC239" s="17">
        <f t="shared" si="1065"/>
        <v>0</v>
      </c>
      <c r="AD239" s="17"/>
      <c r="AE239" s="274"/>
      <c r="AF239" s="17"/>
      <c r="AG239" s="274"/>
      <c r="AH239" s="312"/>
      <c r="AI239" s="17">
        <f t="shared" si="1066"/>
        <v>0</v>
      </c>
      <c r="AJ239" s="17"/>
      <c r="AK239" s="324">
        <f t="shared" si="904"/>
        <v>0</v>
      </c>
      <c r="AL239" s="324">
        <f t="shared" si="905"/>
        <v>0</v>
      </c>
      <c r="AM239" s="324">
        <f t="shared" si="906"/>
        <v>0</v>
      </c>
      <c r="AN239" s="17">
        <f t="shared" si="1067"/>
        <v>0</v>
      </c>
      <c r="AO239" s="17"/>
      <c r="AP239" s="33"/>
      <c r="AQ239" s="17"/>
      <c r="AR239" s="17"/>
      <c r="AS239" s="17">
        <f t="shared" si="1068"/>
        <v>0</v>
      </c>
      <c r="AT239" s="17"/>
      <c r="AU239" s="118"/>
      <c r="AV239" s="321"/>
      <c r="AW239" s="17"/>
      <c r="AX239" s="17"/>
      <c r="AY239" s="17">
        <f t="shared" si="1069"/>
        <v>461</v>
      </c>
      <c r="AZ239" s="17"/>
      <c r="BA239" s="33">
        <v>461</v>
      </c>
      <c r="BB239" s="17"/>
      <c r="BC239" s="17"/>
      <c r="BD239" s="17">
        <f t="shared" si="1070"/>
        <v>461</v>
      </c>
      <c r="BE239" s="17"/>
      <c r="BF239" s="33">
        <v>461</v>
      </c>
      <c r="BG239" s="17"/>
      <c r="BH239" s="17"/>
      <c r="BI239" s="17">
        <f t="shared" si="1071"/>
        <v>461</v>
      </c>
      <c r="BJ239" s="17"/>
      <c r="BK239" s="33">
        <v>461</v>
      </c>
      <c r="BL239" s="17"/>
      <c r="BM239" s="17"/>
      <c r="BN239" s="17">
        <f t="shared" si="1072"/>
        <v>461</v>
      </c>
      <c r="BO239" s="17"/>
      <c r="BP239" s="33">
        <v>461</v>
      </c>
      <c r="BQ239" s="17"/>
      <c r="BR239" s="17"/>
      <c r="BS239" s="17"/>
      <c r="BT239" s="17"/>
      <c r="BU239" s="17">
        <f t="shared" si="1073"/>
        <v>0</v>
      </c>
      <c r="BV239" s="17"/>
      <c r="BW239" s="33"/>
      <c r="BX239" s="17"/>
      <c r="BY239" s="17"/>
      <c r="BZ239" s="17">
        <f t="shared" si="1074"/>
        <v>0</v>
      </c>
      <c r="CA239" s="17">
        <f t="shared" si="1075"/>
        <v>0</v>
      </c>
      <c r="CB239" s="17">
        <f t="shared" si="1076"/>
        <v>0</v>
      </c>
      <c r="CC239" s="17">
        <f t="shared" si="1077"/>
        <v>0</v>
      </c>
      <c r="CD239" s="17">
        <f t="shared" si="1078"/>
        <v>0</v>
      </c>
      <c r="CE239" s="17">
        <f t="shared" si="1079"/>
        <v>461</v>
      </c>
      <c r="CF239" s="17"/>
      <c r="CG239" s="33">
        <v>461</v>
      </c>
      <c r="CH239" s="17"/>
      <c r="CI239" s="17"/>
      <c r="CJ239" s="17">
        <f t="shared" si="1080"/>
        <v>461</v>
      </c>
      <c r="CK239" s="17"/>
      <c r="CL239" s="33">
        <v>461</v>
      </c>
      <c r="CM239" s="17"/>
      <c r="CN239" s="17"/>
      <c r="CO239" s="17">
        <f t="shared" si="1081"/>
        <v>0</v>
      </c>
      <c r="CP239" s="17"/>
      <c r="CQ239" s="33"/>
      <c r="CR239" s="17"/>
      <c r="CS239" s="17"/>
      <c r="CT239" s="15">
        <f t="shared" si="1082"/>
        <v>0</v>
      </c>
      <c r="CU239" s="15"/>
      <c r="CV239" s="15"/>
      <c r="CW239" s="15"/>
      <c r="CX239" s="15"/>
      <c r="CY239" s="17">
        <f t="shared" si="1083"/>
        <v>0</v>
      </c>
      <c r="CZ239" s="17"/>
      <c r="DA239" s="274"/>
      <c r="DB239" s="17"/>
      <c r="DC239" s="274"/>
      <c r="DD239" s="15">
        <f t="shared" si="1084"/>
        <v>0</v>
      </c>
      <c r="DE239" s="17">
        <f t="shared" si="1085"/>
        <v>0</v>
      </c>
      <c r="DF239" s="17">
        <f t="shared" si="1086"/>
        <v>0</v>
      </c>
      <c r="DG239" s="17">
        <f t="shared" si="1087"/>
        <v>0</v>
      </c>
      <c r="DH239" s="17">
        <f t="shared" si="1088"/>
        <v>0</v>
      </c>
      <c r="DI239" s="17">
        <f t="shared" si="1089"/>
        <v>0</v>
      </c>
      <c r="DJ239" s="17">
        <f t="shared" si="1090"/>
        <v>0</v>
      </c>
      <c r="DK239" s="17">
        <f t="shared" si="1091"/>
        <v>0</v>
      </c>
      <c r="DL239" s="17">
        <f t="shared" si="1092"/>
        <v>0</v>
      </c>
      <c r="DM239" s="17">
        <f t="shared" si="1093"/>
        <v>0</v>
      </c>
      <c r="DN239" s="17">
        <f t="shared" si="1094"/>
        <v>0</v>
      </c>
      <c r="DO239" s="208"/>
      <c r="DP239" s="209"/>
      <c r="DQ239" s="209"/>
      <c r="DR239" s="17">
        <f t="shared" si="1095"/>
        <v>0</v>
      </c>
      <c r="DS239" s="17"/>
      <c r="DT239" s="17"/>
      <c r="DU239" s="17"/>
      <c r="DV239" s="40"/>
      <c r="DW239" s="15">
        <f t="shared" si="1096"/>
        <v>0</v>
      </c>
      <c r="DX239" s="17"/>
      <c r="DY239" s="17"/>
      <c r="DZ239" s="17"/>
      <c r="EA239" s="17"/>
      <c r="EB239" s="17">
        <f t="shared" si="1097"/>
        <v>0</v>
      </c>
      <c r="EC239" s="17"/>
      <c r="ED239" s="17"/>
      <c r="EE239" s="17"/>
      <c r="EF239" s="17"/>
      <c r="EG239" s="17"/>
      <c r="EH239" s="17"/>
      <c r="EI239" s="17"/>
      <c r="EJ239" s="8">
        <f t="shared" si="1098"/>
        <v>0</v>
      </c>
      <c r="EL239" s="8">
        <f t="shared" si="1099"/>
        <v>0</v>
      </c>
      <c r="EM239" s="8">
        <f t="shared" si="1100"/>
        <v>0</v>
      </c>
      <c r="EO239" s="8"/>
      <c r="EP239" s="8"/>
      <c r="ER239" s="8"/>
      <c r="ET239" s="148">
        <v>0</v>
      </c>
      <c r="EU239" s="148"/>
      <c r="EV239" s="148">
        <v>0</v>
      </c>
      <c r="EW239" s="148"/>
      <c r="EX239" s="148"/>
      <c r="EY239" s="175">
        <v>0</v>
      </c>
      <c r="EZ239" s="148">
        <v>0</v>
      </c>
      <c r="FC239" s="8">
        <f t="shared" si="1103"/>
        <v>0</v>
      </c>
      <c r="FD239" s="8"/>
      <c r="FE239" s="131"/>
      <c r="FF239" s="8"/>
      <c r="FG239" s="131"/>
      <c r="FH239" s="8">
        <f t="shared" si="1104"/>
        <v>0</v>
      </c>
      <c r="FI239" s="8"/>
      <c r="FJ239" s="131"/>
      <c r="FK239" s="8"/>
      <c r="FL239" s="131"/>
      <c r="FM239" s="8">
        <f t="shared" si="1105"/>
        <v>0</v>
      </c>
      <c r="FN239" s="8"/>
      <c r="FO239" s="131"/>
      <c r="FP239" s="8"/>
      <c r="FQ239" s="131"/>
      <c r="FR239" s="8">
        <f t="shared" si="1106"/>
        <v>0</v>
      </c>
      <c r="FS239" s="8"/>
      <c r="FT239" s="131"/>
      <c r="FU239" s="8"/>
      <c r="FV239" s="131"/>
    </row>
    <row r="240" spans="2:178" s="59" customFormat="1" ht="15.75" customHeight="1" x14ac:dyDescent="0.3">
      <c r="B240" s="49"/>
      <c r="C240" s="50">
        <v>1</v>
      </c>
      <c r="D240" s="50"/>
      <c r="E240" s="307">
        <v>201</v>
      </c>
      <c r="F240" s="49"/>
      <c r="G240" s="50">
        <v>1</v>
      </c>
      <c r="H240" s="50"/>
      <c r="I240" s="307"/>
      <c r="J240" s="294"/>
      <c r="K240" s="294"/>
      <c r="L240" s="82"/>
      <c r="M240" s="307">
        <v>162</v>
      </c>
      <c r="N240" s="10" t="s">
        <v>66</v>
      </c>
      <c r="O240" s="312"/>
      <c r="P240" s="17">
        <f t="shared" si="1063"/>
        <v>29784.394</v>
      </c>
      <c r="Q240" s="17"/>
      <c r="R240" s="111">
        <f>11475.556+3280.5</f>
        <v>14756.056</v>
      </c>
      <c r="S240" s="17">
        <v>10000</v>
      </c>
      <c r="T240" s="109">
        <f>2807+2221.338</f>
        <v>5028.3379999999997</v>
      </c>
      <c r="U240" s="17">
        <v>2612.504246</v>
      </c>
      <c r="V240" s="312"/>
      <c r="W240" s="312"/>
      <c r="X240" s="17">
        <f t="shared" si="1064"/>
        <v>29784.394</v>
      </c>
      <c r="Y240" s="17"/>
      <c r="Z240" s="17">
        <f>10957.784+3798.272</f>
        <v>14756.056</v>
      </c>
      <c r="AA240" s="17">
        <v>10000</v>
      </c>
      <c r="AB240" s="17">
        <f>2702.112+2326.226</f>
        <v>5028.3379999999997</v>
      </c>
      <c r="AC240" s="17">
        <f t="shared" si="1065"/>
        <v>8430.2095300000001</v>
      </c>
      <c r="AD240" s="17"/>
      <c r="AE240" s="282">
        <v>3084.5214599999999</v>
      </c>
      <c r="AF240" s="17">
        <v>4784.4270699999997</v>
      </c>
      <c r="AG240" s="282">
        <v>561.26099999999997</v>
      </c>
      <c r="AH240" s="312"/>
      <c r="AI240" s="17">
        <f t="shared" si="1066"/>
        <v>2612.504246</v>
      </c>
      <c r="AJ240" s="17"/>
      <c r="AK240" s="324">
        <f t="shared" si="904"/>
        <v>1475.6056000000001</v>
      </c>
      <c r="AL240" s="324">
        <f t="shared" si="905"/>
        <v>800</v>
      </c>
      <c r="AM240" s="324">
        <f t="shared" si="906"/>
        <v>336.89864599999999</v>
      </c>
      <c r="AN240" s="17">
        <f t="shared" si="1067"/>
        <v>29784.394</v>
      </c>
      <c r="AO240" s="17"/>
      <c r="AP240" s="111">
        <f>11475.556+3280.5</f>
        <v>14756.056</v>
      </c>
      <c r="AQ240" s="17">
        <v>10000</v>
      </c>
      <c r="AR240" s="109">
        <f>2807+2221.338</f>
        <v>5028.3379999999997</v>
      </c>
      <c r="AS240" s="17">
        <f t="shared" si="1068"/>
        <v>29784.394</v>
      </c>
      <c r="AT240" s="17"/>
      <c r="AU240" s="111">
        <f>11475.556+3280.5</f>
        <v>14756.056</v>
      </c>
      <c r="AV240" s="318"/>
      <c r="AW240" s="17">
        <v>10000</v>
      </c>
      <c r="AX240" s="109">
        <f>2807+2221.338</f>
        <v>5028.3379999999997</v>
      </c>
      <c r="AY240" s="17">
        <f t="shared" si="1069"/>
        <v>29784.394</v>
      </c>
      <c r="AZ240" s="17"/>
      <c r="BA240" s="111">
        <f>11475.556+3280.5</f>
        <v>14756.056</v>
      </c>
      <c r="BB240" s="17">
        <v>10000</v>
      </c>
      <c r="BC240" s="109">
        <f>2807+2221.338</f>
        <v>5028.3379999999997</v>
      </c>
      <c r="BD240" s="17">
        <f t="shared" si="1070"/>
        <v>29784.394</v>
      </c>
      <c r="BE240" s="17"/>
      <c r="BF240" s="111">
        <f>11475.556+3280.5</f>
        <v>14756.056</v>
      </c>
      <c r="BG240" s="17">
        <v>10000</v>
      </c>
      <c r="BH240" s="109">
        <f>2807+2221.338</f>
        <v>5028.3379999999997</v>
      </c>
      <c r="BI240" s="17">
        <f t="shared" si="1071"/>
        <v>14282.556</v>
      </c>
      <c r="BJ240" s="17"/>
      <c r="BK240" s="111">
        <v>11475.556</v>
      </c>
      <c r="BL240" s="17"/>
      <c r="BM240" s="109">
        <v>2806.9999999999995</v>
      </c>
      <c r="BN240" s="17">
        <f t="shared" si="1072"/>
        <v>6048</v>
      </c>
      <c r="BO240" s="17"/>
      <c r="BP240" s="33">
        <v>6048</v>
      </c>
      <c r="BQ240" s="17"/>
      <c r="BR240" s="17"/>
      <c r="BS240" s="17"/>
      <c r="BT240" s="17"/>
      <c r="BU240" s="17">
        <f t="shared" si="1073"/>
        <v>29784.394</v>
      </c>
      <c r="BV240" s="17"/>
      <c r="BW240" s="17">
        <f>10957.784+3798.272</f>
        <v>14756.056</v>
      </c>
      <c r="BX240" s="17">
        <v>10000</v>
      </c>
      <c r="BY240" s="17">
        <f>2702.112+2326.226</f>
        <v>5028.3379999999997</v>
      </c>
      <c r="BZ240" s="17">
        <f t="shared" si="1074"/>
        <v>0</v>
      </c>
      <c r="CA240" s="17">
        <f t="shared" si="1075"/>
        <v>0</v>
      </c>
      <c r="CB240" s="17">
        <f t="shared" si="1076"/>
        <v>0</v>
      </c>
      <c r="CC240" s="17">
        <f t="shared" si="1077"/>
        <v>0</v>
      </c>
      <c r="CD240" s="17">
        <f t="shared" si="1078"/>
        <v>0</v>
      </c>
      <c r="CE240" s="17">
        <f t="shared" si="1079"/>
        <v>29784.394</v>
      </c>
      <c r="CF240" s="17"/>
      <c r="CG240" s="17">
        <f>10957.784+3798.272</f>
        <v>14756.056</v>
      </c>
      <c r="CH240" s="17">
        <v>10000</v>
      </c>
      <c r="CI240" s="17">
        <f>2702.112+2326.226</f>
        <v>5028.3379999999997</v>
      </c>
      <c r="CJ240" s="17">
        <f t="shared" si="1080"/>
        <v>0</v>
      </c>
      <c r="CK240" s="17"/>
      <c r="CL240" s="17"/>
      <c r="CM240" s="17"/>
      <c r="CN240" s="17"/>
      <c r="CO240" s="17">
        <f t="shared" si="1081"/>
        <v>29784.394</v>
      </c>
      <c r="CP240" s="17"/>
      <c r="CQ240" s="17">
        <f>10957.784+3798.272</f>
        <v>14756.056</v>
      </c>
      <c r="CR240" s="17">
        <v>10000</v>
      </c>
      <c r="CS240" s="17">
        <f>2702.112+2326.226</f>
        <v>5028.3379999999997</v>
      </c>
      <c r="CT240" s="17">
        <f t="shared" si="1082"/>
        <v>29113.164999999997</v>
      </c>
      <c r="CU240" s="17"/>
      <c r="CV240" s="17">
        <v>14084.826999999999</v>
      </c>
      <c r="CW240" s="17">
        <v>10000</v>
      </c>
      <c r="CX240" s="17">
        <v>5028.3379999999997</v>
      </c>
      <c r="CY240" s="17">
        <f t="shared" si="1083"/>
        <v>8430.2095300000001</v>
      </c>
      <c r="CZ240" s="17"/>
      <c r="DA240" s="282">
        <v>3084.5214599999999</v>
      </c>
      <c r="DB240" s="17">
        <v>4784.4270699999997</v>
      </c>
      <c r="DC240" s="282">
        <v>561.26099999999997</v>
      </c>
      <c r="DD240" s="15">
        <f t="shared" si="1084"/>
        <v>37543.374530000001</v>
      </c>
      <c r="DE240" s="17">
        <f t="shared" si="1085"/>
        <v>37543.374530000001</v>
      </c>
      <c r="DF240" s="17">
        <f t="shared" si="1086"/>
        <v>0</v>
      </c>
      <c r="DG240" s="17">
        <f t="shared" si="1087"/>
        <v>17169.348460000001</v>
      </c>
      <c r="DH240" s="17">
        <f t="shared" si="1088"/>
        <v>14784.42707</v>
      </c>
      <c r="DI240" s="17">
        <f t="shared" si="1089"/>
        <v>5589.5990000000002</v>
      </c>
      <c r="DJ240" s="17">
        <f t="shared" si="1090"/>
        <v>671.22900000000118</v>
      </c>
      <c r="DK240" s="17">
        <f t="shared" si="1091"/>
        <v>0</v>
      </c>
      <c r="DL240" s="17">
        <f t="shared" si="1092"/>
        <v>671.22900000000118</v>
      </c>
      <c r="DM240" s="17">
        <f t="shared" si="1093"/>
        <v>0</v>
      </c>
      <c r="DN240" s="17">
        <f t="shared" si="1094"/>
        <v>0</v>
      </c>
      <c r="DO240" s="208"/>
      <c r="DP240" s="339">
        <f>CE240</f>
        <v>29784.394</v>
      </c>
      <c r="DQ240" s="339">
        <f>DP240</f>
        <v>29784.394</v>
      </c>
      <c r="DR240" s="17">
        <f t="shared" si="1095"/>
        <v>0</v>
      </c>
      <c r="DS240" s="17"/>
      <c r="DT240" s="17"/>
      <c r="DU240" s="17"/>
      <c r="DV240" s="40"/>
      <c r="DW240" s="15">
        <f t="shared" si="1096"/>
        <v>0</v>
      </c>
      <c r="DX240" s="17"/>
      <c r="DY240" s="17"/>
      <c r="DZ240" s="17"/>
      <c r="EA240" s="17"/>
      <c r="EB240" s="17">
        <f t="shared" si="1097"/>
        <v>0</v>
      </c>
      <c r="EC240" s="17"/>
      <c r="ED240" s="17"/>
      <c r="EE240" s="17"/>
      <c r="EF240" s="17"/>
      <c r="EG240" s="17"/>
      <c r="EH240" s="17"/>
      <c r="EI240" s="17"/>
      <c r="EJ240" s="8">
        <f t="shared" si="1098"/>
        <v>671.22900000000118</v>
      </c>
      <c r="EL240" s="8">
        <f t="shared" si="1099"/>
        <v>29784.394</v>
      </c>
      <c r="EM240" s="8">
        <f t="shared" si="1100"/>
        <v>29113.164999999997</v>
      </c>
      <c r="EO240" s="45">
        <f>EM240</f>
        <v>29113.164999999997</v>
      </c>
      <c r="EP240" s="45">
        <f>EJ240</f>
        <v>671.22900000000118</v>
      </c>
      <c r="ER240" s="8">
        <f>DQ240-EO240</f>
        <v>671.229000000003</v>
      </c>
      <c r="ET240" s="160">
        <v>16822</v>
      </c>
      <c r="EU240" s="160"/>
      <c r="EV240" s="160">
        <v>2.0939999999999999</v>
      </c>
      <c r="EW240" s="160">
        <v>13279.5</v>
      </c>
      <c r="EX240" s="160">
        <v>1.0649999999999999</v>
      </c>
      <c r="EY240" s="189">
        <v>5</v>
      </c>
      <c r="EZ240" s="160">
        <v>4101</v>
      </c>
      <c r="FC240" s="8">
        <f t="shared" si="1103"/>
        <v>29113.164999999997</v>
      </c>
      <c r="FD240" s="8"/>
      <c r="FE240" s="132">
        <v>14084.826999999999</v>
      </c>
      <c r="FF240" s="8">
        <v>10000</v>
      </c>
      <c r="FG240" s="132">
        <v>5028.3379999999997</v>
      </c>
      <c r="FH240" s="8">
        <f t="shared" si="1104"/>
        <v>8430.2095300000001</v>
      </c>
      <c r="FI240" s="8"/>
      <c r="FJ240" s="132">
        <v>3084.5214599999999</v>
      </c>
      <c r="FK240" s="8">
        <v>4784.4270699999997</v>
      </c>
      <c r="FL240" s="132">
        <v>561.26099999999997</v>
      </c>
      <c r="FM240" s="8">
        <f t="shared" si="1105"/>
        <v>29113.164999999997</v>
      </c>
      <c r="FN240" s="8"/>
      <c r="FO240" s="132">
        <v>14084.826999999999</v>
      </c>
      <c r="FP240" s="8">
        <v>10000</v>
      </c>
      <c r="FQ240" s="132">
        <v>5028.3379999999997</v>
      </c>
      <c r="FR240" s="8">
        <f t="shared" si="1106"/>
        <v>8430.2095300000001</v>
      </c>
      <c r="FS240" s="8"/>
      <c r="FT240" s="132">
        <v>3084.5214599999999</v>
      </c>
      <c r="FU240" s="8">
        <v>4784.4270699999997</v>
      </c>
      <c r="FV240" s="132">
        <v>561.26099999999997</v>
      </c>
    </row>
    <row r="241" spans="2:178" s="59" customFormat="1" ht="15.75" customHeight="1" x14ac:dyDescent="0.3">
      <c r="B241" s="49"/>
      <c r="C241" s="50"/>
      <c r="D241" s="50">
        <v>1</v>
      </c>
      <c r="E241" s="307">
        <v>202</v>
      </c>
      <c r="F241" s="49"/>
      <c r="G241" s="50"/>
      <c r="H241" s="50"/>
      <c r="I241" s="307"/>
      <c r="J241" s="294"/>
      <c r="K241" s="294"/>
      <c r="L241" s="82"/>
      <c r="M241" s="307">
        <v>163</v>
      </c>
      <c r="N241" s="302" t="s">
        <v>161</v>
      </c>
      <c r="O241" s="311"/>
      <c r="P241" s="17">
        <f t="shared" si="1063"/>
        <v>2178</v>
      </c>
      <c r="Q241" s="17"/>
      <c r="R241" s="111">
        <v>2178</v>
      </c>
      <c r="S241" s="17"/>
      <c r="T241" s="17"/>
      <c r="U241" s="17">
        <v>217.8</v>
      </c>
      <c r="V241" s="311"/>
      <c r="W241" s="311"/>
      <c r="X241" s="17">
        <f t="shared" si="1064"/>
        <v>2178</v>
      </c>
      <c r="Y241" s="17"/>
      <c r="Z241" s="17">
        <v>2178</v>
      </c>
      <c r="AA241" s="17"/>
      <c r="AB241" s="17"/>
      <c r="AC241" s="17">
        <f t="shared" si="1065"/>
        <v>634.86279000000002</v>
      </c>
      <c r="AD241" s="17"/>
      <c r="AE241" s="274">
        <v>634.86279000000002</v>
      </c>
      <c r="AF241" s="17"/>
      <c r="AG241" s="274"/>
      <c r="AH241" s="311"/>
      <c r="AI241" s="17">
        <f t="shared" si="1066"/>
        <v>217.8</v>
      </c>
      <c r="AJ241" s="17"/>
      <c r="AK241" s="324">
        <f t="shared" si="904"/>
        <v>217.8</v>
      </c>
      <c r="AL241" s="324">
        <f t="shared" si="905"/>
        <v>0</v>
      </c>
      <c r="AM241" s="324">
        <f t="shared" si="906"/>
        <v>0</v>
      </c>
      <c r="AN241" s="17">
        <f t="shared" si="1067"/>
        <v>2178</v>
      </c>
      <c r="AO241" s="17"/>
      <c r="AP241" s="111">
        <v>2178</v>
      </c>
      <c r="AQ241" s="17"/>
      <c r="AR241" s="17"/>
      <c r="AS241" s="17">
        <f t="shared" si="1068"/>
        <v>2178</v>
      </c>
      <c r="AT241" s="17"/>
      <c r="AU241" s="111">
        <v>2178</v>
      </c>
      <c r="AV241" s="318"/>
      <c r="AW241" s="17"/>
      <c r="AX241" s="17"/>
      <c r="AY241" s="17">
        <f t="shared" si="1069"/>
        <v>2178</v>
      </c>
      <c r="AZ241" s="17"/>
      <c r="BA241" s="111">
        <v>2178</v>
      </c>
      <c r="BB241" s="17"/>
      <c r="BC241" s="17"/>
      <c r="BD241" s="17">
        <f t="shared" si="1070"/>
        <v>2178</v>
      </c>
      <c r="BE241" s="17"/>
      <c r="BF241" s="111">
        <v>2178</v>
      </c>
      <c r="BG241" s="17"/>
      <c r="BH241" s="17"/>
      <c r="BI241" s="17">
        <f t="shared" si="1071"/>
        <v>2178</v>
      </c>
      <c r="BJ241" s="17"/>
      <c r="BK241" s="111">
        <v>2178</v>
      </c>
      <c r="BL241" s="17"/>
      <c r="BM241" s="17"/>
      <c r="BN241" s="17">
        <f t="shared" si="1072"/>
        <v>0</v>
      </c>
      <c r="BO241" s="17"/>
      <c r="BP241" s="33"/>
      <c r="BQ241" s="17"/>
      <c r="BR241" s="17"/>
      <c r="BS241" s="17"/>
      <c r="BT241" s="17"/>
      <c r="BU241" s="17">
        <f t="shared" si="1073"/>
        <v>2178</v>
      </c>
      <c r="BV241" s="17"/>
      <c r="BW241" s="17">
        <v>2178</v>
      </c>
      <c r="BX241" s="17"/>
      <c r="BY241" s="17"/>
      <c r="BZ241" s="17">
        <f t="shared" si="1074"/>
        <v>0</v>
      </c>
      <c r="CA241" s="17">
        <f t="shared" si="1075"/>
        <v>0</v>
      </c>
      <c r="CB241" s="17">
        <f t="shared" si="1076"/>
        <v>0</v>
      </c>
      <c r="CC241" s="17">
        <f t="shared" si="1077"/>
        <v>0</v>
      </c>
      <c r="CD241" s="17">
        <f t="shared" si="1078"/>
        <v>0</v>
      </c>
      <c r="CE241" s="17">
        <f t="shared" si="1079"/>
        <v>2178</v>
      </c>
      <c r="CF241" s="17"/>
      <c r="CG241" s="17">
        <v>2178</v>
      </c>
      <c r="CH241" s="17"/>
      <c r="CI241" s="17"/>
      <c r="CJ241" s="17">
        <f t="shared" si="1080"/>
        <v>0</v>
      </c>
      <c r="CK241" s="17"/>
      <c r="CL241" s="17"/>
      <c r="CM241" s="17"/>
      <c r="CN241" s="17"/>
      <c r="CO241" s="17">
        <f t="shared" si="1081"/>
        <v>2178</v>
      </c>
      <c r="CP241" s="17"/>
      <c r="CQ241" s="17">
        <v>2178</v>
      </c>
      <c r="CR241" s="17"/>
      <c r="CS241" s="17"/>
      <c r="CT241" s="15">
        <f t="shared" si="1082"/>
        <v>2019.0740000000001</v>
      </c>
      <c r="CU241" s="15"/>
      <c r="CV241" s="15">
        <v>2019.0740000000001</v>
      </c>
      <c r="CW241" s="15"/>
      <c r="CX241" s="15"/>
      <c r="CY241" s="17">
        <f t="shared" si="1083"/>
        <v>634.86279000000002</v>
      </c>
      <c r="CZ241" s="17"/>
      <c r="DA241" s="274">
        <v>634.86279000000002</v>
      </c>
      <c r="DB241" s="17"/>
      <c r="DC241" s="274"/>
      <c r="DD241" s="15">
        <f t="shared" si="1084"/>
        <v>2653.9367900000002</v>
      </c>
      <c r="DE241" s="17">
        <f t="shared" si="1085"/>
        <v>2653.9367900000002</v>
      </c>
      <c r="DF241" s="17">
        <f t="shared" si="1086"/>
        <v>0</v>
      </c>
      <c r="DG241" s="17">
        <f t="shared" si="1087"/>
        <v>2653.9367900000002</v>
      </c>
      <c r="DH241" s="17">
        <f t="shared" si="1088"/>
        <v>0</v>
      </c>
      <c r="DI241" s="17">
        <f t="shared" si="1089"/>
        <v>0</v>
      </c>
      <c r="DJ241" s="17">
        <f t="shared" si="1090"/>
        <v>158.92599999999993</v>
      </c>
      <c r="DK241" s="17">
        <f t="shared" si="1091"/>
        <v>0</v>
      </c>
      <c r="DL241" s="17">
        <f t="shared" si="1092"/>
        <v>158.92599999999993</v>
      </c>
      <c r="DM241" s="17">
        <f t="shared" si="1093"/>
        <v>0</v>
      </c>
      <c r="DN241" s="17">
        <f t="shared" si="1094"/>
        <v>0</v>
      </c>
      <c r="DO241" s="208"/>
      <c r="DP241" s="209">
        <v>6828.5</v>
      </c>
      <c r="DQ241" s="209">
        <f>DP241-CJ231</f>
        <v>6284.4750000000004</v>
      </c>
      <c r="DR241" s="17">
        <f t="shared" si="1095"/>
        <v>0</v>
      </c>
      <c r="DS241" s="17"/>
      <c r="DT241" s="17"/>
      <c r="DU241" s="17"/>
      <c r="DV241" s="40"/>
      <c r="DW241" s="15">
        <f t="shared" si="1096"/>
        <v>0</v>
      </c>
      <c r="DX241" s="17"/>
      <c r="DY241" s="17"/>
      <c r="DZ241" s="17"/>
      <c r="EA241" s="17"/>
      <c r="EB241" s="17">
        <f t="shared" si="1097"/>
        <v>0</v>
      </c>
      <c r="EC241" s="17"/>
      <c r="ED241" s="17"/>
      <c r="EE241" s="17"/>
      <c r="EF241" s="17"/>
      <c r="EG241" s="17"/>
      <c r="EH241" s="17"/>
      <c r="EI241" s="17"/>
      <c r="EJ241" s="8">
        <f t="shared" si="1098"/>
        <v>158.92599999999993</v>
      </c>
      <c r="EL241" s="8">
        <f t="shared" si="1099"/>
        <v>2178</v>
      </c>
      <c r="EM241" s="8">
        <f t="shared" si="1100"/>
        <v>2019.0740000000001</v>
      </c>
      <c r="EO241" s="8">
        <f>EM234+EM235+EM236+EM237+EM238+EM239+EM241+EM242</f>
        <v>6125.549</v>
      </c>
      <c r="EP241" s="8">
        <f>EJ234+EJ235+EJ236+EJ237+EJ238+EJ239+EJ241+EJ242</f>
        <v>158.92599999999993</v>
      </c>
      <c r="ER241" s="8">
        <f>DQ241-EO241</f>
        <v>158.92600000000039</v>
      </c>
      <c r="ET241" s="148">
        <v>13569.5</v>
      </c>
      <c r="EU241" s="148"/>
      <c r="EV241" s="148">
        <v>3.8769999999999998</v>
      </c>
      <c r="EW241" s="148"/>
      <c r="EX241" s="148"/>
      <c r="EY241" s="175"/>
      <c r="EZ241" s="148"/>
      <c r="FC241" s="8">
        <f t="shared" si="1103"/>
        <v>2019.0740000000001</v>
      </c>
      <c r="FD241" s="8"/>
      <c r="FE241" s="131">
        <v>2019.0740000000001</v>
      </c>
      <c r="FF241" s="8"/>
      <c r="FG241" s="131"/>
      <c r="FH241" s="8">
        <f t="shared" si="1104"/>
        <v>634.86279000000002</v>
      </c>
      <c r="FI241" s="8"/>
      <c r="FJ241" s="131">
        <v>634.86279000000002</v>
      </c>
      <c r="FK241" s="8"/>
      <c r="FL241" s="131"/>
      <c r="FM241" s="8">
        <f t="shared" si="1105"/>
        <v>2019.0740000000001</v>
      </c>
      <c r="FN241" s="8"/>
      <c r="FO241" s="131">
        <v>2019.0740000000001</v>
      </c>
      <c r="FP241" s="8"/>
      <c r="FQ241" s="131"/>
      <c r="FR241" s="8">
        <f t="shared" si="1106"/>
        <v>634.86279000000002</v>
      </c>
      <c r="FS241" s="8"/>
      <c r="FT241" s="131">
        <v>634.86279000000002</v>
      </c>
      <c r="FU241" s="8"/>
      <c r="FV241" s="131"/>
    </row>
    <row r="242" spans="2:178" s="59" customFormat="1" ht="15.75" customHeight="1" x14ac:dyDescent="0.3">
      <c r="B242" s="49"/>
      <c r="C242" s="50"/>
      <c r="D242" s="50">
        <v>1</v>
      </c>
      <c r="E242" s="307">
        <v>203</v>
      </c>
      <c r="F242" s="49"/>
      <c r="G242" s="50"/>
      <c r="H242" s="50">
        <v>1</v>
      </c>
      <c r="I242" s="307"/>
      <c r="J242" s="10"/>
      <c r="K242" s="10"/>
      <c r="L242" s="81"/>
      <c r="M242" s="307">
        <v>164</v>
      </c>
      <c r="N242" s="302" t="s">
        <v>154</v>
      </c>
      <c r="O242" s="311"/>
      <c r="P242" s="17">
        <f t="shared" si="1063"/>
        <v>1696.5</v>
      </c>
      <c r="Q242" s="17"/>
      <c r="R242" s="33">
        <v>1696.5</v>
      </c>
      <c r="S242" s="17"/>
      <c r="T242" s="17"/>
      <c r="U242" s="17">
        <v>169.65</v>
      </c>
      <c r="V242" s="311"/>
      <c r="W242" s="311"/>
      <c r="X242" s="17">
        <f t="shared" si="1064"/>
        <v>1696.5</v>
      </c>
      <c r="Y242" s="17"/>
      <c r="Z242" s="33">
        <v>1696.5</v>
      </c>
      <c r="AA242" s="17"/>
      <c r="AB242" s="17"/>
      <c r="AC242" s="17">
        <f t="shared" si="1065"/>
        <v>513.75</v>
      </c>
      <c r="AD242" s="17"/>
      <c r="AE242" s="274">
        <v>513.75</v>
      </c>
      <c r="AF242" s="17"/>
      <c r="AG242" s="274"/>
      <c r="AH242" s="311"/>
      <c r="AI242" s="17">
        <f t="shared" si="1066"/>
        <v>169.65</v>
      </c>
      <c r="AJ242" s="17"/>
      <c r="AK242" s="324">
        <f t="shared" si="904"/>
        <v>169.65</v>
      </c>
      <c r="AL242" s="324">
        <f t="shared" si="905"/>
        <v>0</v>
      </c>
      <c r="AM242" s="324">
        <f t="shared" si="906"/>
        <v>0</v>
      </c>
      <c r="AN242" s="17">
        <f t="shared" si="1067"/>
        <v>1696.5</v>
      </c>
      <c r="AO242" s="17"/>
      <c r="AP242" s="33">
        <v>1696.5</v>
      </c>
      <c r="AQ242" s="17"/>
      <c r="AR242" s="17"/>
      <c r="AS242" s="17">
        <f t="shared" si="1068"/>
        <v>1696.5</v>
      </c>
      <c r="AT242" s="17"/>
      <c r="AU242" s="33">
        <v>1696.5</v>
      </c>
      <c r="AV242" s="18"/>
      <c r="AW242" s="17"/>
      <c r="AX242" s="17"/>
      <c r="AY242" s="17">
        <f t="shared" si="1069"/>
        <v>1696.5</v>
      </c>
      <c r="AZ242" s="17"/>
      <c r="BA242" s="33">
        <v>1696.5</v>
      </c>
      <c r="BB242" s="17"/>
      <c r="BC242" s="17"/>
      <c r="BD242" s="17">
        <f t="shared" si="1070"/>
        <v>1696.5</v>
      </c>
      <c r="BE242" s="17"/>
      <c r="BF242" s="33">
        <v>1696.5</v>
      </c>
      <c r="BG242" s="17"/>
      <c r="BH242" s="17"/>
      <c r="BI242" s="17">
        <f t="shared" si="1071"/>
        <v>1696.5</v>
      </c>
      <c r="BJ242" s="17"/>
      <c r="BK242" s="33">
        <v>1696.5</v>
      </c>
      <c r="BL242" s="17"/>
      <c r="BM242" s="17"/>
      <c r="BN242" s="17">
        <f t="shared" si="1072"/>
        <v>1696.5</v>
      </c>
      <c r="BO242" s="17"/>
      <c r="BP242" s="33">
        <v>1696.5</v>
      </c>
      <c r="BQ242" s="17"/>
      <c r="BR242" s="17"/>
      <c r="BS242" s="17"/>
      <c r="BT242" s="17" t="s">
        <v>236</v>
      </c>
      <c r="BU242" s="17">
        <f t="shared" si="1073"/>
        <v>1696.5</v>
      </c>
      <c r="BV242" s="17"/>
      <c r="BW242" s="33">
        <v>1696.5</v>
      </c>
      <c r="BX242" s="17"/>
      <c r="BY242" s="17"/>
      <c r="BZ242" s="17">
        <f t="shared" si="1074"/>
        <v>0</v>
      </c>
      <c r="CA242" s="17">
        <f t="shared" si="1075"/>
        <v>0</v>
      </c>
      <c r="CB242" s="17">
        <f t="shared" si="1076"/>
        <v>0</v>
      </c>
      <c r="CC242" s="17">
        <f t="shared" si="1077"/>
        <v>0</v>
      </c>
      <c r="CD242" s="17">
        <f t="shared" si="1078"/>
        <v>0</v>
      </c>
      <c r="CE242" s="17">
        <f t="shared" si="1079"/>
        <v>1696.5</v>
      </c>
      <c r="CF242" s="17"/>
      <c r="CG242" s="33">
        <v>1696.5</v>
      </c>
      <c r="CH242" s="17"/>
      <c r="CI242" s="17"/>
      <c r="CJ242" s="17">
        <f t="shared" si="1080"/>
        <v>0</v>
      </c>
      <c r="CK242" s="17"/>
      <c r="CL242" s="17"/>
      <c r="CM242" s="17"/>
      <c r="CN242" s="17"/>
      <c r="CO242" s="17">
        <f t="shared" si="1081"/>
        <v>1696.5</v>
      </c>
      <c r="CP242" s="17"/>
      <c r="CQ242" s="33">
        <v>1696.5</v>
      </c>
      <c r="CR242" s="17"/>
      <c r="CS242" s="17"/>
      <c r="CT242" s="17">
        <f t="shared" si="1082"/>
        <v>1696.5</v>
      </c>
      <c r="CU242" s="17"/>
      <c r="CV242" s="33">
        <v>1696.5</v>
      </c>
      <c r="CW242" s="15"/>
      <c r="CX242" s="15"/>
      <c r="CY242" s="17">
        <f t="shared" si="1083"/>
        <v>513.75</v>
      </c>
      <c r="CZ242" s="17"/>
      <c r="DA242" s="274">
        <v>513.75</v>
      </c>
      <c r="DB242" s="17"/>
      <c r="DC242" s="274"/>
      <c r="DD242" s="15">
        <f t="shared" si="1084"/>
        <v>2210.25</v>
      </c>
      <c r="DE242" s="17">
        <f t="shared" si="1085"/>
        <v>2210.25</v>
      </c>
      <c r="DF242" s="17">
        <f t="shared" si="1086"/>
        <v>0</v>
      </c>
      <c r="DG242" s="17">
        <f t="shared" si="1087"/>
        <v>2210.25</v>
      </c>
      <c r="DH242" s="17">
        <f t="shared" si="1088"/>
        <v>0</v>
      </c>
      <c r="DI242" s="17">
        <f t="shared" si="1089"/>
        <v>0</v>
      </c>
      <c r="DJ242" s="17">
        <f t="shared" si="1090"/>
        <v>0</v>
      </c>
      <c r="DK242" s="17">
        <f t="shared" si="1091"/>
        <v>0</v>
      </c>
      <c r="DL242" s="17">
        <f t="shared" si="1092"/>
        <v>0</v>
      </c>
      <c r="DM242" s="17">
        <f t="shared" si="1093"/>
        <v>0</v>
      </c>
      <c r="DN242" s="17">
        <f t="shared" si="1094"/>
        <v>0</v>
      </c>
      <c r="DO242" s="208"/>
      <c r="DP242" s="209"/>
      <c r="DQ242" s="209"/>
      <c r="DR242" s="17">
        <f t="shared" si="1095"/>
        <v>0</v>
      </c>
      <c r="DS242" s="17"/>
      <c r="DT242" s="17"/>
      <c r="DU242" s="17"/>
      <c r="DV242" s="40"/>
      <c r="DW242" s="15">
        <f t="shared" si="1096"/>
        <v>0</v>
      </c>
      <c r="DX242" s="17"/>
      <c r="DY242" s="17"/>
      <c r="DZ242" s="17"/>
      <c r="EA242" s="17"/>
      <c r="EB242" s="17">
        <f t="shared" si="1097"/>
        <v>0</v>
      </c>
      <c r="EC242" s="17"/>
      <c r="ED242" s="17"/>
      <c r="EE242" s="17"/>
      <c r="EF242" s="17"/>
      <c r="EG242" s="17"/>
      <c r="EH242" s="17"/>
      <c r="EI242" s="17"/>
      <c r="EJ242" s="8">
        <f t="shared" si="1098"/>
        <v>0</v>
      </c>
      <c r="EL242" s="8">
        <f t="shared" si="1099"/>
        <v>1696.5</v>
      </c>
      <c r="EM242" s="8">
        <f t="shared" si="1100"/>
        <v>1696.5</v>
      </c>
      <c r="EO242" s="8"/>
      <c r="EP242" s="8"/>
      <c r="ER242" s="8"/>
      <c r="ET242" s="148">
        <v>2860</v>
      </c>
      <c r="EU242" s="148"/>
      <c r="EV242" s="148">
        <v>0.61499999999999999</v>
      </c>
      <c r="EW242" s="148"/>
      <c r="EX242" s="148"/>
      <c r="EY242" s="175">
        <v>0</v>
      </c>
      <c r="EZ242" s="148">
        <v>0</v>
      </c>
      <c r="FC242" s="8">
        <f t="shared" si="1103"/>
        <v>1696.5</v>
      </c>
      <c r="FD242" s="8"/>
      <c r="FE242" s="131">
        <v>1696.5</v>
      </c>
      <c r="FF242" s="8"/>
      <c r="FG242" s="131"/>
      <c r="FH242" s="8">
        <f t="shared" si="1104"/>
        <v>513.75</v>
      </c>
      <c r="FI242" s="8"/>
      <c r="FJ242" s="131">
        <v>513.75</v>
      </c>
      <c r="FK242" s="8"/>
      <c r="FL242" s="131"/>
      <c r="FM242" s="8">
        <f t="shared" si="1105"/>
        <v>1696.5</v>
      </c>
      <c r="FN242" s="8"/>
      <c r="FO242" s="131">
        <v>1696.5</v>
      </c>
      <c r="FP242" s="8"/>
      <c r="FQ242" s="131"/>
      <c r="FR242" s="8">
        <f t="shared" si="1106"/>
        <v>513.75</v>
      </c>
      <c r="FS242" s="8"/>
      <c r="FT242" s="131">
        <v>513.75</v>
      </c>
      <c r="FU242" s="8"/>
      <c r="FV242" s="131"/>
    </row>
    <row r="243" spans="2:178" ht="15.75" customHeight="1" x14ac:dyDescent="0.3">
      <c r="B243" s="49"/>
      <c r="C243" s="50"/>
      <c r="D243" s="50"/>
      <c r="E243" s="4"/>
      <c r="F243" s="49"/>
      <c r="G243" s="50"/>
      <c r="H243" s="50"/>
      <c r="I243" s="35"/>
      <c r="J243" s="35"/>
      <c r="K243" s="35"/>
      <c r="L243" s="338"/>
      <c r="M243" s="4"/>
      <c r="N243" s="2" t="s">
        <v>4</v>
      </c>
      <c r="O243" s="2"/>
      <c r="P243" s="21">
        <f t="shared" ref="P243:T243" si="1107">SUM(P244:P258)-P245</f>
        <v>62722.466</v>
      </c>
      <c r="Q243" s="21">
        <f t="shared" si="1107"/>
        <v>8075</v>
      </c>
      <c r="R243" s="21">
        <f t="shared" si="1107"/>
        <v>22324.5</v>
      </c>
      <c r="S243" s="21">
        <f t="shared" si="1107"/>
        <v>27850.666000000001</v>
      </c>
      <c r="T243" s="21">
        <f t="shared" si="1107"/>
        <v>4472.3</v>
      </c>
      <c r="U243" s="21">
        <v>4982.2484800000002</v>
      </c>
      <c r="V243" s="2"/>
      <c r="W243" s="2"/>
      <c r="X243" s="21">
        <f t="shared" ref="X243:AD243" si="1108">SUM(X244:X258)-X245</f>
        <v>58117.136000000013</v>
      </c>
      <c r="Y243" s="21">
        <f t="shared" si="1108"/>
        <v>3486.5</v>
      </c>
      <c r="Z243" s="21">
        <f t="shared" si="1108"/>
        <v>22307.67</v>
      </c>
      <c r="AA243" s="21">
        <f t="shared" si="1108"/>
        <v>27850.666000000001</v>
      </c>
      <c r="AB243" s="21">
        <f t="shared" si="1108"/>
        <v>4472.3</v>
      </c>
      <c r="AC243" s="97">
        <f t="shared" si="1108"/>
        <v>10726.2953</v>
      </c>
      <c r="AD243" s="97">
        <f t="shared" si="1108"/>
        <v>183.5</v>
      </c>
      <c r="AE243" s="273">
        <f t="shared" ref="AE243" si="1109">SUM(AE244:AE258)</f>
        <v>5485.7406100000007</v>
      </c>
      <c r="AF243" s="97">
        <f>SUM(AF244:AF258)-AF245</f>
        <v>901.40103999999997</v>
      </c>
      <c r="AG243" s="273">
        <f t="shared" ref="AG243" si="1110">SUM(AG244:AG258)</f>
        <v>4155.6536500000002</v>
      </c>
      <c r="AH243" s="2"/>
      <c r="AI243" s="97">
        <f>SUM(AI244:AI258)-AI245</f>
        <v>4982.2484800000002</v>
      </c>
      <c r="AJ243" s="97">
        <f>SUM(AJ244:AJ258)-AJ245</f>
        <v>183.5</v>
      </c>
      <c r="AK243" s="324">
        <f t="shared" si="904"/>
        <v>2232.4500000000003</v>
      </c>
      <c r="AL243" s="324">
        <f t="shared" si="905"/>
        <v>2228.0532800000001</v>
      </c>
      <c r="AM243" s="324">
        <f>SUM(AM244:AM258)-AM245</f>
        <v>338.24520000000001</v>
      </c>
      <c r="AN243" s="21">
        <f t="shared" ref="AN243:BC243" si="1111">SUM(AN244:AN258)-AN245</f>
        <v>62722.466</v>
      </c>
      <c r="AO243" s="21">
        <f t="shared" si="1111"/>
        <v>8075</v>
      </c>
      <c r="AP243" s="21">
        <f t="shared" si="1111"/>
        <v>22324.5</v>
      </c>
      <c r="AQ243" s="21">
        <f t="shared" si="1111"/>
        <v>27850.666000000001</v>
      </c>
      <c r="AR243" s="21">
        <f t="shared" si="1111"/>
        <v>4472.3</v>
      </c>
      <c r="AS243" s="21">
        <f t="shared" si="1111"/>
        <v>62722.466</v>
      </c>
      <c r="AT243" s="21">
        <f t="shared" si="1111"/>
        <v>8075</v>
      </c>
      <c r="AU243" s="21">
        <f t="shared" si="1111"/>
        <v>22324.5</v>
      </c>
      <c r="AV243" s="21"/>
      <c r="AW243" s="21">
        <f t="shared" si="1111"/>
        <v>27850.666000000001</v>
      </c>
      <c r="AX243" s="21">
        <f t="shared" si="1111"/>
        <v>4472.3</v>
      </c>
      <c r="AY243" s="21">
        <f t="shared" si="1111"/>
        <v>65818.87</v>
      </c>
      <c r="AZ243" s="21">
        <f t="shared" si="1111"/>
        <v>8075</v>
      </c>
      <c r="BA243" s="21">
        <f t="shared" si="1111"/>
        <v>22324.5</v>
      </c>
      <c r="BB243" s="21">
        <f t="shared" si="1111"/>
        <v>30947.07</v>
      </c>
      <c r="BC243" s="21">
        <f t="shared" si="1111"/>
        <v>4472.3</v>
      </c>
      <c r="BD243" s="21">
        <f t="shared" ref="BD243:BR243" si="1112">SUM(BD244:BD258)-BD245</f>
        <v>65818.87</v>
      </c>
      <c r="BE243" s="21">
        <f t="shared" si="1112"/>
        <v>8075</v>
      </c>
      <c r="BF243" s="21">
        <f t="shared" si="1112"/>
        <v>22324.5</v>
      </c>
      <c r="BG243" s="21">
        <f t="shared" si="1112"/>
        <v>30947.07</v>
      </c>
      <c r="BH243" s="21">
        <f t="shared" si="1112"/>
        <v>4472.3</v>
      </c>
      <c r="BI243" s="21">
        <f>SUM(BI244:BI258)-BI245</f>
        <v>59316.000000000007</v>
      </c>
      <c r="BJ243" s="21">
        <f>SUM(BJ244:BJ258)-BJ245</f>
        <v>8075</v>
      </c>
      <c r="BK243" s="21">
        <f>SUM(BK244:BK258)-BK245</f>
        <v>24840</v>
      </c>
      <c r="BL243" s="21">
        <f>SUM(BL244:BL258)-BL245</f>
        <v>21200</v>
      </c>
      <c r="BM243" s="21">
        <f>SUM(BM244:BM258)-BM245</f>
        <v>5201</v>
      </c>
      <c r="BN243" s="21">
        <f t="shared" si="1112"/>
        <v>24840</v>
      </c>
      <c r="BO243" s="21">
        <f t="shared" si="1112"/>
        <v>0</v>
      </c>
      <c r="BP243" s="21">
        <f t="shared" si="1112"/>
        <v>24840</v>
      </c>
      <c r="BQ243" s="21">
        <f t="shared" si="1112"/>
        <v>0</v>
      </c>
      <c r="BR243" s="21">
        <f t="shared" si="1112"/>
        <v>0</v>
      </c>
      <c r="BS243" s="16"/>
      <c r="BT243" s="16"/>
      <c r="BU243" s="21">
        <f>SUM(BU244:BU258)-BU245</f>
        <v>62687.507000000012</v>
      </c>
      <c r="BV243" s="21">
        <f>SUM(BV244:BV258)-BV245</f>
        <v>8056.8710000000001</v>
      </c>
      <c r="BW243" s="21">
        <f>SUM(BW244:BW258)-BW245</f>
        <v>22307.67</v>
      </c>
      <c r="BX243" s="21">
        <f>SUM(BX244:BX258)-BX245</f>
        <v>27850.666000000001</v>
      </c>
      <c r="BY243" s="21">
        <f>SUM(BY244:BY258)-BY245</f>
        <v>4472.3</v>
      </c>
      <c r="BZ243" s="21">
        <f t="shared" ref="BZ243:DD243" si="1113">SUM(BZ244:BZ258)-BZ245</f>
        <v>34.958999999999833</v>
      </c>
      <c r="CA243" s="21">
        <f t="shared" si="1113"/>
        <v>18.128999999999905</v>
      </c>
      <c r="CB243" s="21">
        <f t="shared" si="1113"/>
        <v>16.829999999999927</v>
      </c>
      <c r="CC243" s="21">
        <f t="shared" si="1113"/>
        <v>0</v>
      </c>
      <c r="CD243" s="21">
        <f t="shared" si="1113"/>
        <v>0</v>
      </c>
      <c r="CE243" s="21">
        <f t="shared" si="1113"/>
        <v>61213.54</v>
      </c>
      <c r="CF243" s="21">
        <f>SUM(CF244:CF258)-CF245</f>
        <v>3486.5</v>
      </c>
      <c r="CG243" s="21">
        <f>SUM(CG244:CG258)-CG245</f>
        <v>22307.67</v>
      </c>
      <c r="CH243" s="21">
        <f>SUM(CH244:CH258)-CH245</f>
        <v>30947.07</v>
      </c>
      <c r="CI243" s="21">
        <f>SUM(CI244:CI258)-CI245</f>
        <v>4472.3</v>
      </c>
      <c r="CJ243" s="21">
        <f t="shared" si="1113"/>
        <v>3096.4039999999995</v>
      </c>
      <c r="CK243" s="21">
        <f t="shared" si="1113"/>
        <v>0</v>
      </c>
      <c r="CL243" s="21">
        <f t="shared" si="1113"/>
        <v>0</v>
      </c>
      <c r="CM243" s="21">
        <f t="shared" si="1113"/>
        <v>3096.4039999999995</v>
      </c>
      <c r="CN243" s="21">
        <f t="shared" si="1113"/>
        <v>0</v>
      </c>
      <c r="CO243" s="21">
        <f>SUM(CO244:CO258)-CO245</f>
        <v>58117.136000000013</v>
      </c>
      <c r="CP243" s="21">
        <f>SUM(CP244:CP258)-CP245</f>
        <v>3486.5</v>
      </c>
      <c r="CQ243" s="21">
        <f>SUM(CQ244:CQ258)-CQ245</f>
        <v>22307.67</v>
      </c>
      <c r="CR243" s="21">
        <f>SUM(CR244:CR258)-CR245</f>
        <v>27850.666000000001</v>
      </c>
      <c r="CS243" s="21">
        <f>SUM(CS244:CS258)-CS245</f>
        <v>4472.3</v>
      </c>
      <c r="CT243" s="21">
        <f t="shared" si="1113"/>
        <v>31975.323920000003</v>
      </c>
      <c r="CU243" s="21">
        <f t="shared" si="1113"/>
        <v>3486.5</v>
      </c>
      <c r="CV243" s="21">
        <f t="shared" si="1113"/>
        <v>16849.692190000002</v>
      </c>
      <c r="CW243" s="21">
        <f t="shared" si="1113"/>
        <v>7734.7190000000001</v>
      </c>
      <c r="CX243" s="21">
        <f t="shared" si="1113"/>
        <v>3904.41273</v>
      </c>
      <c r="CY243" s="97">
        <f>SUM(CY244:CY258)-CY245</f>
        <v>10726.2953</v>
      </c>
      <c r="CZ243" s="97">
        <f>SUM(CZ244:CZ258)-CZ245</f>
        <v>183.5</v>
      </c>
      <c r="DA243" s="273">
        <f t="shared" ref="DA243" si="1114">SUM(DA244:DA258)</f>
        <v>5485.7406100000007</v>
      </c>
      <c r="DB243" s="97">
        <f>SUM(DB244:DB258)-DB245</f>
        <v>901.40103999999997</v>
      </c>
      <c r="DC243" s="273">
        <f t="shared" ref="DC243" si="1115">SUM(DC244:DC258)</f>
        <v>4155.6536500000002</v>
      </c>
      <c r="DD243" s="21">
        <f t="shared" si="1113"/>
        <v>42701.619219999993</v>
      </c>
      <c r="DE243" s="21">
        <f t="shared" ref="DE243:DN243" si="1116">SUM(DE244:DE258)-DE245</f>
        <v>42701.619219999993</v>
      </c>
      <c r="DF243" s="21">
        <f t="shared" si="1116"/>
        <v>3670</v>
      </c>
      <c r="DG243" s="21">
        <f t="shared" si="1116"/>
        <v>22335.432799999999</v>
      </c>
      <c r="DH243" s="21">
        <f t="shared" si="1116"/>
        <v>8636.1200399999998</v>
      </c>
      <c r="DI243" s="21">
        <f t="shared" si="1116"/>
        <v>8060.0663800000002</v>
      </c>
      <c r="DJ243" s="21">
        <f t="shared" si="1116"/>
        <v>26141.81208</v>
      </c>
      <c r="DK243" s="21">
        <f t="shared" si="1116"/>
        <v>0</v>
      </c>
      <c r="DL243" s="21">
        <f t="shared" si="1116"/>
        <v>5457.9778100000003</v>
      </c>
      <c r="DM243" s="21">
        <f t="shared" si="1116"/>
        <v>20115.947</v>
      </c>
      <c r="DN243" s="21">
        <f t="shared" si="1116"/>
        <v>567.88726999999972</v>
      </c>
      <c r="DO243" s="31">
        <f>DP243+DR243-CJ243</f>
        <v>65425.691239999993</v>
      </c>
      <c r="DP243" s="206">
        <f t="shared" ref="DP243:EJ243" si="1117">SUM(DP244:DP258)-DP245</f>
        <v>61213.54</v>
      </c>
      <c r="DQ243" s="206">
        <f t="shared" ref="DQ243" si="1118">SUM(DQ244:DQ258)-DQ245</f>
        <v>65425.69124</v>
      </c>
      <c r="DR243" s="207">
        <f t="shared" si="1117"/>
        <v>7308.5552399999997</v>
      </c>
      <c r="DS243" s="21">
        <f t="shared" si="1117"/>
        <v>6357.7122399999998</v>
      </c>
      <c r="DT243" s="21">
        <f t="shared" si="1117"/>
        <v>950.84299999999996</v>
      </c>
      <c r="DU243" s="21">
        <f t="shared" si="1117"/>
        <v>0</v>
      </c>
      <c r="DV243" s="42">
        <f t="shared" si="1117"/>
        <v>0</v>
      </c>
      <c r="DW243" s="21">
        <f t="shared" si="1117"/>
        <v>6205.4878799999997</v>
      </c>
      <c r="DX243" s="207">
        <f t="shared" si="1117"/>
        <v>5254.6448799999998</v>
      </c>
      <c r="DY243" s="21">
        <f t="shared" si="1117"/>
        <v>950.84299999999996</v>
      </c>
      <c r="DZ243" s="21">
        <f t="shared" si="1117"/>
        <v>0</v>
      </c>
      <c r="EA243" s="21">
        <f t="shared" si="1117"/>
        <v>0</v>
      </c>
      <c r="EB243" s="21">
        <f t="shared" si="1117"/>
        <v>1103.06736</v>
      </c>
      <c r="EC243" s="21">
        <f t="shared" si="1117"/>
        <v>1103.06736</v>
      </c>
      <c r="ED243" s="21">
        <f t="shared" si="1117"/>
        <v>0</v>
      </c>
      <c r="EE243" s="21">
        <f t="shared" si="1117"/>
        <v>0</v>
      </c>
      <c r="EF243" s="21">
        <f t="shared" si="1117"/>
        <v>0</v>
      </c>
      <c r="EG243" s="21">
        <f t="shared" si="1117"/>
        <v>0</v>
      </c>
      <c r="EH243" s="21">
        <f t="shared" si="1117"/>
        <v>0</v>
      </c>
      <c r="EI243" s="21">
        <f t="shared" si="1117"/>
        <v>0</v>
      </c>
      <c r="EJ243" s="3">
        <f t="shared" si="1117"/>
        <v>27244.879440000001</v>
      </c>
      <c r="EL243" s="3">
        <f>SUM(EL244:EL258)-EL245</f>
        <v>65425.69124</v>
      </c>
      <c r="EM243" s="3">
        <f>SUM(EM244:EM258)-EM245</f>
        <v>38180.811800000003</v>
      </c>
      <c r="EO243" s="3">
        <f>SUM(EO244:EO258)-EO245</f>
        <v>38180.811800000003</v>
      </c>
      <c r="EP243" s="3">
        <f>SUM(EP244:EP258)-EP245</f>
        <v>27244.879440000001</v>
      </c>
      <c r="ER243" s="3">
        <f>SUM(ER244:ER258)-ER245</f>
        <v>27244.879439999997</v>
      </c>
      <c r="ES243" s="24">
        <f>EJ243-ER243</f>
        <v>0</v>
      </c>
      <c r="ET243" s="146">
        <f t="shared" ref="ET243:EV243" si="1119">SUM(ET244:ET258)</f>
        <v>30448.600000000002</v>
      </c>
      <c r="EU243" s="146">
        <f t="shared" si="1119"/>
        <v>0</v>
      </c>
      <c r="EV243" s="146">
        <f t="shared" si="1119"/>
        <v>5.8342000000000001</v>
      </c>
      <c r="EW243" s="146">
        <f t="shared" ref="EW243:EX243" si="1120">SUM(EW244:EW258)</f>
        <v>16147</v>
      </c>
      <c r="EX243" s="146">
        <f t="shared" si="1120"/>
        <v>3.323</v>
      </c>
      <c r="EY243" s="171">
        <f t="shared" ref="EY243:EZ243" si="1121">SUM(EY244:EY258)</f>
        <v>9</v>
      </c>
      <c r="EZ243" s="174">
        <f t="shared" si="1121"/>
        <v>6247.5</v>
      </c>
      <c r="FA243" s="24"/>
      <c r="FB243" s="24"/>
      <c r="FC243" s="94">
        <f>SUM(FC244:FC258)-FC245</f>
        <v>31975.323920000003</v>
      </c>
      <c r="FD243" s="94">
        <f>SUM(FD244:FD258)-FD245</f>
        <v>3486.5</v>
      </c>
      <c r="FE243" s="141">
        <f t="shared" ref="FE243" si="1122">SUM(FE244:FE258)</f>
        <v>16849.692190000002</v>
      </c>
      <c r="FF243" s="94">
        <f>SUM(FF244:FF258)-FF245</f>
        <v>7734.7190000000001</v>
      </c>
      <c r="FG243" s="141">
        <f t="shared" ref="FG243" si="1123">SUM(FG244:FG258)</f>
        <v>3904.41273</v>
      </c>
      <c r="FH243" s="94">
        <f>SUM(FH244:FH258)-FH245</f>
        <v>10726.2953</v>
      </c>
      <c r="FI243" s="94">
        <f>SUM(FI244:FI258)-FI245</f>
        <v>183.5</v>
      </c>
      <c r="FJ243" s="141">
        <f t="shared" ref="FJ243" si="1124">SUM(FJ244:FJ258)</f>
        <v>5485.7406100000007</v>
      </c>
      <c r="FK243" s="94">
        <f>SUM(FK244:FK258)-FK245</f>
        <v>901.40103999999997</v>
      </c>
      <c r="FL243" s="141">
        <f t="shared" ref="FL243" si="1125">SUM(FL244:FL258)</f>
        <v>4155.6536500000002</v>
      </c>
      <c r="FM243" s="94">
        <f>SUM(FM244:FM258)-FM245</f>
        <v>31975.323920000003</v>
      </c>
      <c r="FN243" s="94">
        <f>SUM(FN244:FN258)-FN245</f>
        <v>3486.5</v>
      </c>
      <c r="FO243" s="141">
        <f t="shared" ref="FO243" si="1126">SUM(FO244:FO258)</f>
        <v>16849.692190000002</v>
      </c>
      <c r="FP243" s="94">
        <f>SUM(FP244:FP258)-FP245</f>
        <v>7734.7190000000001</v>
      </c>
      <c r="FQ243" s="141">
        <f t="shared" ref="FQ243" si="1127">SUM(FQ244:FQ258)</f>
        <v>3904.41273</v>
      </c>
      <c r="FR243" s="94">
        <f>SUM(FR244:FR258)-FR245</f>
        <v>10726.2953</v>
      </c>
      <c r="FS243" s="94">
        <f>SUM(FS244:FS258)-FS245</f>
        <v>183.5</v>
      </c>
      <c r="FT243" s="141">
        <f t="shared" ref="FT243" si="1128">SUM(FT244:FT258)</f>
        <v>5485.7406100000007</v>
      </c>
      <c r="FU243" s="94">
        <f>SUM(FU244:FU258)-FU245</f>
        <v>901.40103999999997</v>
      </c>
      <c r="FV243" s="141">
        <f t="shared" ref="FV243" si="1129">SUM(FV244:FV258)</f>
        <v>4155.6536500000002</v>
      </c>
    </row>
    <row r="244" spans="2:178" s="59" customFormat="1" ht="15.75" hidden="1" customHeight="1" x14ac:dyDescent="0.3">
      <c r="B244" s="49">
        <v>1</v>
      </c>
      <c r="C244" s="50"/>
      <c r="D244" s="50"/>
      <c r="E244" s="307">
        <v>204</v>
      </c>
      <c r="F244" s="49"/>
      <c r="G244" s="50"/>
      <c r="H244" s="50"/>
      <c r="M244" s="307"/>
      <c r="N244" s="10" t="s">
        <v>395</v>
      </c>
      <c r="O244" s="312"/>
      <c r="P244" s="17">
        <f t="shared" ref="P244:P254" si="1130">Q244+R244+S244+T244</f>
        <v>0</v>
      </c>
      <c r="Q244" s="17"/>
      <c r="R244" s="33"/>
      <c r="S244" s="17"/>
      <c r="T244" s="17"/>
      <c r="U244" s="17">
        <v>0</v>
      </c>
      <c r="V244" s="312"/>
      <c r="W244" s="312"/>
      <c r="X244" s="17">
        <f t="shared" ref="X244:X258" si="1131">Y244+Z244+AA244+AB244</f>
        <v>0</v>
      </c>
      <c r="Y244" s="17"/>
      <c r="Z244" s="17"/>
      <c r="AA244" s="17"/>
      <c r="AB244" s="17"/>
      <c r="AC244" s="17">
        <f t="shared" ref="AC244:AC258" si="1132">AD244+AE244+AF244+AG244</f>
        <v>0</v>
      </c>
      <c r="AD244" s="17"/>
      <c r="AE244" s="274"/>
      <c r="AF244" s="17"/>
      <c r="AG244" s="274"/>
      <c r="AH244" s="312"/>
      <c r="AI244" s="17">
        <f t="shared" ref="AI244:AI258" si="1133">AJ244+AK244+AL244+AM244</f>
        <v>0</v>
      </c>
      <c r="AJ244" s="17"/>
      <c r="AK244" s="324">
        <f t="shared" si="904"/>
        <v>0</v>
      </c>
      <c r="AL244" s="324">
        <f t="shared" si="905"/>
        <v>0</v>
      </c>
      <c r="AM244" s="324">
        <f t="shared" si="906"/>
        <v>0</v>
      </c>
      <c r="AN244" s="17">
        <f t="shared" ref="AN244:AN258" si="1134">AO244+AP244+AQ244+AR244</f>
        <v>0</v>
      </c>
      <c r="AO244" s="17"/>
      <c r="AP244" s="33"/>
      <c r="AQ244" s="17"/>
      <c r="AR244" s="17"/>
      <c r="AS244" s="17">
        <f t="shared" ref="AS244:AS258" si="1135">AT244+AU244+AW244+AX244</f>
        <v>0</v>
      </c>
      <c r="AT244" s="17"/>
      <c r="AU244" s="33"/>
      <c r="AV244" s="18"/>
      <c r="AW244" s="17"/>
      <c r="AX244" s="17"/>
      <c r="AY244" s="17">
        <f t="shared" ref="AY244:AY258" si="1136">AZ244+BA244+BB244+BC244</f>
        <v>0</v>
      </c>
      <c r="AZ244" s="17"/>
      <c r="BA244" s="33"/>
      <c r="BB244" s="17"/>
      <c r="BC244" s="17"/>
      <c r="BD244" s="17">
        <f t="shared" ref="BD244:BD258" si="1137">BE244+BF244+BG244+BH244</f>
        <v>0</v>
      </c>
      <c r="BE244" s="17"/>
      <c r="BF244" s="33"/>
      <c r="BG244" s="17"/>
      <c r="BH244" s="17"/>
      <c r="BI244" s="17">
        <f t="shared" ref="BI244:BI258" si="1138">BJ244+BK244+BL244+BM244</f>
        <v>0</v>
      </c>
      <c r="BJ244" s="17"/>
      <c r="BK244" s="33"/>
      <c r="BL244" s="17"/>
      <c r="BM244" s="17"/>
      <c r="BN244" s="17">
        <f t="shared" si="1072"/>
        <v>0</v>
      </c>
      <c r="BO244" s="17"/>
      <c r="BP244" s="33"/>
      <c r="BQ244" s="17"/>
      <c r="BR244" s="17"/>
      <c r="BS244" s="17"/>
      <c r="BT244" s="17" t="s">
        <v>318</v>
      </c>
      <c r="BU244" s="17">
        <f t="shared" ref="BU244:BU260" si="1139">BV244+BW244+BX244+BY244</f>
        <v>0</v>
      </c>
      <c r="BV244" s="17"/>
      <c r="BW244" s="17"/>
      <c r="BX244" s="17"/>
      <c r="BY244" s="17"/>
      <c r="BZ244" s="17">
        <f t="shared" ref="BZ244:BZ258" si="1140">CA244+CB244+CC244+CD244</f>
        <v>0</v>
      </c>
      <c r="CA244" s="17">
        <f t="shared" ref="CA244:CA258" si="1141">AO244-BV244</f>
        <v>0</v>
      </c>
      <c r="CB244" s="17">
        <f t="shared" ref="CB244:CB258" si="1142">AP244-BW244</f>
        <v>0</v>
      </c>
      <c r="CC244" s="17">
        <f t="shared" ref="CC244:CC258" si="1143">AQ244-BX244</f>
        <v>0</v>
      </c>
      <c r="CD244" s="17">
        <f t="shared" ref="CD244:CD258" si="1144">AR244-BY244</f>
        <v>0</v>
      </c>
      <c r="CE244" s="17">
        <f t="shared" ref="CE244:CE258" si="1145">CF244+CG244+CH244+CI244</f>
        <v>0</v>
      </c>
      <c r="CF244" s="17"/>
      <c r="CG244" s="17"/>
      <c r="CH244" s="17"/>
      <c r="CI244" s="17"/>
      <c r="CJ244" s="17">
        <f t="shared" ref="CJ244:CJ258" si="1146">CK244+CL244+CM244+CN244</f>
        <v>0</v>
      </c>
      <c r="CK244" s="17"/>
      <c r="CL244" s="17"/>
      <c r="CM244" s="17"/>
      <c r="CN244" s="17"/>
      <c r="CO244" s="17">
        <f t="shared" ref="CO244:CO258" si="1147">CP244+CQ244+CR244+CS244</f>
        <v>0</v>
      </c>
      <c r="CP244" s="17"/>
      <c r="CQ244" s="17"/>
      <c r="CR244" s="17"/>
      <c r="CS244" s="17"/>
      <c r="CT244" s="15">
        <f t="shared" ref="CT244:CT258" si="1148">CU244+CV244+CW244+CX244</f>
        <v>0</v>
      </c>
      <c r="CU244" s="15"/>
      <c r="CV244" s="15"/>
      <c r="CW244" s="15"/>
      <c r="CX244" s="15"/>
      <c r="CY244" s="17">
        <f t="shared" ref="CY244:CY258" si="1149">CZ244+DA244+DB244+DC244</f>
        <v>0</v>
      </c>
      <c r="CZ244" s="17"/>
      <c r="DA244" s="274"/>
      <c r="DB244" s="17"/>
      <c r="DC244" s="274"/>
      <c r="DD244" s="15">
        <f t="shared" ref="DD244:DD258" si="1150">DE244</f>
        <v>0</v>
      </c>
      <c r="DE244" s="17">
        <f t="shared" ref="DE244:DE258" si="1151">DF244+DG244+DH244+DI244</f>
        <v>0</v>
      </c>
      <c r="DF244" s="17">
        <f t="shared" ref="DF244:DF258" si="1152">CU244+CZ244</f>
        <v>0</v>
      </c>
      <c r="DG244" s="17">
        <f t="shared" ref="DG244:DG258" si="1153">CV244+DA244</f>
        <v>0</v>
      </c>
      <c r="DH244" s="17">
        <f t="shared" ref="DH244:DH258" si="1154">CW244+DB244</f>
        <v>0</v>
      </c>
      <c r="DI244" s="17">
        <f t="shared" ref="DI244:DI258" si="1155">CX244+DC244</f>
        <v>0</v>
      </c>
      <c r="DJ244" s="17">
        <f t="shared" ref="DJ244:DJ258" si="1156">DK244+DL244+DM244+DN244</f>
        <v>0</v>
      </c>
      <c r="DK244" s="17">
        <f t="shared" ref="DK244:DK258" si="1157">CP244-CU244</f>
        <v>0</v>
      </c>
      <c r="DL244" s="17">
        <f t="shared" ref="DL244:DL258" si="1158">CQ244-CV244</f>
        <v>0</v>
      </c>
      <c r="DM244" s="17">
        <f t="shared" ref="DM244:DM258" si="1159">CR244-CW244</f>
        <v>0</v>
      </c>
      <c r="DN244" s="17">
        <f t="shared" ref="DN244:DN258" si="1160">CS244-CX244</f>
        <v>0</v>
      </c>
      <c r="DO244" s="208"/>
      <c r="DP244" s="209"/>
      <c r="DQ244" s="209"/>
      <c r="DR244" s="17">
        <f t="shared" ref="DR244:DR258" si="1161">DS244+DT244+DU244+DV244</f>
        <v>0</v>
      </c>
      <c r="DS244" s="17"/>
      <c r="DT244" s="17"/>
      <c r="DU244" s="17"/>
      <c r="DV244" s="40"/>
      <c r="DW244" s="15">
        <f t="shared" ref="DW244:DW258" si="1162">DX244+DY244+DZ244+EA244</f>
        <v>0</v>
      </c>
      <c r="DX244" s="17"/>
      <c r="DY244" s="17"/>
      <c r="DZ244" s="17"/>
      <c r="EA244" s="17"/>
      <c r="EB244" s="17">
        <f t="shared" ref="EB244:EB258" si="1163">EC244+ED244+EE244+EF244</f>
        <v>0</v>
      </c>
      <c r="EC244" s="17"/>
      <c r="ED244" s="17"/>
      <c r="EE244" s="17"/>
      <c r="EF244" s="17"/>
      <c r="EG244" s="17"/>
      <c r="EH244" s="17"/>
      <c r="EI244" s="17"/>
      <c r="EJ244" s="8">
        <f t="shared" ref="EJ244:EJ258" si="1164">DJ244+EB244+EI244</f>
        <v>0</v>
      </c>
      <c r="EL244" s="8">
        <f t="shared" ref="EL244:EL258" si="1165">CO244+DR244+EG244</f>
        <v>0</v>
      </c>
      <c r="EM244" s="8">
        <f t="shared" ref="EM244:EM258" si="1166">CT244+DW244+EH244</f>
        <v>0</v>
      </c>
      <c r="EO244" s="8">
        <f t="shared" ref="EO244:EO245" si="1167">EM244</f>
        <v>0</v>
      </c>
      <c r="EP244" s="8">
        <f t="shared" ref="EP244:EP245" si="1168">EJ244</f>
        <v>0</v>
      </c>
      <c r="ER244" s="8">
        <f>DQ244-EO244</f>
        <v>0</v>
      </c>
      <c r="ET244" s="148"/>
      <c r="EU244" s="148"/>
      <c r="EV244" s="148"/>
      <c r="EW244" s="148"/>
      <c r="EX244" s="148"/>
      <c r="EY244" s="175"/>
      <c r="EZ244" s="148"/>
      <c r="FC244" s="8">
        <f t="shared" ref="FC244:FC258" si="1169">FD244+FE244+FF244+FG244</f>
        <v>0</v>
      </c>
      <c r="FD244" s="8"/>
      <c r="FE244" s="131"/>
      <c r="FF244" s="8"/>
      <c r="FG244" s="131"/>
      <c r="FH244" s="8">
        <f t="shared" ref="FH244:FH258" si="1170">FI244+FJ244+FK244+FL244</f>
        <v>0</v>
      </c>
      <c r="FI244" s="8"/>
      <c r="FJ244" s="131"/>
      <c r="FK244" s="8"/>
      <c r="FL244" s="131"/>
      <c r="FM244" s="8">
        <f t="shared" ref="FM244:FM258" si="1171">FN244+FO244+FP244+FQ244</f>
        <v>0</v>
      </c>
      <c r="FN244" s="8"/>
      <c r="FO244" s="131"/>
      <c r="FP244" s="8"/>
      <c r="FQ244" s="131"/>
      <c r="FR244" s="8">
        <f t="shared" ref="FR244:FR258" si="1172">FS244+FT244+FU244+FV244</f>
        <v>0</v>
      </c>
      <c r="FS244" s="8"/>
      <c r="FT244" s="131"/>
      <c r="FU244" s="8"/>
      <c r="FV244" s="131"/>
    </row>
    <row r="245" spans="2:178" s="59" customFormat="1" ht="15.75" hidden="1" customHeight="1" x14ac:dyDescent="0.3">
      <c r="B245" s="49"/>
      <c r="C245" s="50"/>
      <c r="D245" s="50"/>
      <c r="E245" s="307"/>
      <c r="F245" s="49"/>
      <c r="G245" s="50"/>
      <c r="H245" s="50"/>
      <c r="I245" s="35"/>
      <c r="J245" s="35"/>
      <c r="K245" s="35"/>
      <c r="L245" s="338"/>
      <c r="M245" s="307"/>
      <c r="N245" s="28" t="s">
        <v>396</v>
      </c>
      <c r="O245" s="313"/>
      <c r="P245" s="17">
        <f t="shared" si="1130"/>
        <v>0</v>
      </c>
      <c r="Q245" s="17"/>
      <c r="R245" s="33"/>
      <c r="S245" s="17"/>
      <c r="T245" s="17"/>
      <c r="U245" s="20">
        <v>0</v>
      </c>
      <c r="V245" s="313"/>
      <c r="W245" s="313"/>
      <c r="X245" s="17">
        <f t="shared" si="1131"/>
        <v>0</v>
      </c>
      <c r="Y245" s="17"/>
      <c r="Z245" s="17"/>
      <c r="AA245" s="17"/>
      <c r="AB245" s="17"/>
      <c r="AC245" s="17">
        <f t="shared" si="1132"/>
        <v>0</v>
      </c>
      <c r="AD245" s="17"/>
      <c r="AE245" s="274"/>
      <c r="AF245" s="17"/>
      <c r="AG245" s="274"/>
      <c r="AH245" s="313"/>
      <c r="AI245" s="17">
        <f t="shared" si="1133"/>
        <v>0</v>
      </c>
      <c r="AJ245" s="17"/>
      <c r="AK245" s="324">
        <f t="shared" si="904"/>
        <v>0</v>
      </c>
      <c r="AL245" s="324">
        <f t="shared" si="905"/>
        <v>0</v>
      </c>
      <c r="AM245" s="324">
        <f t="shared" si="906"/>
        <v>0</v>
      </c>
      <c r="AN245" s="17">
        <f t="shared" si="1134"/>
        <v>0</v>
      </c>
      <c r="AO245" s="17"/>
      <c r="AP245" s="33"/>
      <c r="AQ245" s="17"/>
      <c r="AR245" s="17"/>
      <c r="AS245" s="17">
        <f t="shared" si="1135"/>
        <v>0</v>
      </c>
      <c r="AT245" s="17"/>
      <c r="AU245" s="33"/>
      <c r="AV245" s="18"/>
      <c r="AW245" s="17"/>
      <c r="AX245" s="17"/>
      <c r="AY245" s="17">
        <f t="shared" si="1136"/>
        <v>0</v>
      </c>
      <c r="AZ245" s="17"/>
      <c r="BA245" s="33"/>
      <c r="BB245" s="17"/>
      <c r="BC245" s="17"/>
      <c r="BD245" s="17">
        <f t="shared" si="1137"/>
        <v>0</v>
      </c>
      <c r="BE245" s="17"/>
      <c r="BF245" s="33"/>
      <c r="BG245" s="17"/>
      <c r="BH245" s="17"/>
      <c r="BI245" s="17">
        <f t="shared" si="1138"/>
        <v>0</v>
      </c>
      <c r="BJ245" s="17"/>
      <c r="BK245" s="33"/>
      <c r="BL245" s="17"/>
      <c r="BM245" s="17"/>
      <c r="BN245" s="17">
        <f t="shared" si="1072"/>
        <v>0</v>
      </c>
      <c r="BO245" s="17"/>
      <c r="BP245" s="33"/>
      <c r="BQ245" s="17"/>
      <c r="BR245" s="17"/>
      <c r="BS245" s="17"/>
      <c r="BT245" s="17"/>
      <c r="BU245" s="17">
        <f t="shared" si="1139"/>
        <v>0</v>
      </c>
      <c r="BV245" s="17"/>
      <c r="BW245" s="17"/>
      <c r="BX245" s="17"/>
      <c r="BY245" s="17"/>
      <c r="BZ245" s="17">
        <f t="shared" si="1140"/>
        <v>0</v>
      </c>
      <c r="CA245" s="17">
        <f t="shared" si="1141"/>
        <v>0</v>
      </c>
      <c r="CB245" s="17">
        <f t="shared" si="1142"/>
        <v>0</v>
      </c>
      <c r="CC245" s="17">
        <f t="shared" si="1143"/>
        <v>0</v>
      </c>
      <c r="CD245" s="17">
        <f t="shared" si="1144"/>
        <v>0</v>
      </c>
      <c r="CE245" s="17">
        <f t="shared" si="1145"/>
        <v>0</v>
      </c>
      <c r="CF245" s="17"/>
      <c r="CG245" s="17"/>
      <c r="CH245" s="17"/>
      <c r="CI245" s="17"/>
      <c r="CJ245" s="17">
        <f t="shared" si="1146"/>
        <v>0</v>
      </c>
      <c r="CK245" s="17"/>
      <c r="CL245" s="17"/>
      <c r="CM245" s="17"/>
      <c r="CN245" s="17"/>
      <c r="CO245" s="17">
        <f t="shared" si="1147"/>
        <v>0</v>
      </c>
      <c r="CP245" s="17"/>
      <c r="CQ245" s="17"/>
      <c r="CR245" s="17"/>
      <c r="CS245" s="17"/>
      <c r="CT245" s="15">
        <f t="shared" si="1148"/>
        <v>0</v>
      </c>
      <c r="CU245" s="15"/>
      <c r="CV245" s="15"/>
      <c r="CW245" s="15"/>
      <c r="CX245" s="15"/>
      <c r="CY245" s="17">
        <f t="shared" si="1149"/>
        <v>0</v>
      </c>
      <c r="CZ245" s="17"/>
      <c r="DA245" s="274"/>
      <c r="DB245" s="17"/>
      <c r="DC245" s="274"/>
      <c r="DD245" s="15">
        <f t="shared" si="1150"/>
        <v>0</v>
      </c>
      <c r="DE245" s="17">
        <f t="shared" si="1151"/>
        <v>0</v>
      </c>
      <c r="DF245" s="17">
        <f t="shared" si="1152"/>
        <v>0</v>
      </c>
      <c r="DG245" s="17">
        <f t="shared" si="1153"/>
        <v>0</v>
      </c>
      <c r="DH245" s="17">
        <f t="shared" si="1154"/>
        <v>0</v>
      </c>
      <c r="DI245" s="17">
        <f t="shared" si="1155"/>
        <v>0</v>
      </c>
      <c r="DJ245" s="17">
        <f t="shared" si="1156"/>
        <v>0</v>
      </c>
      <c r="DK245" s="17">
        <f t="shared" si="1157"/>
        <v>0</v>
      </c>
      <c r="DL245" s="17">
        <f t="shared" si="1158"/>
        <v>0</v>
      </c>
      <c r="DM245" s="17">
        <f t="shared" si="1159"/>
        <v>0</v>
      </c>
      <c r="DN245" s="17">
        <f t="shared" si="1160"/>
        <v>0</v>
      </c>
      <c r="DO245" s="208"/>
      <c r="DP245" s="209"/>
      <c r="DQ245" s="209"/>
      <c r="DR245" s="17">
        <f t="shared" si="1161"/>
        <v>0</v>
      </c>
      <c r="DS245" s="17"/>
      <c r="DT245" s="17"/>
      <c r="DU245" s="17"/>
      <c r="DV245" s="40"/>
      <c r="DW245" s="15">
        <f t="shared" si="1162"/>
        <v>0</v>
      </c>
      <c r="DX245" s="17"/>
      <c r="DY245" s="17"/>
      <c r="DZ245" s="17"/>
      <c r="EA245" s="17"/>
      <c r="EB245" s="17">
        <f t="shared" si="1163"/>
        <v>0</v>
      </c>
      <c r="EC245" s="17"/>
      <c r="ED245" s="17"/>
      <c r="EE245" s="17"/>
      <c r="EF245" s="17"/>
      <c r="EG245" s="17"/>
      <c r="EH245" s="17"/>
      <c r="EI245" s="17"/>
      <c r="EJ245" s="8">
        <f t="shared" si="1164"/>
        <v>0</v>
      </c>
      <c r="EL245" s="8">
        <f t="shared" si="1165"/>
        <v>0</v>
      </c>
      <c r="EM245" s="8">
        <f t="shared" si="1166"/>
        <v>0</v>
      </c>
      <c r="EO245" s="8">
        <f t="shared" si="1167"/>
        <v>0</v>
      </c>
      <c r="EP245" s="8">
        <f t="shared" si="1168"/>
        <v>0</v>
      </c>
      <c r="ER245" s="8"/>
      <c r="ET245" s="148"/>
      <c r="EU245" s="148"/>
      <c r="EV245" s="148"/>
      <c r="EW245" s="148"/>
      <c r="EX245" s="148"/>
      <c r="EY245" s="175"/>
      <c r="EZ245" s="148"/>
      <c r="FC245" s="8">
        <f t="shared" si="1169"/>
        <v>0</v>
      </c>
      <c r="FD245" s="8"/>
      <c r="FE245" s="131"/>
      <c r="FF245" s="8"/>
      <c r="FG245" s="131"/>
      <c r="FH245" s="8">
        <f t="shared" si="1170"/>
        <v>0</v>
      </c>
      <c r="FI245" s="8"/>
      <c r="FJ245" s="131"/>
      <c r="FK245" s="8"/>
      <c r="FL245" s="131"/>
      <c r="FM245" s="8">
        <f t="shared" si="1171"/>
        <v>0</v>
      </c>
      <c r="FN245" s="8"/>
      <c r="FO245" s="131"/>
      <c r="FP245" s="8"/>
      <c r="FQ245" s="131"/>
      <c r="FR245" s="8">
        <f t="shared" si="1172"/>
        <v>0</v>
      </c>
      <c r="FS245" s="8"/>
      <c r="FT245" s="131"/>
      <c r="FU245" s="8"/>
      <c r="FV245" s="131"/>
    </row>
    <row r="246" spans="2:178" s="59" customFormat="1" ht="15.75" hidden="1" customHeight="1" x14ac:dyDescent="0.3">
      <c r="B246" s="49"/>
      <c r="C246" s="50">
        <v>1</v>
      </c>
      <c r="D246" s="50"/>
      <c r="E246" s="307">
        <v>205</v>
      </c>
      <c r="F246" s="49"/>
      <c r="G246" s="50">
        <v>1</v>
      </c>
      <c r="H246" s="50"/>
      <c r="I246" s="307"/>
      <c r="J246" s="10"/>
      <c r="K246" s="10"/>
      <c r="L246" s="81"/>
      <c r="M246" s="307"/>
      <c r="N246" s="10" t="s">
        <v>68</v>
      </c>
      <c r="O246" s="312"/>
      <c r="P246" s="17">
        <f t="shared" si="1130"/>
        <v>0</v>
      </c>
      <c r="Q246" s="17"/>
      <c r="R246" s="33"/>
      <c r="S246" s="17"/>
      <c r="T246" s="109"/>
      <c r="U246" s="17">
        <v>0</v>
      </c>
      <c r="V246" s="312"/>
      <c r="W246" s="312"/>
      <c r="X246" s="17">
        <f t="shared" si="1131"/>
        <v>0</v>
      </c>
      <c r="Y246" s="17"/>
      <c r="Z246" s="17"/>
      <c r="AA246" s="17"/>
      <c r="AB246" s="17"/>
      <c r="AC246" s="17">
        <f t="shared" si="1132"/>
        <v>0</v>
      </c>
      <c r="AD246" s="17"/>
      <c r="AE246" s="274"/>
      <c r="AF246" s="17"/>
      <c r="AG246" s="274"/>
      <c r="AH246" s="312"/>
      <c r="AI246" s="17">
        <f t="shared" si="1133"/>
        <v>0</v>
      </c>
      <c r="AJ246" s="17"/>
      <c r="AK246" s="324">
        <f t="shared" si="904"/>
        <v>0</v>
      </c>
      <c r="AL246" s="324">
        <f t="shared" si="905"/>
        <v>0</v>
      </c>
      <c r="AM246" s="324">
        <f t="shared" si="906"/>
        <v>0</v>
      </c>
      <c r="AN246" s="17">
        <f t="shared" si="1134"/>
        <v>0</v>
      </c>
      <c r="AO246" s="17"/>
      <c r="AP246" s="33"/>
      <c r="AQ246" s="17"/>
      <c r="AR246" s="109"/>
      <c r="AS246" s="17">
        <f t="shared" si="1135"/>
        <v>0</v>
      </c>
      <c r="AT246" s="17"/>
      <c r="AU246" s="33"/>
      <c r="AV246" s="18"/>
      <c r="AW246" s="17"/>
      <c r="AX246" s="109"/>
      <c r="AY246" s="17">
        <f t="shared" si="1136"/>
        <v>0</v>
      </c>
      <c r="AZ246" s="17"/>
      <c r="BA246" s="33"/>
      <c r="BB246" s="17"/>
      <c r="BC246" s="109"/>
      <c r="BD246" s="17">
        <f t="shared" si="1137"/>
        <v>0</v>
      </c>
      <c r="BE246" s="17"/>
      <c r="BF246" s="33"/>
      <c r="BG246" s="17"/>
      <c r="BH246" s="109"/>
      <c r="BI246" s="17">
        <f t="shared" si="1138"/>
        <v>1954</v>
      </c>
      <c r="BJ246" s="17"/>
      <c r="BK246" s="33">
        <v>1737</v>
      </c>
      <c r="BL246" s="17"/>
      <c r="BM246" s="109">
        <v>217</v>
      </c>
      <c r="BN246" s="17">
        <f t="shared" si="1072"/>
        <v>1737</v>
      </c>
      <c r="BO246" s="17"/>
      <c r="BP246" s="33">
        <v>1737</v>
      </c>
      <c r="BQ246" s="17"/>
      <c r="BR246" s="17"/>
      <c r="BS246" s="17"/>
      <c r="BT246" s="17" t="s">
        <v>197</v>
      </c>
      <c r="BU246" s="17">
        <f t="shared" si="1139"/>
        <v>0</v>
      </c>
      <c r="BV246" s="17"/>
      <c r="BW246" s="17"/>
      <c r="BX246" s="17"/>
      <c r="BY246" s="17"/>
      <c r="BZ246" s="17">
        <f t="shared" si="1140"/>
        <v>0</v>
      </c>
      <c r="CA246" s="17">
        <f t="shared" si="1141"/>
        <v>0</v>
      </c>
      <c r="CB246" s="17">
        <f t="shared" si="1142"/>
        <v>0</v>
      </c>
      <c r="CC246" s="17">
        <f t="shared" si="1143"/>
        <v>0</v>
      </c>
      <c r="CD246" s="17">
        <f t="shared" si="1144"/>
        <v>0</v>
      </c>
      <c r="CE246" s="17">
        <f t="shared" si="1145"/>
        <v>0</v>
      </c>
      <c r="CF246" s="17"/>
      <c r="CG246" s="17"/>
      <c r="CH246" s="17"/>
      <c r="CI246" s="17"/>
      <c r="CJ246" s="17">
        <f t="shared" si="1146"/>
        <v>0</v>
      </c>
      <c r="CK246" s="17"/>
      <c r="CL246" s="17"/>
      <c r="CM246" s="17"/>
      <c r="CN246" s="17"/>
      <c r="CO246" s="17">
        <f t="shared" si="1147"/>
        <v>0</v>
      </c>
      <c r="CP246" s="17"/>
      <c r="CQ246" s="17"/>
      <c r="CR246" s="17"/>
      <c r="CS246" s="17"/>
      <c r="CT246" s="15">
        <f t="shared" si="1148"/>
        <v>0</v>
      </c>
      <c r="CU246" s="15"/>
      <c r="CV246" s="15"/>
      <c r="CW246" s="15"/>
      <c r="CX246" s="15"/>
      <c r="CY246" s="17">
        <f t="shared" si="1149"/>
        <v>0</v>
      </c>
      <c r="CZ246" s="17"/>
      <c r="DA246" s="274"/>
      <c r="DB246" s="17"/>
      <c r="DC246" s="274"/>
      <c r="DD246" s="15">
        <f t="shared" si="1150"/>
        <v>0</v>
      </c>
      <c r="DE246" s="17">
        <f t="shared" si="1151"/>
        <v>0</v>
      </c>
      <c r="DF246" s="17">
        <f t="shared" si="1152"/>
        <v>0</v>
      </c>
      <c r="DG246" s="17">
        <f t="shared" si="1153"/>
        <v>0</v>
      </c>
      <c r="DH246" s="17">
        <f t="shared" si="1154"/>
        <v>0</v>
      </c>
      <c r="DI246" s="17">
        <f t="shared" si="1155"/>
        <v>0</v>
      </c>
      <c r="DJ246" s="17">
        <f t="shared" si="1156"/>
        <v>0</v>
      </c>
      <c r="DK246" s="17">
        <f t="shared" si="1157"/>
        <v>0</v>
      </c>
      <c r="DL246" s="17">
        <f t="shared" si="1158"/>
        <v>0</v>
      </c>
      <c r="DM246" s="17">
        <f t="shared" si="1159"/>
        <v>0</v>
      </c>
      <c r="DN246" s="17">
        <f t="shared" si="1160"/>
        <v>0</v>
      </c>
      <c r="DO246" s="208"/>
      <c r="DP246" s="339">
        <f>CE246+CE248+CE249+CE251+CE253+CE255+CE257</f>
        <v>53782.240000000005</v>
      </c>
      <c r="DQ246" s="339">
        <f>DP246+DR253-CJ243</f>
        <v>57043.548240000004</v>
      </c>
      <c r="DR246" s="17">
        <f t="shared" si="1161"/>
        <v>0</v>
      </c>
      <c r="DS246" s="17"/>
      <c r="DT246" s="17"/>
      <c r="DU246" s="17"/>
      <c r="DV246" s="40"/>
      <c r="DW246" s="15">
        <f t="shared" si="1162"/>
        <v>0</v>
      </c>
      <c r="DX246" s="17"/>
      <c r="DY246" s="17"/>
      <c r="DZ246" s="17"/>
      <c r="EA246" s="17"/>
      <c r="EB246" s="17">
        <f t="shared" si="1163"/>
        <v>0</v>
      </c>
      <c r="EC246" s="17"/>
      <c r="ED246" s="17"/>
      <c r="EE246" s="17"/>
      <c r="EF246" s="17"/>
      <c r="EG246" s="17"/>
      <c r="EH246" s="17"/>
      <c r="EI246" s="17"/>
      <c r="EJ246" s="8">
        <f t="shared" si="1164"/>
        <v>0</v>
      </c>
      <c r="EL246" s="8">
        <f t="shared" si="1165"/>
        <v>0</v>
      </c>
      <c r="EM246" s="8">
        <f t="shared" si="1166"/>
        <v>0</v>
      </c>
      <c r="EO246" s="45">
        <f>EM246+EM248+EM249+EM251+EM253+EM255+EM257</f>
        <v>30128.777880000001</v>
      </c>
      <c r="EP246" s="45">
        <f>EJ246+EJ248+EJ249+EJ251+EJ253+EJ255+EJ257</f>
        <v>26914.770360000002</v>
      </c>
      <c r="ER246" s="8">
        <f>DQ246-EO246</f>
        <v>26914.770360000002</v>
      </c>
      <c r="ET246" s="148"/>
      <c r="EU246" s="148"/>
      <c r="EV246" s="148"/>
      <c r="EW246" s="148"/>
      <c r="EX246" s="148"/>
      <c r="EY246" s="175"/>
      <c r="EZ246" s="148"/>
      <c r="FC246" s="8">
        <f t="shared" si="1169"/>
        <v>0</v>
      </c>
      <c r="FD246" s="8"/>
      <c r="FE246" s="131"/>
      <c r="FF246" s="8"/>
      <c r="FG246" s="131"/>
      <c r="FH246" s="8">
        <f t="shared" si="1170"/>
        <v>0</v>
      </c>
      <c r="FI246" s="8"/>
      <c r="FJ246" s="131"/>
      <c r="FK246" s="8"/>
      <c r="FL246" s="131"/>
      <c r="FM246" s="8">
        <f t="shared" si="1171"/>
        <v>0</v>
      </c>
      <c r="FN246" s="8"/>
      <c r="FO246" s="131"/>
      <c r="FP246" s="8"/>
      <c r="FQ246" s="131"/>
      <c r="FR246" s="8">
        <f t="shared" si="1172"/>
        <v>0</v>
      </c>
      <c r="FS246" s="8"/>
      <c r="FT246" s="131"/>
      <c r="FU246" s="8"/>
      <c r="FV246" s="131"/>
    </row>
    <row r="247" spans="2:178" s="59" customFormat="1" ht="15.75" customHeight="1" x14ac:dyDescent="0.3">
      <c r="B247" s="49"/>
      <c r="C247" s="50"/>
      <c r="D247" s="50">
        <v>1</v>
      </c>
      <c r="E247" s="307">
        <v>206</v>
      </c>
      <c r="F247" s="49"/>
      <c r="G247" s="50"/>
      <c r="H247" s="50">
        <v>1</v>
      </c>
      <c r="I247" s="307"/>
      <c r="J247" s="10"/>
      <c r="K247" s="10"/>
      <c r="L247" s="81"/>
      <c r="M247" s="307">
        <v>165</v>
      </c>
      <c r="N247" s="10" t="s">
        <v>155</v>
      </c>
      <c r="O247" s="312"/>
      <c r="P247" s="17">
        <f t="shared" si="1130"/>
        <v>1530</v>
      </c>
      <c r="Q247" s="17"/>
      <c r="R247" s="33">
        <v>1530</v>
      </c>
      <c r="S247" s="17"/>
      <c r="T247" s="109"/>
      <c r="U247" s="17">
        <v>153</v>
      </c>
      <c r="V247" s="312"/>
      <c r="W247" s="312"/>
      <c r="X247" s="17">
        <f t="shared" si="1131"/>
        <v>1530</v>
      </c>
      <c r="Y247" s="17"/>
      <c r="Z247" s="33">
        <v>1530</v>
      </c>
      <c r="AA247" s="17"/>
      <c r="AB247" s="17"/>
      <c r="AC247" s="17">
        <f t="shared" si="1132"/>
        <v>481.78417000000002</v>
      </c>
      <c r="AD247" s="17"/>
      <c r="AE247" s="276">
        <v>481.78417000000002</v>
      </c>
      <c r="AF247" s="17"/>
      <c r="AG247" s="276"/>
      <c r="AH247" s="312"/>
      <c r="AI247" s="17">
        <f t="shared" si="1133"/>
        <v>153</v>
      </c>
      <c r="AJ247" s="17"/>
      <c r="AK247" s="324">
        <f t="shared" si="904"/>
        <v>153</v>
      </c>
      <c r="AL247" s="324">
        <f t="shared" si="905"/>
        <v>0</v>
      </c>
      <c r="AM247" s="324">
        <f t="shared" si="906"/>
        <v>0</v>
      </c>
      <c r="AN247" s="17">
        <f t="shared" si="1134"/>
        <v>1530</v>
      </c>
      <c r="AO247" s="17"/>
      <c r="AP247" s="33">
        <v>1530</v>
      </c>
      <c r="AQ247" s="17"/>
      <c r="AR247" s="109"/>
      <c r="AS247" s="17">
        <f t="shared" si="1135"/>
        <v>1530</v>
      </c>
      <c r="AT247" s="17"/>
      <c r="AU247" s="33">
        <v>1530</v>
      </c>
      <c r="AV247" s="18"/>
      <c r="AW247" s="17"/>
      <c r="AX247" s="109"/>
      <c r="AY247" s="17">
        <f t="shared" si="1136"/>
        <v>1530</v>
      </c>
      <c r="AZ247" s="17"/>
      <c r="BA247" s="33">
        <v>1530</v>
      </c>
      <c r="BB247" s="17"/>
      <c r="BC247" s="109"/>
      <c r="BD247" s="17">
        <f t="shared" si="1137"/>
        <v>1530</v>
      </c>
      <c r="BE247" s="17"/>
      <c r="BF247" s="33">
        <v>1530</v>
      </c>
      <c r="BG247" s="17"/>
      <c r="BH247" s="109"/>
      <c r="BI247" s="17">
        <f t="shared" si="1138"/>
        <v>1616.8</v>
      </c>
      <c r="BJ247" s="17"/>
      <c r="BK247" s="33">
        <v>1530</v>
      </c>
      <c r="BL247" s="17"/>
      <c r="BM247" s="109">
        <v>86.8</v>
      </c>
      <c r="BN247" s="17">
        <f t="shared" si="1072"/>
        <v>1530</v>
      </c>
      <c r="BO247" s="17"/>
      <c r="BP247" s="33">
        <v>1530</v>
      </c>
      <c r="BQ247" s="17"/>
      <c r="BR247" s="17"/>
      <c r="BS247" s="17"/>
      <c r="BT247" s="17" t="s">
        <v>284</v>
      </c>
      <c r="BU247" s="17">
        <f t="shared" si="1139"/>
        <v>1530</v>
      </c>
      <c r="BV247" s="17"/>
      <c r="BW247" s="33">
        <v>1530</v>
      </c>
      <c r="BX247" s="17"/>
      <c r="BY247" s="17"/>
      <c r="BZ247" s="17">
        <f t="shared" si="1140"/>
        <v>0</v>
      </c>
      <c r="CA247" s="17">
        <f t="shared" si="1141"/>
        <v>0</v>
      </c>
      <c r="CB247" s="17">
        <f t="shared" si="1142"/>
        <v>0</v>
      </c>
      <c r="CC247" s="17">
        <f t="shared" si="1143"/>
        <v>0</v>
      </c>
      <c r="CD247" s="17">
        <f t="shared" si="1144"/>
        <v>0</v>
      </c>
      <c r="CE247" s="17">
        <f t="shared" si="1145"/>
        <v>1530</v>
      </c>
      <c r="CF247" s="17"/>
      <c r="CG247" s="33">
        <v>1530</v>
      </c>
      <c r="CH247" s="17"/>
      <c r="CI247" s="17"/>
      <c r="CJ247" s="17">
        <f t="shared" si="1146"/>
        <v>0</v>
      </c>
      <c r="CK247" s="17"/>
      <c r="CL247" s="17"/>
      <c r="CM247" s="17"/>
      <c r="CN247" s="17"/>
      <c r="CO247" s="17">
        <f t="shared" si="1147"/>
        <v>1530</v>
      </c>
      <c r="CP247" s="17"/>
      <c r="CQ247" s="33">
        <v>1530</v>
      </c>
      <c r="CR247" s="17"/>
      <c r="CS247" s="17"/>
      <c r="CT247" s="17">
        <f t="shared" si="1148"/>
        <v>1530</v>
      </c>
      <c r="CU247" s="17"/>
      <c r="CV247" s="33">
        <v>1530</v>
      </c>
      <c r="CW247" s="15"/>
      <c r="CX247" s="15"/>
      <c r="CY247" s="17">
        <f t="shared" si="1149"/>
        <v>481.78417000000002</v>
      </c>
      <c r="CZ247" s="17"/>
      <c r="DA247" s="276">
        <v>481.78417000000002</v>
      </c>
      <c r="DB247" s="17"/>
      <c r="DC247" s="276"/>
      <c r="DD247" s="15">
        <f t="shared" si="1150"/>
        <v>2011.7841699999999</v>
      </c>
      <c r="DE247" s="17">
        <f t="shared" si="1151"/>
        <v>2011.7841699999999</v>
      </c>
      <c r="DF247" s="17">
        <f t="shared" si="1152"/>
        <v>0</v>
      </c>
      <c r="DG247" s="17">
        <f t="shared" si="1153"/>
        <v>2011.7841699999999</v>
      </c>
      <c r="DH247" s="17">
        <f t="shared" si="1154"/>
        <v>0</v>
      </c>
      <c r="DI247" s="17">
        <f t="shared" si="1155"/>
        <v>0</v>
      </c>
      <c r="DJ247" s="17">
        <f t="shared" si="1156"/>
        <v>0</v>
      </c>
      <c r="DK247" s="17">
        <f t="shared" si="1157"/>
        <v>0</v>
      </c>
      <c r="DL247" s="17">
        <f t="shared" si="1158"/>
        <v>0</v>
      </c>
      <c r="DM247" s="17">
        <f t="shared" si="1159"/>
        <v>0</v>
      </c>
      <c r="DN247" s="17">
        <f t="shared" si="1160"/>
        <v>0</v>
      </c>
      <c r="DO247" s="208"/>
      <c r="DP247" s="209">
        <f>CE243-DP244-DP246</f>
        <v>7431.2999999999956</v>
      </c>
      <c r="DQ247" s="209">
        <f>DP247+DR254</f>
        <v>8382.1429999999964</v>
      </c>
      <c r="DR247" s="17">
        <f t="shared" si="1161"/>
        <v>0</v>
      </c>
      <c r="DS247" s="17"/>
      <c r="DT247" s="17"/>
      <c r="DU247" s="17"/>
      <c r="DV247" s="40"/>
      <c r="DW247" s="15">
        <f t="shared" si="1162"/>
        <v>0</v>
      </c>
      <c r="DX247" s="17"/>
      <c r="DY247" s="17"/>
      <c r="DZ247" s="17"/>
      <c r="EA247" s="17"/>
      <c r="EB247" s="17">
        <f t="shared" si="1163"/>
        <v>0</v>
      </c>
      <c r="EC247" s="17"/>
      <c r="ED247" s="17"/>
      <c r="EE247" s="17"/>
      <c r="EF247" s="17"/>
      <c r="EG247" s="17"/>
      <c r="EH247" s="17"/>
      <c r="EI247" s="17"/>
      <c r="EJ247" s="8">
        <f t="shared" si="1164"/>
        <v>0</v>
      </c>
      <c r="EL247" s="8">
        <f t="shared" si="1165"/>
        <v>1530</v>
      </c>
      <c r="EM247" s="8">
        <f t="shared" si="1166"/>
        <v>1530</v>
      </c>
      <c r="EO247" s="8">
        <f>EM247+EM250+EM252+EM254+EM256+EM258</f>
        <v>8052.0339199999999</v>
      </c>
      <c r="EP247" s="8">
        <f>EJ247+EJ250+EJ252+EJ254+EJ256+EJ258</f>
        <v>330.10908000000006</v>
      </c>
      <c r="ER247" s="8">
        <f>DQ247-EO247</f>
        <v>330.10907999999654</v>
      </c>
      <c r="ET247" s="151">
        <v>2905.5</v>
      </c>
      <c r="EU247" s="151"/>
      <c r="EV247" s="151">
        <v>0.58599999999999997</v>
      </c>
      <c r="EW247" s="151"/>
      <c r="EX247" s="151"/>
      <c r="EY247" s="178"/>
      <c r="EZ247" s="151"/>
      <c r="FC247" s="8">
        <f t="shared" si="1169"/>
        <v>1530</v>
      </c>
      <c r="FD247" s="8"/>
      <c r="FE247" s="129">
        <v>1530</v>
      </c>
      <c r="FF247" s="8"/>
      <c r="FG247" s="129"/>
      <c r="FH247" s="8">
        <f t="shared" si="1170"/>
        <v>481.78417000000002</v>
      </c>
      <c r="FI247" s="8"/>
      <c r="FJ247" s="129">
        <v>481.78417000000002</v>
      </c>
      <c r="FK247" s="8"/>
      <c r="FL247" s="129"/>
      <c r="FM247" s="8">
        <f t="shared" si="1171"/>
        <v>1530</v>
      </c>
      <c r="FN247" s="8"/>
      <c r="FO247" s="129">
        <v>1530</v>
      </c>
      <c r="FP247" s="8"/>
      <c r="FQ247" s="129"/>
      <c r="FR247" s="8">
        <f t="shared" si="1172"/>
        <v>481.78417000000002</v>
      </c>
      <c r="FS247" s="8"/>
      <c r="FT247" s="129">
        <v>481.78417000000002</v>
      </c>
      <c r="FU247" s="8"/>
      <c r="FV247" s="129"/>
    </row>
    <row r="248" spans="2:178" s="59" customFormat="1" ht="15.75" customHeight="1" x14ac:dyDescent="0.3">
      <c r="B248" s="49"/>
      <c r="C248" s="50">
        <v>1</v>
      </c>
      <c r="D248" s="50"/>
      <c r="E248" s="307">
        <v>207</v>
      </c>
      <c r="F248" s="49"/>
      <c r="G248" s="50">
        <v>1</v>
      </c>
      <c r="H248" s="50">
        <v>1</v>
      </c>
      <c r="I248" s="307"/>
      <c r="J248" s="10"/>
      <c r="K248" s="10"/>
      <c r="L248" s="81"/>
      <c r="M248" s="307">
        <v>166</v>
      </c>
      <c r="N248" s="10" t="s">
        <v>67</v>
      </c>
      <c r="O248" s="312"/>
      <c r="P248" s="17">
        <f t="shared" si="1130"/>
        <v>3969.5</v>
      </c>
      <c r="Q248" s="17"/>
      <c r="R248" s="33">
        <v>3577.5</v>
      </c>
      <c r="S248" s="17"/>
      <c r="T248" s="109">
        <v>392</v>
      </c>
      <c r="U248" s="17">
        <v>384.01400000000001</v>
      </c>
      <c r="V248" s="312"/>
      <c r="W248" s="312"/>
      <c r="X248" s="17">
        <f t="shared" si="1131"/>
        <v>3952.67</v>
      </c>
      <c r="Y248" s="17"/>
      <c r="Z248" s="33">
        <v>3560.67</v>
      </c>
      <c r="AA248" s="17"/>
      <c r="AB248" s="109">
        <v>392</v>
      </c>
      <c r="AC248" s="17">
        <f t="shared" si="1132"/>
        <v>608.62758000000008</v>
      </c>
      <c r="AD248" s="17"/>
      <c r="AE248" s="274">
        <v>391.80630000000002</v>
      </c>
      <c r="AF248" s="17"/>
      <c r="AG248" s="274">
        <v>216.82128</v>
      </c>
      <c r="AH248" s="312"/>
      <c r="AI248" s="17">
        <f t="shared" si="1133"/>
        <v>384.01400000000001</v>
      </c>
      <c r="AJ248" s="17"/>
      <c r="AK248" s="324">
        <f t="shared" si="904"/>
        <v>357.75</v>
      </c>
      <c r="AL248" s="324">
        <f t="shared" si="905"/>
        <v>0</v>
      </c>
      <c r="AM248" s="324">
        <f t="shared" si="906"/>
        <v>26.264000000000003</v>
      </c>
      <c r="AN248" s="17">
        <f t="shared" si="1134"/>
        <v>3969.5</v>
      </c>
      <c r="AO248" s="17"/>
      <c r="AP248" s="33">
        <v>3577.5</v>
      </c>
      <c r="AQ248" s="17"/>
      <c r="AR248" s="109">
        <v>392</v>
      </c>
      <c r="AS248" s="17">
        <f t="shared" si="1135"/>
        <v>3969.5</v>
      </c>
      <c r="AT248" s="17"/>
      <c r="AU248" s="33">
        <v>3577.5</v>
      </c>
      <c r="AV248" s="18"/>
      <c r="AW248" s="17"/>
      <c r="AX248" s="109">
        <v>392</v>
      </c>
      <c r="AY248" s="17">
        <f t="shared" si="1136"/>
        <v>3969.5</v>
      </c>
      <c r="AZ248" s="17"/>
      <c r="BA248" s="33">
        <v>3577.5</v>
      </c>
      <c r="BB248" s="17"/>
      <c r="BC248" s="109">
        <v>392</v>
      </c>
      <c r="BD248" s="17">
        <f t="shared" si="1137"/>
        <v>3969.5</v>
      </c>
      <c r="BE248" s="17"/>
      <c r="BF248" s="33">
        <v>3577.5</v>
      </c>
      <c r="BG248" s="17"/>
      <c r="BH248" s="109">
        <v>392</v>
      </c>
      <c r="BI248" s="17">
        <f t="shared" si="1138"/>
        <v>3969.5</v>
      </c>
      <c r="BJ248" s="17"/>
      <c r="BK248" s="33">
        <v>3577.5</v>
      </c>
      <c r="BL248" s="17"/>
      <c r="BM248" s="109">
        <v>392</v>
      </c>
      <c r="BN248" s="17">
        <f t="shared" si="1072"/>
        <v>3577.5</v>
      </c>
      <c r="BO248" s="17"/>
      <c r="BP248" s="33">
        <v>3577.5</v>
      </c>
      <c r="BQ248" s="17"/>
      <c r="BR248" s="17"/>
      <c r="BS248" s="17"/>
      <c r="BT248" s="17" t="s">
        <v>256</v>
      </c>
      <c r="BU248" s="17">
        <f t="shared" si="1139"/>
        <v>3952.67</v>
      </c>
      <c r="BV248" s="17"/>
      <c r="BW248" s="33">
        <v>3560.67</v>
      </c>
      <c r="BX248" s="17"/>
      <c r="BY248" s="109">
        <v>392</v>
      </c>
      <c r="BZ248" s="17">
        <f t="shared" si="1140"/>
        <v>16.829999999999927</v>
      </c>
      <c r="CA248" s="17">
        <f t="shared" si="1141"/>
        <v>0</v>
      </c>
      <c r="CB248" s="17">
        <f t="shared" si="1142"/>
        <v>16.829999999999927</v>
      </c>
      <c r="CC248" s="17">
        <f t="shared" si="1143"/>
        <v>0</v>
      </c>
      <c r="CD248" s="17">
        <f t="shared" si="1144"/>
        <v>0</v>
      </c>
      <c r="CE248" s="17">
        <f t="shared" si="1145"/>
        <v>3952.67</v>
      </c>
      <c r="CF248" s="17"/>
      <c r="CG248" s="33">
        <v>3560.67</v>
      </c>
      <c r="CH248" s="17"/>
      <c r="CI248" s="109">
        <v>392</v>
      </c>
      <c r="CJ248" s="17">
        <f t="shared" si="1146"/>
        <v>0</v>
      </c>
      <c r="CK248" s="17"/>
      <c r="CL248" s="17"/>
      <c r="CM248" s="17"/>
      <c r="CN248" s="17"/>
      <c r="CO248" s="17">
        <f t="shared" si="1147"/>
        <v>3952.67</v>
      </c>
      <c r="CP248" s="17"/>
      <c r="CQ248" s="33">
        <v>3560.67</v>
      </c>
      <c r="CR248" s="17"/>
      <c r="CS248" s="109">
        <v>392</v>
      </c>
      <c r="CT248" s="17">
        <f t="shared" si="1148"/>
        <v>3917</v>
      </c>
      <c r="CU248" s="17"/>
      <c r="CV248" s="33">
        <v>3525</v>
      </c>
      <c r="CW248" s="17"/>
      <c r="CX248" s="109">
        <v>392</v>
      </c>
      <c r="CY248" s="17">
        <f t="shared" si="1149"/>
        <v>608.62758000000008</v>
      </c>
      <c r="CZ248" s="17"/>
      <c r="DA248" s="274">
        <v>391.80630000000002</v>
      </c>
      <c r="DB248" s="17"/>
      <c r="DC248" s="274">
        <v>216.82128</v>
      </c>
      <c r="DD248" s="15">
        <f t="shared" si="1150"/>
        <v>4525.6275800000003</v>
      </c>
      <c r="DE248" s="17">
        <f t="shared" si="1151"/>
        <v>4525.6275800000003</v>
      </c>
      <c r="DF248" s="17">
        <f t="shared" si="1152"/>
        <v>0</v>
      </c>
      <c r="DG248" s="17">
        <f t="shared" si="1153"/>
        <v>3916.8063000000002</v>
      </c>
      <c r="DH248" s="17">
        <f t="shared" si="1154"/>
        <v>0</v>
      </c>
      <c r="DI248" s="17">
        <f t="shared" si="1155"/>
        <v>608.82128</v>
      </c>
      <c r="DJ248" s="17">
        <f t="shared" si="1156"/>
        <v>35.670000000000073</v>
      </c>
      <c r="DK248" s="17">
        <f t="shared" si="1157"/>
        <v>0</v>
      </c>
      <c r="DL248" s="17">
        <f t="shared" si="1158"/>
        <v>35.670000000000073</v>
      </c>
      <c r="DM248" s="17">
        <f t="shared" si="1159"/>
        <v>0</v>
      </c>
      <c r="DN248" s="17">
        <f t="shared" si="1160"/>
        <v>0</v>
      </c>
      <c r="DO248" s="208"/>
      <c r="DP248" s="209"/>
      <c r="DQ248" s="209"/>
      <c r="DR248" s="17">
        <f t="shared" si="1161"/>
        <v>0</v>
      </c>
      <c r="DS248" s="17"/>
      <c r="DT248" s="17"/>
      <c r="DU248" s="17"/>
      <c r="DV248" s="40"/>
      <c r="DW248" s="15">
        <f t="shared" si="1162"/>
        <v>0</v>
      </c>
      <c r="DX248" s="17"/>
      <c r="DY248" s="17"/>
      <c r="DZ248" s="17"/>
      <c r="EA248" s="17"/>
      <c r="EB248" s="17">
        <f t="shared" si="1163"/>
        <v>0</v>
      </c>
      <c r="EC248" s="17"/>
      <c r="ED248" s="17"/>
      <c r="EE248" s="17"/>
      <c r="EF248" s="17"/>
      <c r="EG248" s="17"/>
      <c r="EH248" s="17"/>
      <c r="EI248" s="17"/>
      <c r="EJ248" s="8">
        <f t="shared" si="1164"/>
        <v>35.670000000000073</v>
      </c>
      <c r="EL248" s="8">
        <f t="shared" si="1165"/>
        <v>3952.67</v>
      </c>
      <c r="EM248" s="8">
        <f t="shared" si="1166"/>
        <v>3917</v>
      </c>
      <c r="EO248" s="8"/>
      <c r="EP248" s="8"/>
      <c r="ER248" s="8"/>
      <c r="ET248" s="148">
        <v>2600</v>
      </c>
      <c r="EU248" s="148"/>
      <c r="EV248" s="148">
        <v>0.443</v>
      </c>
      <c r="EW248" s="148"/>
      <c r="EX248" s="148"/>
      <c r="EY248" s="175">
        <v>1</v>
      </c>
      <c r="EZ248" s="148">
        <v>246.6</v>
      </c>
      <c r="FC248" s="8">
        <f t="shared" si="1169"/>
        <v>3917</v>
      </c>
      <c r="FD248" s="8"/>
      <c r="FE248" s="131">
        <v>3525</v>
      </c>
      <c r="FF248" s="8"/>
      <c r="FG248" s="131">
        <v>392</v>
      </c>
      <c r="FH248" s="8">
        <f t="shared" si="1170"/>
        <v>608.62758000000008</v>
      </c>
      <c r="FI248" s="8"/>
      <c r="FJ248" s="131">
        <v>391.80630000000002</v>
      </c>
      <c r="FK248" s="8"/>
      <c r="FL248" s="131">
        <v>216.82128</v>
      </c>
      <c r="FM248" s="8">
        <f t="shared" si="1171"/>
        <v>3917</v>
      </c>
      <c r="FN248" s="8"/>
      <c r="FO248" s="131">
        <v>3525</v>
      </c>
      <c r="FP248" s="8"/>
      <c r="FQ248" s="131">
        <v>392</v>
      </c>
      <c r="FR248" s="8">
        <f t="shared" si="1172"/>
        <v>608.62758000000008</v>
      </c>
      <c r="FS248" s="8"/>
      <c r="FT248" s="131">
        <v>391.80630000000002</v>
      </c>
      <c r="FU248" s="8"/>
      <c r="FV248" s="131">
        <v>216.82128</v>
      </c>
    </row>
    <row r="249" spans="2:178" s="59" customFormat="1" ht="15.75" customHeight="1" x14ac:dyDescent="0.3">
      <c r="B249" s="49"/>
      <c r="C249" s="50">
        <v>1</v>
      </c>
      <c r="D249" s="50"/>
      <c r="E249" s="307">
        <v>208</v>
      </c>
      <c r="F249" s="49"/>
      <c r="G249" s="50">
        <v>1</v>
      </c>
      <c r="H249" s="50">
        <v>1</v>
      </c>
      <c r="I249" s="307"/>
      <c r="J249" s="10"/>
      <c r="K249" s="10"/>
      <c r="L249" s="81"/>
      <c r="M249" s="307">
        <v>167</v>
      </c>
      <c r="N249" s="10" t="s">
        <v>62</v>
      </c>
      <c r="O249" s="312"/>
      <c r="P249" s="17">
        <f t="shared" si="1130"/>
        <v>1941.9</v>
      </c>
      <c r="Q249" s="17"/>
      <c r="R249" s="33">
        <v>1093.5</v>
      </c>
      <c r="S249" s="17"/>
      <c r="T249" s="109">
        <v>848.4</v>
      </c>
      <c r="U249" s="17">
        <v>166.19280000000001</v>
      </c>
      <c r="V249" s="312"/>
      <c r="W249" s="312"/>
      <c r="X249" s="17">
        <f t="shared" si="1131"/>
        <v>1941.9</v>
      </c>
      <c r="Y249" s="17"/>
      <c r="Z249" s="33">
        <v>1093.5</v>
      </c>
      <c r="AA249" s="17"/>
      <c r="AB249" s="109">
        <v>848.4</v>
      </c>
      <c r="AC249" s="17">
        <f t="shared" si="1132"/>
        <v>2298.3204799999999</v>
      </c>
      <c r="AD249" s="17"/>
      <c r="AE249" s="283">
        <v>1606.61185</v>
      </c>
      <c r="AF249" s="17"/>
      <c r="AG249" s="283">
        <v>691.70862999999997</v>
      </c>
      <c r="AH249" s="312"/>
      <c r="AI249" s="17">
        <f t="shared" si="1133"/>
        <v>166.19280000000001</v>
      </c>
      <c r="AJ249" s="17"/>
      <c r="AK249" s="324">
        <f t="shared" si="904"/>
        <v>109.35000000000001</v>
      </c>
      <c r="AL249" s="324">
        <f t="shared" si="905"/>
        <v>0</v>
      </c>
      <c r="AM249" s="324">
        <f t="shared" si="906"/>
        <v>56.842800000000004</v>
      </c>
      <c r="AN249" s="17">
        <f t="shared" si="1134"/>
        <v>1941.9</v>
      </c>
      <c r="AO249" s="17"/>
      <c r="AP249" s="33">
        <v>1093.5</v>
      </c>
      <c r="AQ249" s="17"/>
      <c r="AR249" s="109">
        <v>848.4</v>
      </c>
      <c r="AS249" s="17">
        <f t="shared" si="1135"/>
        <v>1941.9</v>
      </c>
      <c r="AT249" s="17"/>
      <c r="AU249" s="33">
        <v>1093.5</v>
      </c>
      <c r="AV249" s="18"/>
      <c r="AW249" s="17"/>
      <c r="AX249" s="109">
        <v>848.4</v>
      </c>
      <c r="AY249" s="17">
        <f t="shared" si="1136"/>
        <v>1941.9</v>
      </c>
      <c r="AZ249" s="17"/>
      <c r="BA249" s="33">
        <v>1093.5</v>
      </c>
      <c r="BB249" s="17"/>
      <c r="BC249" s="109">
        <v>848.4</v>
      </c>
      <c r="BD249" s="17">
        <f t="shared" si="1137"/>
        <v>1941.9</v>
      </c>
      <c r="BE249" s="17"/>
      <c r="BF249" s="33">
        <v>1093.5</v>
      </c>
      <c r="BG249" s="17"/>
      <c r="BH249" s="109">
        <v>848.4</v>
      </c>
      <c r="BI249" s="17">
        <f t="shared" si="1138"/>
        <v>1941.9</v>
      </c>
      <c r="BJ249" s="17"/>
      <c r="BK249" s="33">
        <v>1093.5</v>
      </c>
      <c r="BL249" s="17"/>
      <c r="BM249" s="109">
        <v>848.4</v>
      </c>
      <c r="BN249" s="17">
        <f t="shared" si="1072"/>
        <v>1093.5</v>
      </c>
      <c r="BO249" s="17"/>
      <c r="BP249" s="33">
        <v>1093.5</v>
      </c>
      <c r="BQ249" s="17"/>
      <c r="BR249" s="17"/>
      <c r="BS249" s="17"/>
      <c r="BT249" s="17" t="s">
        <v>249</v>
      </c>
      <c r="BU249" s="17">
        <f t="shared" si="1139"/>
        <v>1941.9</v>
      </c>
      <c r="BV249" s="17"/>
      <c r="BW249" s="33">
        <v>1093.5</v>
      </c>
      <c r="BX249" s="17"/>
      <c r="BY249" s="109">
        <v>848.4</v>
      </c>
      <c r="BZ249" s="17">
        <f t="shared" si="1140"/>
        <v>0</v>
      </c>
      <c r="CA249" s="17">
        <f t="shared" si="1141"/>
        <v>0</v>
      </c>
      <c r="CB249" s="17">
        <f t="shared" si="1142"/>
        <v>0</v>
      </c>
      <c r="CC249" s="17">
        <f t="shared" si="1143"/>
        <v>0</v>
      </c>
      <c r="CD249" s="17">
        <f t="shared" si="1144"/>
        <v>0</v>
      </c>
      <c r="CE249" s="17">
        <f t="shared" si="1145"/>
        <v>1941.9</v>
      </c>
      <c r="CF249" s="17"/>
      <c r="CG249" s="33">
        <v>1093.5</v>
      </c>
      <c r="CH249" s="17"/>
      <c r="CI249" s="109">
        <v>848.4</v>
      </c>
      <c r="CJ249" s="17">
        <f t="shared" si="1146"/>
        <v>0</v>
      </c>
      <c r="CK249" s="17"/>
      <c r="CL249" s="17"/>
      <c r="CM249" s="17"/>
      <c r="CN249" s="17"/>
      <c r="CO249" s="17">
        <f t="shared" si="1147"/>
        <v>1941.9</v>
      </c>
      <c r="CP249" s="17"/>
      <c r="CQ249" s="33">
        <v>1093.5</v>
      </c>
      <c r="CR249" s="17"/>
      <c r="CS249" s="109">
        <v>848.4</v>
      </c>
      <c r="CT249" s="17">
        <f t="shared" si="1148"/>
        <v>1941.9</v>
      </c>
      <c r="CU249" s="17"/>
      <c r="CV249" s="33">
        <v>1093.5</v>
      </c>
      <c r="CW249" s="17"/>
      <c r="CX249" s="109">
        <v>848.4</v>
      </c>
      <c r="CY249" s="17">
        <f t="shared" si="1149"/>
        <v>2298.3204799999999</v>
      </c>
      <c r="CZ249" s="17"/>
      <c r="DA249" s="283">
        <v>1606.61185</v>
      </c>
      <c r="DB249" s="17"/>
      <c r="DC249" s="283">
        <v>691.70862999999997</v>
      </c>
      <c r="DD249" s="15">
        <f t="shared" si="1150"/>
        <v>4240.22048</v>
      </c>
      <c r="DE249" s="17">
        <f t="shared" si="1151"/>
        <v>4240.22048</v>
      </c>
      <c r="DF249" s="17">
        <f t="shared" si="1152"/>
        <v>0</v>
      </c>
      <c r="DG249" s="17">
        <f t="shared" si="1153"/>
        <v>2700.1118500000002</v>
      </c>
      <c r="DH249" s="17">
        <f t="shared" si="1154"/>
        <v>0</v>
      </c>
      <c r="DI249" s="17">
        <f t="shared" si="1155"/>
        <v>1540.1086299999999</v>
      </c>
      <c r="DJ249" s="17">
        <f t="shared" si="1156"/>
        <v>0</v>
      </c>
      <c r="DK249" s="17">
        <f t="shared" si="1157"/>
        <v>0</v>
      </c>
      <c r="DL249" s="17">
        <f t="shared" si="1158"/>
        <v>0</v>
      </c>
      <c r="DM249" s="17">
        <f t="shared" si="1159"/>
        <v>0</v>
      </c>
      <c r="DN249" s="17">
        <f t="shared" si="1160"/>
        <v>0</v>
      </c>
      <c r="DO249" s="208"/>
      <c r="DP249" s="209"/>
      <c r="DQ249" s="209"/>
      <c r="DR249" s="17">
        <f t="shared" si="1161"/>
        <v>0</v>
      </c>
      <c r="DS249" s="17"/>
      <c r="DT249" s="17"/>
      <c r="DU249" s="17"/>
      <c r="DV249" s="40"/>
      <c r="DW249" s="15">
        <f t="shared" si="1162"/>
        <v>0</v>
      </c>
      <c r="DX249" s="17"/>
      <c r="DY249" s="17"/>
      <c r="DZ249" s="17"/>
      <c r="EA249" s="17"/>
      <c r="EB249" s="17">
        <f t="shared" si="1163"/>
        <v>0</v>
      </c>
      <c r="EC249" s="17"/>
      <c r="ED249" s="17"/>
      <c r="EE249" s="17"/>
      <c r="EF249" s="17"/>
      <c r="EG249" s="17"/>
      <c r="EH249" s="17"/>
      <c r="EI249" s="17"/>
      <c r="EJ249" s="8">
        <f t="shared" si="1164"/>
        <v>0</v>
      </c>
      <c r="EL249" s="8">
        <f t="shared" si="1165"/>
        <v>1941.9</v>
      </c>
      <c r="EM249" s="8">
        <f t="shared" si="1166"/>
        <v>1941.9</v>
      </c>
      <c r="EO249" s="8"/>
      <c r="EP249" s="8"/>
      <c r="ER249" s="8"/>
      <c r="ET249" s="161">
        <v>1367</v>
      </c>
      <c r="EU249" s="161"/>
      <c r="EV249" s="161">
        <v>0.2</v>
      </c>
      <c r="EW249" s="161"/>
      <c r="EX249" s="161"/>
      <c r="EY249" s="190">
        <v>1</v>
      </c>
      <c r="EZ249" s="161">
        <v>738.5</v>
      </c>
      <c r="FC249" s="8">
        <f t="shared" si="1169"/>
        <v>1941.9</v>
      </c>
      <c r="FD249" s="8"/>
      <c r="FE249" s="133">
        <v>1093.5</v>
      </c>
      <c r="FF249" s="8"/>
      <c r="FG249" s="133">
        <v>848.4</v>
      </c>
      <c r="FH249" s="8">
        <f t="shared" si="1170"/>
        <v>2298.3204799999999</v>
      </c>
      <c r="FI249" s="8"/>
      <c r="FJ249" s="133">
        <v>1606.61185</v>
      </c>
      <c r="FK249" s="8"/>
      <c r="FL249" s="133">
        <v>691.70862999999997</v>
      </c>
      <c r="FM249" s="8">
        <f t="shared" si="1171"/>
        <v>1941.9</v>
      </c>
      <c r="FN249" s="8"/>
      <c r="FO249" s="133">
        <v>1093.5</v>
      </c>
      <c r="FP249" s="8"/>
      <c r="FQ249" s="133">
        <v>848.4</v>
      </c>
      <c r="FR249" s="8">
        <f t="shared" si="1172"/>
        <v>2298.3204799999999</v>
      </c>
      <c r="FS249" s="8"/>
      <c r="FT249" s="133">
        <v>1606.61185</v>
      </c>
      <c r="FU249" s="8"/>
      <c r="FV249" s="133">
        <v>691.70862999999997</v>
      </c>
    </row>
    <row r="250" spans="2:178" s="59" customFormat="1" ht="15.75" customHeight="1" x14ac:dyDescent="0.3">
      <c r="B250" s="49"/>
      <c r="C250" s="50"/>
      <c r="D250" s="50">
        <v>1</v>
      </c>
      <c r="E250" s="307">
        <v>209</v>
      </c>
      <c r="F250" s="49"/>
      <c r="G250" s="50"/>
      <c r="H250" s="50">
        <v>1</v>
      </c>
      <c r="I250" s="307"/>
      <c r="J250" s="10"/>
      <c r="K250" s="10"/>
      <c r="L250" s="81"/>
      <c r="M250" s="307">
        <v>168</v>
      </c>
      <c r="N250" s="10" t="s">
        <v>156</v>
      </c>
      <c r="O250" s="312"/>
      <c r="P250" s="17">
        <f t="shared" si="1130"/>
        <v>2588.5</v>
      </c>
      <c r="Q250" s="17"/>
      <c r="R250" s="33">
        <v>252</v>
      </c>
      <c r="S250" s="111">
        <v>2200</v>
      </c>
      <c r="T250" s="109">
        <v>136.5</v>
      </c>
      <c r="U250" s="17">
        <v>210.34549999999999</v>
      </c>
      <c r="V250" s="312"/>
      <c r="W250" s="312"/>
      <c r="X250" s="17">
        <f t="shared" si="1131"/>
        <v>2588.5</v>
      </c>
      <c r="Y250" s="17"/>
      <c r="Z250" s="33">
        <v>252</v>
      </c>
      <c r="AA250" s="111">
        <v>2200</v>
      </c>
      <c r="AB250" s="109">
        <v>136.5</v>
      </c>
      <c r="AC250" s="17">
        <f t="shared" si="1132"/>
        <v>502.60570000000001</v>
      </c>
      <c r="AD250" s="17"/>
      <c r="AE250" s="274">
        <v>107.69670000000001</v>
      </c>
      <c r="AF250" s="17">
        <v>286.43052999999998</v>
      </c>
      <c r="AG250" s="274">
        <v>108.47847</v>
      </c>
      <c r="AH250" s="312"/>
      <c r="AI250" s="17">
        <f t="shared" si="1133"/>
        <v>210.34549999999999</v>
      </c>
      <c r="AJ250" s="17"/>
      <c r="AK250" s="324">
        <f t="shared" si="904"/>
        <v>25.200000000000003</v>
      </c>
      <c r="AL250" s="324">
        <f t="shared" si="905"/>
        <v>176</v>
      </c>
      <c r="AM250" s="324">
        <f t="shared" si="906"/>
        <v>9.1455000000000002</v>
      </c>
      <c r="AN250" s="17">
        <f t="shared" si="1134"/>
        <v>2588.5</v>
      </c>
      <c r="AO250" s="17"/>
      <c r="AP250" s="33">
        <v>252</v>
      </c>
      <c r="AQ250" s="111">
        <v>2200</v>
      </c>
      <c r="AR250" s="109">
        <v>136.5</v>
      </c>
      <c r="AS250" s="17">
        <f t="shared" si="1135"/>
        <v>2588.5</v>
      </c>
      <c r="AT250" s="17"/>
      <c r="AU250" s="33">
        <v>252</v>
      </c>
      <c r="AV250" s="33"/>
      <c r="AW250" s="111">
        <v>2200</v>
      </c>
      <c r="AX250" s="109">
        <v>136.5</v>
      </c>
      <c r="AY250" s="17">
        <f t="shared" si="1136"/>
        <v>2588.5</v>
      </c>
      <c r="AZ250" s="17"/>
      <c r="BA250" s="33">
        <v>252</v>
      </c>
      <c r="BB250" s="111">
        <v>2200</v>
      </c>
      <c r="BC250" s="109">
        <v>136.5</v>
      </c>
      <c r="BD250" s="17">
        <f t="shared" si="1137"/>
        <v>2588.5</v>
      </c>
      <c r="BE250" s="17"/>
      <c r="BF250" s="33">
        <v>252</v>
      </c>
      <c r="BG250" s="111">
        <v>2200</v>
      </c>
      <c r="BH250" s="109">
        <v>136.5</v>
      </c>
      <c r="BI250" s="17">
        <f t="shared" si="1138"/>
        <v>2588.5</v>
      </c>
      <c r="BJ250" s="17"/>
      <c r="BK250" s="33">
        <v>252</v>
      </c>
      <c r="BL250" s="111">
        <v>2200</v>
      </c>
      <c r="BM250" s="109">
        <v>136.5</v>
      </c>
      <c r="BN250" s="17">
        <f t="shared" si="1072"/>
        <v>252</v>
      </c>
      <c r="BO250" s="17"/>
      <c r="BP250" s="33">
        <v>252</v>
      </c>
      <c r="BQ250" s="17"/>
      <c r="BR250" s="17"/>
      <c r="BS250" s="17"/>
      <c r="BT250" s="17" t="s">
        <v>261</v>
      </c>
      <c r="BU250" s="17">
        <f t="shared" si="1139"/>
        <v>2588.5</v>
      </c>
      <c r="BV250" s="17"/>
      <c r="BW250" s="33">
        <v>252</v>
      </c>
      <c r="BX250" s="111">
        <v>2200</v>
      </c>
      <c r="BY250" s="109">
        <v>136.5</v>
      </c>
      <c r="BZ250" s="17">
        <f t="shared" si="1140"/>
        <v>0</v>
      </c>
      <c r="CA250" s="17">
        <f t="shared" si="1141"/>
        <v>0</v>
      </c>
      <c r="CB250" s="17">
        <f t="shared" si="1142"/>
        <v>0</v>
      </c>
      <c r="CC250" s="17">
        <f t="shared" si="1143"/>
        <v>0</v>
      </c>
      <c r="CD250" s="17">
        <f t="shared" si="1144"/>
        <v>0</v>
      </c>
      <c r="CE250" s="17">
        <f t="shared" si="1145"/>
        <v>2588.5</v>
      </c>
      <c r="CF250" s="17"/>
      <c r="CG250" s="33">
        <v>252</v>
      </c>
      <c r="CH250" s="111">
        <v>2200</v>
      </c>
      <c r="CI250" s="109">
        <v>136.5</v>
      </c>
      <c r="CJ250" s="17">
        <f t="shared" si="1146"/>
        <v>0</v>
      </c>
      <c r="CK250" s="17"/>
      <c r="CL250" s="17"/>
      <c r="CM250" s="17"/>
      <c r="CN250" s="17"/>
      <c r="CO250" s="17">
        <f t="shared" si="1147"/>
        <v>2588.5</v>
      </c>
      <c r="CP250" s="17"/>
      <c r="CQ250" s="33">
        <v>252</v>
      </c>
      <c r="CR250" s="111">
        <v>2200</v>
      </c>
      <c r="CS250" s="109">
        <v>136.5</v>
      </c>
      <c r="CT250" s="17">
        <f t="shared" si="1148"/>
        <v>2588.5</v>
      </c>
      <c r="CU250" s="17"/>
      <c r="CV250" s="33">
        <v>252</v>
      </c>
      <c r="CW250" s="111">
        <v>2200</v>
      </c>
      <c r="CX250" s="109">
        <v>136.5</v>
      </c>
      <c r="CY250" s="17">
        <f t="shared" si="1149"/>
        <v>502.60570000000001</v>
      </c>
      <c r="CZ250" s="17"/>
      <c r="DA250" s="274">
        <v>107.69670000000001</v>
      </c>
      <c r="DB250" s="17">
        <v>286.43052999999998</v>
      </c>
      <c r="DC250" s="274">
        <v>108.47847</v>
      </c>
      <c r="DD250" s="15">
        <f t="shared" si="1150"/>
        <v>3091.1057000000001</v>
      </c>
      <c r="DE250" s="17">
        <f t="shared" si="1151"/>
        <v>3091.1057000000001</v>
      </c>
      <c r="DF250" s="17">
        <f t="shared" si="1152"/>
        <v>0</v>
      </c>
      <c r="DG250" s="17">
        <f t="shared" si="1153"/>
        <v>359.69670000000002</v>
      </c>
      <c r="DH250" s="17">
        <f t="shared" si="1154"/>
        <v>2486.4305300000001</v>
      </c>
      <c r="DI250" s="17">
        <f t="shared" si="1155"/>
        <v>244.97847000000002</v>
      </c>
      <c r="DJ250" s="17">
        <f t="shared" si="1156"/>
        <v>0</v>
      </c>
      <c r="DK250" s="17">
        <f t="shared" si="1157"/>
        <v>0</v>
      </c>
      <c r="DL250" s="17">
        <f t="shared" si="1158"/>
        <v>0</v>
      </c>
      <c r="DM250" s="17">
        <f t="shared" si="1159"/>
        <v>0</v>
      </c>
      <c r="DN250" s="17">
        <f t="shared" si="1160"/>
        <v>0</v>
      </c>
      <c r="DO250" s="208"/>
      <c r="DP250" s="209"/>
      <c r="DQ250" s="209"/>
      <c r="DR250" s="17">
        <f t="shared" si="1161"/>
        <v>0</v>
      </c>
      <c r="DS250" s="17"/>
      <c r="DT250" s="17"/>
      <c r="DU250" s="17"/>
      <c r="DV250" s="40"/>
      <c r="DW250" s="15">
        <f t="shared" si="1162"/>
        <v>0</v>
      </c>
      <c r="DX250" s="17"/>
      <c r="DY250" s="17"/>
      <c r="DZ250" s="17"/>
      <c r="EA250" s="17"/>
      <c r="EB250" s="17">
        <f t="shared" si="1163"/>
        <v>0</v>
      </c>
      <c r="EC250" s="17"/>
      <c r="ED250" s="17"/>
      <c r="EE250" s="17"/>
      <c r="EF250" s="17"/>
      <c r="EG250" s="17"/>
      <c r="EH250" s="17"/>
      <c r="EI250" s="17"/>
      <c r="EJ250" s="8">
        <f t="shared" si="1164"/>
        <v>0</v>
      </c>
      <c r="EL250" s="8">
        <f t="shared" si="1165"/>
        <v>2588.5</v>
      </c>
      <c r="EM250" s="8">
        <f t="shared" si="1166"/>
        <v>2588.5</v>
      </c>
      <c r="EO250" s="8"/>
      <c r="EP250" s="8"/>
      <c r="ER250" s="8"/>
      <c r="ET250" s="148">
        <v>350</v>
      </c>
      <c r="EU250" s="148"/>
      <c r="EV250" s="148">
        <v>4.1000000000000002E-2</v>
      </c>
      <c r="EW250" s="148">
        <v>2712</v>
      </c>
      <c r="EX250" s="148">
        <v>0.45200000000000001</v>
      </c>
      <c r="EY250" s="175">
        <v>1</v>
      </c>
      <c r="EZ250" s="148">
        <v>350</v>
      </c>
      <c r="FC250" s="8">
        <f t="shared" si="1169"/>
        <v>2588.5</v>
      </c>
      <c r="FD250" s="8"/>
      <c r="FE250" s="131">
        <v>252</v>
      </c>
      <c r="FF250" s="8">
        <v>2200</v>
      </c>
      <c r="FG250" s="131">
        <v>136.5</v>
      </c>
      <c r="FH250" s="8">
        <f t="shared" si="1170"/>
        <v>502.60570000000001</v>
      </c>
      <c r="FI250" s="8"/>
      <c r="FJ250" s="131">
        <v>107.69670000000001</v>
      </c>
      <c r="FK250" s="8">
        <v>286.43052999999998</v>
      </c>
      <c r="FL250" s="131">
        <v>108.47847</v>
      </c>
      <c r="FM250" s="8">
        <f t="shared" si="1171"/>
        <v>2588.5</v>
      </c>
      <c r="FN250" s="8"/>
      <c r="FO250" s="131">
        <v>252</v>
      </c>
      <c r="FP250" s="8">
        <v>2200</v>
      </c>
      <c r="FQ250" s="131">
        <v>136.5</v>
      </c>
      <c r="FR250" s="8">
        <f t="shared" si="1172"/>
        <v>502.60570000000001</v>
      </c>
      <c r="FS250" s="8"/>
      <c r="FT250" s="131">
        <v>107.69670000000001</v>
      </c>
      <c r="FU250" s="8">
        <v>286.43052999999998</v>
      </c>
      <c r="FV250" s="131">
        <v>108.47847</v>
      </c>
    </row>
    <row r="251" spans="2:178" s="59" customFormat="1" ht="15.75" customHeight="1" x14ac:dyDescent="0.3">
      <c r="B251" s="49"/>
      <c r="C251" s="50">
        <v>1</v>
      </c>
      <c r="D251" s="50"/>
      <c r="E251" s="307">
        <v>210</v>
      </c>
      <c r="F251" s="49"/>
      <c r="G251" s="50">
        <v>1</v>
      </c>
      <c r="H251" s="50">
        <v>1</v>
      </c>
      <c r="M251" s="307">
        <v>169</v>
      </c>
      <c r="N251" s="10" t="s">
        <v>69</v>
      </c>
      <c r="O251" s="312"/>
      <c r="P251" s="17">
        <f t="shared" si="1130"/>
        <v>918</v>
      </c>
      <c r="Q251" s="17"/>
      <c r="R251" s="33">
        <v>918</v>
      </c>
      <c r="S251" s="17"/>
      <c r="T251" s="17"/>
      <c r="U251" s="17">
        <v>91.800000000000011</v>
      </c>
      <c r="V251" s="312"/>
      <c r="W251" s="312"/>
      <c r="X251" s="17">
        <f t="shared" si="1131"/>
        <v>918</v>
      </c>
      <c r="Y251" s="17"/>
      <c r="Z251" s="33">
        <v>918</v>
      </c>
      <c r="AA251" s="17"/>
      <c r="AB251" s="17"/>
      <c r="AC251" s="17">
        <f t="shared" si="1132"/>
        <v>610.63126999999997</v>
      </c>
      <c r="AD251" s="17"/>
      <c r="AE251" s="274">
        <v>610.63126999999997</v>
      </c>
      <c r="AF251" s="17"/>
      <c r="AG251" s="274"/>
      <c r="AH251" s="312"/>
      <c r="AI251" s="17">
        <f t="shared" si="1133"/>
        <v>91.800000000000011</v>
      </c>
      <c r="AJ251" s="17"/>
      <c r="AK251" s="324">
        <f t="shared" si="904"/>
        <v>91.800000000000011</v>
      </c>
      <c r="AL251" s="324">
        <f t="shared" si="905"/>
        <v>0</v>
      </c>
      <c r="AM251" s="324">
        <f t="shared" si="906"/>
        <v>0</v>
      </c>
      <c r="AN251" s="17">
        <f t="shared" si="1134"/>
        <v>918</v>
      </c>
      <c r="AO251" s="17"/>
      <c r="AP251" s="33">
        <v>918</v>
      </c>
      <c r="AQ251" s="17"/>
      <c r="AR251" s="17"/>
      <c r="AS251" s="17">
        <f t="shared" si="1135"/>
        <v>918</v>
      </c>
      <c r="AT251" s="17"/>
      <c r="AU251" s="33">
        <v>918</v>
      </c>
      <c r="AV251" s="18"/>
      <c r="AW251" s="17"/>
      <c r="AX251" s="17"/>
      <c r="AY251" s="17">
        <f t="shared" si="1136"/>
        <v>918</v>
      </c>
      <c r="AZ251" s="17"/>
      <c r="BA251" s="33">
        <v>918</v>
      </c>
      <c r="BB251" s="17"/>
      <c r="BC251" s="17"/>
      <c r="BD251" s="17">
        <f t="shared" si="1137"/>
        <v>918</v>
      </c>
      <c r="BE251" s="17"/>
      <c r="BF251" s="33">
        <v>918</v>
      </c>
      <c r="BG251" s="17"/>
      <c r="BH251" s="17"/>
      <c r="BI251" s="17">
        <f t="shared" si="1138"/>
        <v>918</v>
      </c>
      <c r="BJ251" s="17"/>
      <c r="BK251" s="33">
        <v>918</v>
      </c>
      <c r="BL251" s="17"/>
      <c r="BM251" s="17"/>
      <c r="BN251" s="17">
        <f t="shared" si="1072"/>
        <v>918</v>
      </c>
      <c r="BO251" s="17"/>
      <c r="BP251" s="33">
        <v>918</v>
      </c>
      <c r="BQ251" s="17"/>
      <c r="BR251" s="17"/>
      <c r="BS251" s="17"/>
      <c r="BT251" s="17" t="s">
        <v>230</v>
      </c>
      <c r="BU251" s="17">
        <f t="shared" si="1139"/>
        <v>918</v>
      </c>
      <c r="BV251" s="17"/>
      <c r="BW251" s="33">
        <v>918</v>
      </c>
      <c r="BX251" s="17"/>
      <c r="BY251" s="17"/>
      <c r="BZ251" s="17">
        <f t="shared" si="1140"/>
        <v>0</v>
      </c>
      <c r="CA251" s="17">
        <f t="shared" si="1141"/>
        <v>0</v>
      </c>
      <c r="CB251" s="17">
        <f t="shared" si="1142"/>
        <v>0</v>
      </c>
      <c r="CC251" s="17">
        <f t="shared" si="1143"/>
        <v>0</v>
      </c>
      <c r="CD251" s="17">
        <f t="shared" si="1144"/>
        <v>0</v>
      </c>
      <c r="CE251" s="17">
        <f t="shared" si="1145"/>
        <v>918</v>
      </c>
      <c r="CF251" s="17"/>
      <c r="CG251" s="33">
        <v>918</v>
      </c>
      <c r="CH251" s="17"/>
      <c r="CI251" s="17"/>
      <c r="CJ251" s="17">
        <f t="shared" si="1146"/>
        <v>0</v>
      </c>
      <c r="CK251" s="17"/>
      <c r="CL251" s="17"/>
      <c r="CM251" s="17"/>
      <c r="CN251" s="17"/>
      <c r="CO251" s="17">
        <f t="shared" si="1147"/>
        <v>918</v>
      </c>
      <c r="CP251" s="17"/>
      <c r="CQ251" s="33">
        <v>918</v>
      </c>
      <c r="CR251" s="17"/>
      <c r="CS251" s="17"/>
      <c r="CT251" s="17">
        <f t="shared" si="1148"/>
        <v>918</v>
      </c>
      <c r="CU251" s="17"/>
      <c r="CV251" s="33">
        <v>918</v>
      </c>
      <c r="CW251" s="15"/>
      <c r="CX251" s="15"/>
      <c r="CY251" s="17">
        <f t="shared" si="1149"/>
        <v>610.63126999999997</v>
      </c>
      <c r="CZ251" s="17"/>
      <c r="DA251" s="274">
        <v>610.63126999999997</v>
      </c>
      <c r="DB251" s="17"/>
      <c r="DC251" s="274"/>
      <c r="DD251" s="15">
        <f t="shared" si="1150"/>
        <v>1528.6312699999999</v>
      </c>
      <c r="DE251" s="17">
        <f t="shared" si="1151"/>
        <v>1528.6312699999999</v>
      </c>
      <c r="DF251" s="17">
        <f t="shared" si="1152"/>
        <v>0</v>
      </c>
      <c r="DG251" s="17">
        <f t="shared" si="1153"/>
        <v>1528.6312699999999</v>
      </c>
      <c r="DH251" s="17">
        <f t="shared" si="1154"/>
        <v>0</v>
      </c>
      <c r="DI251" s="17">
        <f t="shared" si="1155"/>
        <v>0</v>
      </c>
      <c r="DJ251" s="17">
        <f t="shared" si="1156"/>
        <v>0</v>
      </c>
      <c r="DK251" s="17">
        <f t="shared" si="1157"/>
        <v>0</v>
      </c>
      <c r="DL251" s="17">
        <f t="shared" si="1158"/>
        <v>0</v>
      </c>
      <c r="DM251" s="17">
        <f t="shared" si="1159"/>
        <v>0</v>
      </c>
      <c r="DN251" s="17">
        <f t="shared" si="1160"/>
        <v>0</v>
      </c>
      <c r="DO251" s="208"/>
      <c r="DP251" s="209"/>
      <c r="DQ251" s="209"/>
      <c r="DR251" s="17">
        <f t="shared" si="1161"/>
        <v>0</v>
      </c>
      <c r="DS251" s="17"/>
      <c r="DT251" s="17"/>
      <c r="DU251" s="17"/>
      <c r="DV251" s="40"/>
      <c r="DW251" s="15">
        <f t="shared" si="1162"/>
        <v>0</v>
      </c>
      <c r="DX251" s="17"/>
      <c r="DY251" s="17"/>
      <c r="DZ251" s="17"/>
      <c r="EA251" s="17"/>
      <c r="EB251" s="17">
        <f t="shared" si="1163"/>
        <v>0</v>
      </c>
      <c r="EC251" s="17"/>
      <c r="ED251" s="17"/>
      <c r="EE251" s="17"/>
      <c r="EF251" s="17"/>
      <c r="EG251" s="17"/>
      <c r="EH251" s="17"/>
      <c r="EI251" s="17"/>
      <c r="EJ251" s="8">
        <f t="shared" si="1164"/>
        <v>0</v>
      </c>
      <c r="EL251" s="8">
        <f t="shared" si="1165"/>
        <v>918</v>
      </c>
      <c r="EM251" s="8">
        <f t="shared" si="1166"/>
        <v>918</v>
      </c>
      <c r="EO251" s="8"/>
      <c r="EP251" s="8"/>
      <c r="ER251" s="8"/>
      <c r="ET251" s="148">
        <v>1440</v>
      </c>
      <c r="EU251" s="148"/>
      <c r="EV251" s="148">
        <v>0.36</v>
      </c>
      <c r="EW251" s="148"/>
      <c r="EX251" s="148"/>
      <c r="EY251" s="175"/>
      <c r="EZ251" s="148"/>
      <c r="FC251" s="8">
        <f t="shared" si="1169"/>
        <v>918</v>
      </c>
      <c r="FD251" s="8"/>
      <c r="FE251" s="131">
        <v>918</v>
      </c>
      <c r="FF251" s="8"/>
      <c r="FG251" s="131"/>
      <c r="FH251" s="8">
        <f t="shared" si="1170"/>
        <v>610.63126999999997</v>
      </c>
      <c r="FI251" s="8"/>
      <c r="FJ251" s="131">
        <v>610.63126999999997</v>
      </c>
      <c r="FK251" s="8"/>
      <c r="FL251" s="131"/>
      <c r="FM251" s="8">
        <f t="shared" si="1171"/>
        <v>918</v>
      </c>
      <c r="FN251" s="8"/>
      <c r="FO251" s="131">
        <v>918</v>
      </c>
      <c r="FP251" s="8"/>
      <c r="FQ251" s="131"/>
      <c r="FR251" s="8">
        <f t="shared" si="1172"/>
        <v>610.63126999999997</v>
      </c>
      <c r="FS251" s="8"/>
      <c r="FT251" s="131">
        <v>610.63126999999997</v>
      </c>
      <c r="FU251" s="8"/>
      <c r="FV251" s="131"/>
    </row>
    <row r="252" spans="2:178" s="59" customFormat="1" ht="15.75" hidden="1" customHeight="1" x14ac:dyDescent="0.3">
      <c r="B252" s="49"/>
      <c r="C252" s="50"/>
      <c r="D252" s="50">
        <v>1</v>
      </c>
      <c r="E252" s="307">
        <v>211</v>
      </c>
      <c r="F252" s="49"/>
      <c r="G252" s="50"/>
      <c r="H252" s="50"/>
      <c r="M252" s="307"/>
      <c r="N252" s="10" t="s">
        <v>393</v>
      </c>
      <c r="O252" s="312"/>
      <c r="P252" s="17">
        <f t="shared" si="1130"/>
        <v>0</v>
      </c>
      <c r="Q252" s="17"/>
      <c r="R252" s="33"/>
      <c r="S252" s="17"/>
      <c r="T252" s="17"/>
      <c r="U252" s="17">
        <v>0</v>
      </c>
      <c r="V252" s="312"/>
      <c r="W252" s="312"/>
      <c r="X252" s="17">
        <f t="shared" si="1131"/>
        <v>0</v>
      </c>
      <c r="Y252" s="17"/>
      <c r="Z252" s="17"/>
      <c r="AA252" s="17"/>
      <c r="AB252" s="17"/>
      <c r="AC252" s="17">
        <f t="shared" si="1132"/>
        <v>0</v>
      </c>
      <c r="AD252" s="17"/>
      <c r="AE252" s="274"/>
      <c r="AF252" s="17"/>
      <c r="AG252" s="274"/>
      <c r="AH252" s="312"/>
      <c r="AI252" s="17">
        <f t="shared" si="1133"/>
        <v>0</v>
      </c>
      <c r="AJ252" s="17"/>
      <c r="AK252" s="324">
        <f t="shared" si="904"/>
        <v>0</v>
      </c>
      <c r="AL252" s="324">
        <f t="shared" si="905"/>
        <v>0</v>
      </c>
      <c r="AM252" s="324">
        <f t="shared" si="906"/>
        <v>0</v>
      </c>
      <c r="AN252" s="17">
        <f t="shared" si="1134"/>
        <v>0</v>
      </c>
      <c r="AO252" s="17"/>
      <c r="AP252" s="33"/>
      <c r="AQ252" s="17"/>
      <c r="AR252" s="17"/>
      <c r="AS252" s="17">
        <f t="shared" si="1135"/>
        <v>0</v>
      </c>
      <c r="AT252" s="17"/>
      <c r="AU252" s="33"/>
      <c r="AV252" s="18"/>
      <c r="AW252" s="17"/>
      <c r="AX252" s="17"/>
      <c r="AY252" s="17">
        <f t="shared" si="1136"/>
        <v>0</v>
      </c>
      <c r="AZ252" s="17"/>
      <c r="BA252" s="33"/>
      <c r="BB252" s="17"/>
      <c r="BC252" s="17"/>
      <c r="BD252" s="17">
        <f t="shared" si="1137"/>
        <v>0</v>
      </c>
      <c r="BE252" s="17"/>
      <c r="BF252" s="33"/>
      <c r="BG252" s="17"/>
      <c r="BH252" s="17"/>
      <c r="BI252" s="17">
        <f t="shared" si="1138"/>
        <v>0</v>
      </c>
      <c r="BJ252" s="17"/>
      <c r="BK252" s="33"/>
      <c r="BL252" s="17"/>
      <c r="BM252" s="17"/>
      <c r="BN252" s="17">
        <f t="shared" si="1072"/>
        <v>0</v>
      </c>
      <c r="BO252" s="17"/>
      <c r="BP252" s="33"/>
      <c r="BQ252" s="17"/>
      <c r="BR252" s="17"/>
      <c r="BS252" s="17"/>
      <c r="BT252" s="17" t="s">
        <v>223</v>
      </c>
      <c r="BU252" s="17">
        <f t="shared" si="1139"/>
        <v>0</v>
      </c>
      <c r="BV252" s="17"/>
      <c r="BW252" s="17"/>
      <c r="BX252" s="17"/>
      <c r="BY252" s="17"/>
      <c r="BZ252" s="17">
        <f t="shared" si="1140"/>
        <v>0</v>
      </c>
      <c r="CA252" s="17">
        <f t="shared" si="1141"/>
        <v>0</v>
      </c>
      <c r="CB252" s="17">
        <f t="shared" si="1142"/>
        <v>0</v>
      </c>
      <c r="CC252" s="17">
        <f t="shared" si="1143"/>
        <v>0</v>
      </c>
      <c r="CD252" s="17">
        <f t="shared" si="1144"/>
        <v>0</v>
      </c>
      <c r="CE252" s="17">
        <f t="shared" si="1145"/>
        <v>0</v>
      </c>
      <c r="CF252" s="17"/>
      <c r="CG252" s="17"/>
      <c r="CH252" s="17"/>
      <c r="CI252" s="17"/>
      <c r="CJ252" s="17">
        <f t="shared" si="1146"/>
        <v>0</v>
      </c>
      <c r="CK252" s="17"/>
      <c r="CL252" s="17"/>
      <c r="CM252" s="17"/>
      <c r="CN252" s="17"/>
      <c r="CO252" s="17">
        <f t="shared" si="1147"/>
        <v>0</v>
      </c>
      <c r="CP252" s="17"/>
      <c r="CQ252" s="17"/>
      <c r="CR252" s="17"/>
      <c r="CS252" s="17"/>
      <c r="CT252" s="15">
        <f t="shared" si="1148"/>
        <v>0</v>
      </c>
      <c r="CU252" s="15"/>
      <c r="CV252" s="15"/>
      <c r="CW252" s="15"/>
      <c r="CX252" s="15"/>
      <c r="CY252" s="17">
        <f t="shared" si="1149"/>
        <v>0</v>
      </c>
      <c r="CZ252" s="17"/>
      <c r="DA252" s="274"/>
      <c r="DB252" s="17"/>
      <c r="DC252" s="274"/>
      <c r="DD252" s="15">
        <f t="shared" si="1150"/>
        <v>0</v>
      </c>
      <c r="DE252" s="17">
        <f t="shared" si="1151"/>
        <v>0</v>
      </c>
      <c r="DF252" s="17">
        <f t="shared" si="1152"/>
        <v>0</v>
      </c>
      <c r="DG252" s="17">
        <f t="shared" si="1153"/>
        <v>0</v>
      </c>
      <c r="DH252" s="17">
        <f t="shared" si="1154"/>
        <v>0</v>
      </c>
      <c r="DI252" s="17">
        <f t="shared" si="1155"/>
        <v>0</v>
      </c>
      <c r="DJ252" s="17">
        <f t="shared" si="1156"/>
        <v>0</v>
      </c>
      <c r="DK252" s="17">
        <f t="shared" si="1157"/>
        <v>0</v>
      </c>
      <c r="DL252" s="17">
        <f t="shared" si="1158"/>
        <v>0</v>
      </c>
      <c r="DM252" s="17">
        <f t="shared" si="1159"/>
        <v>0</v>
      </c>
      <c r="DN252" s="17">
        <f t="shared" si="1160"/>
        <v>0</v>
      </c>
      <c r="DO252" s="208"/>
      <c r="DP252" s="209"/>
      <c r="DQ252" s="209"/>
      <c r="DR252" s="17">
        <f t="shared" si="1161"/>
        <v>0</v>
      </c>
      <c r="DS252" s="17"/>
      <c r="DT252" s="17"/>
      <c r="DU252" s="17"/>
      <c r="DV252" s="40"/>
      <c r="DW252" s="15">
        <f t="shared" si="1162"/>
        <v>0</v>
      </c>
      <c r="DX252" s="17"/>
      <c r="DY252" s="17"/>
      <c r="DZ252" s="17"/>
      <c r="EA252" s="17"/>
      <c r="EB252" s="17">
        <f t="shared" si="1163"/>
        <v>0</v>
      </c>
      <c r="EC252" s="17"/>
      <c r="ED252" s="17"/>
      <c r="EE252" s="17"/>
      <c r="EF252" s="17"/>
      <c r="EG252" s="17"/>
      <c r="EH252" s="17"/>
      <c r="EI252" s="17"/>
      <c r="EJ252" s="8">
        <f t="shared" si="1164"/>
        <v>0</v>
      </c>
      <c r="EL252" s="8">
        <f t="shared" si="1165"/>
        <v>0</v>
      </c>
      <c r="EM252" s="8">
        <f t="shared" si="1166"/>
        <v>0</v>
      </c>
      <c r="EO252" s="8"/>
      <c r="EP252" s="8"/>
      <c r="ER252" s="8"/>
      <c r="ET252" s="148"/>
      <c r="EU252" s="148"/>
      <c r="EV252" s="148"/>
      <c r="EW252" s="148"/>
      <c r="EX252" s="148"/>
      <c r="EY252" s="175"/>
      <c r="EZ252" s="148"/>
      <c r="FC252" s="8">
        <f t="shared" si="1169"/>
        <v>0</v>
      </c>
      <c r="FD252" s="8"/>
      <c r="FE252" s="131"/>
      <c r="FF252" s="8"/>
      <c r="FG252" s="131"/>
      <c r="FH252" s="8">
        <f t="shared" si="1170"/>
        <v>0</v>
      </c>
      <c r="FI252" s="8"/>
      <c r="FJ252" s="131"/>
      <c r="FK252" s="8"/>
      <c r="FL252" s="131"/>
      <c r="FM252" s="8">
        <f t="shared" si="1171"/>
        <v>0</v>
      </c>
      <c r="FN252" s="8"/>
      <c r="FO252" s="131"/>
      <c r="FP252" s="8"/>
      <c r="FQ252" s="131"/>
      <c r="FR252" s="8">
        <f t="shared" si="1172"/>
        <v>0</v>
      </c>
      <c r="FS252" s="8"/>
      <c r="FT252" s="131"/>
      <c r="FU252" s="8"/>
      <c r="FV252" s="131"/>
    </row>
    <row r="253" spans="2:178" s="59" customFormat="1" ht="15.75" customHeight="1" x14ac:dyDescent="0.3">
      <c r="B253" s="49"/>
      <c r="C253" s="50">
        <v>1</v>
      </c>
      <c r="D253" s="50"/>
      <c r="E253" s="307">
        <v>212</v>
      </c>
      <c r="F253" s="49"/>
      <c r="G253" s="50">
        <v>1</v>
      </c>
      <c r="H253" s="50">
        <v>1</v>
      </c>
      <c r="I253" s="307"/>
      <c r="J253" s="10"/>
      <c r="K253" s="10"/>
      <c r="L253" s="81"/>
      <c r="M253" s="307">
        <v>170</v>
      </c>
      <c r="N253" s="10" t="s">
        <v>70</v>
      </c>
      <c r="O253" s="312"/>
      <c r="P253" s="17">
        <f t="shared" si="1130"/>
        <v>26850.912</v>
      </c>
      <c r="Q253" s="111">
        <v>8075</v>
      </c>
      <c r="R253" s="33">
        <v>7366.5</v>
      </c>
      <c r="S253" s="33">
        <v>9042.7119999999995</v>
      </c>
      <c r="T253" s="109">
        <v>2366.6999999999998</v>
      </c>
      <c r="U253" s="17">
        <v>1840.7369600000002</v>
      </c>
      <c r="V253" s="312"/>
      <c r="W253" s="312"/>
      <c r="X253" s="15">
        <f t="shared" si="1131"/>
        <v>22262.412</v>
      </c>
      <c r="Y253" s="15">
        <f>200.2125+1046.02592+2240.26158</f>
        <v>3486.5</v>
      </c>
      <c r="Z253" s="33">
        <v>7366.5</v>
      </c>
      <c r="AA253" s="33">
        <f>9747.07-704.358</f>
        <v>9042.7119999999995</v>
      </c>
      <c r="AB253" s="109">
        <v>2366.6999999999998</v>
      </c>
      <c r="AC253" s="17">
        <f t="shared" si="1132"/>
        <v>4634.8262999999997</v>
      </c>
      <c r="AD253" s="15">
        <v>183.5</v>
      </c>
      <c r="AE253" s="276">
        <v>719.42296999999996</v>
      </c>
      <c r="AF253" s="15">
        <v>614.97050999999999</v>
      </c>
      <c r="AG253" s="276">
        <v>3116.93282</v>
      </c>
      <c r="AH253" s="312"/>
      <c r="AI253" s="17">
        <f t="shared" si="1133"/>
        <v>1840.7369600000002</v>
      </c>
      <c r="AJ253" s="15">
        <v>183.5</v>
      </c>
      <c r="AK253" s="324">
        <f t="shared" si="904"/>
        <v>736.65000000000009</v>
      </c>
      <c r="AL253" s="324">
        <f t="shared" si="905"/>
        <v>723.41696000000002</v>
      </c>
      <c r="AM253" s="324">
        <f>AX253*10%-39.5</f>
        <v>197.17</v>
      </c>
      <c r="AN253" s="17">
        <f t="shared" si="1134"/>
        <v>26850.912</v>
      </c>
      <c r="AO253" s="111">
        <v>8075</v>
      </c>
      <c r="AP253" s="33">
        <v>7366.5</v>
      </c>
      <c r="AQ253" s="33">
        <v>9042.7119999999995</v>
      </c>
      <c r="AR253" s="109">
        <v>2366.6999999999998</v>
      </c>
      <c r="AS253" s="17">
        <f t="shared" si="1135"/>
        <v>26850.912</v>
      </c>
      <c r="AT253" s="111">
        <v>8075</v>
      </c>
      <c r="AU253" s="33">
        <v>7366.5</v>
      </c>
      <c r="AV253" s="33"/>
      <c r="AW253" s="118">
        <v>9042.7119999999995</v>
      </c>
      <c r="AX253" s="109">
        <v>2366.6999999999998</v>
      </c>
      <c r="AY253" s="17">
        <f t="shared" si="1136"/>
        <v>27555.27</v>
      </c>
      <c r="AZ253" s="111">
        <v>8075</v>
      </c>
      <c r="BA253" s="33">
        <v>7366.5</v>
      </c>
      <c r="BB253" s="33">
        <v>9747.07</v>
      </c>
      <c r="BC253" s="109">
        <v>2366.6999999999998</v>
      </c>
      <c r="BD253" s="17">
        <f t="shared" si="1137"/>
        <v>27555.27</v>
      </c>
      <c r="BE253" s="111">
        <v>8075</v>
      </c>
      <c r="BF253" s="33">
        <v>7366.5</v>
      </c>
      <c r="BG253" s="33">
        <v>9747.07</v>
      </c>
      <c r="BH253" s="109">
        <v>2366.6999999999998</v>
      </c>
      <c r="BI253" s="17">
        <f t="shared" si="1138"/>
        <v>17808.2</v>
      </c>
      <c r="BJ253" s="111">
        <v>8075</v>
      </c>
      <c r="BK253" s="33">
        <v>7366.5</v>
      </c>
      <c r="BL253" s="33"/>
      <c r="BM253" s="109">
        <v>2366.6999999999998</v>
      </c>
      <c r="BN253" s="17">
        <f t="shared" si="1072"/>
        <v>7366.5</v>
      </c>
      <c r="BO253" s="15"/>
      <c r="BP253" s="33">
        <v>7366.5</v>
      </c>
      <c r="BQ253" s="33"/>
      <c r="BR253" s="33"/>
      <c r="BS253" s="33"/>
      <c r="BT253" s="33" t="s">
        <v>302</v>
      </c>
      <c r="BU253" s="17">
        <f t="shared" si="1139"/>
        <v>26832.782999999999</v>
      </c>
      <c r="BV253" s="15">
        <f>8056.871</f>
        <v>8056.8710000000001</v>
      </c>
      <c r="BW253" s="33">
        <v>7366.5</v>
      </c>
      <c r="BX253" s="33">
        <f>9747.07-704.358</f>
        <v>9042.7119999999995</v>
      </c>
      <c r="BY253" s="109">
        <v>2366.6999999999998</v>
      </c>
      <c r="BZ253" s="17">
        <f t="shared" si="1140"/>
        <v>18.128999999999905</v>
      </c>
      <c r="CA253" s="17">
        <f t="shared" si="1141"/>
        <v>18.128999999999905</v>
      </c>
      <c r="CB253" s="17">
        <f t="shared" si="1142"/>
        <v>0</v>
      </c>
      <c r="CC253" s="17">
        <f t="shared" si="1143"/>
        <v>0</v>
      </c>
      <c r="CD253" s="17">
        <f t="shared" si="1144"/>
        <v>0</v>
      </c>
      <c r="CE253" s="15">
        <f t="shared" si="1145"/>
        <v>22966.77</v>
      </c>
      <c r="CF253" s="15">
        <f>200.2125+1046.02592+2240.26158</f>
        <v>3486.5</v>
      </c>
      <c r="CG253" s="33">
        <v>7366.5</v>
      </c>
      <c r="CH253" s="33">
        <v>9747.07</v>
      </c>
      <c r="CI253" s="109">
        <v>2366.6999999999998</v>
      </c>
      <c r="CJ253" s="17">
        <f t="shared" si="1146"/>
        <v>704.35799999999995</v>
      </c>
      <c r="CK253" s="15"/>
      <c r="CL253" s="15"/>
      <c r="CM253" s="33">
        <f>704.358</f>
        <v>704.35799999999995</v>
      </c>
      <c r="CN253" s="15"/>
      <c r="CO253" s="15">
        <f t="shared" si="1147"/>
        <v>22262.412</v>
      </c>
      <c r="CP253" s="15">
        <f>200.2125+1046.02592+2240.26158</f>
        <v>3486.5</v>
      </c>
      <c r="CQ253" s="33">
        <v>7366.5</v>
      </c>
      <c r="CR253" s="33">
        <f>9747.07-704.358</f>
        <v>9042.7119999999995</v>
      </c>
      <c r="CS253" s="109">
        <v>2366.6999999999998</v>
      </c>
      <c r="CT253" s="15">
        <f t="shared" si="1148"/>
        <v>17431.233</v>
      </c>
      <c r="CU253" s="15">
        <f>200.2125+1046.02592+2240.26158</f>
        <v>3486.5</v>
      </c>
      <c r="CV253" s="15">
        <v>6067.5739999999996</v>
      </c>
      <c r="CW253" s="15">
        <v>5534.7190000000001</v>
      </c>
      <c r="CX253" s="15">
        <v>2342.44</v>
      </c>
      <c r="CY253" s="17">
        <f t="shared" si="1149"/>
        <v>4634.8262999999997</v>
      </c>
      <c r="CZ253" s="15">
        <v>183.5</v>
      </c>
      <c r="DA253" s="276">
        <v>719.42296999999996</v>
      </c>
      <c r="DB253" s="15">
        <v>614.97050999999999</v>
      </c>
      <c r="DC253" s="276">
        <v>3116.93282</v>
      </c>
      <c r="DD253" s="15">
        <f t="shared" si="1150"/>
        <v>22066.059300000001</v>
      </c>
      <c r="DE253" s="17">
        <f t="shared" si="1151"/>
        <v>22066.059300000001</v>
      </c>
      <c r="DF253" s="17">
        <f t="shared" si="1152"/>
        <v>3670</v>
      </c>
      <c r="DG253" s="17">
        <f t="shared" si="1153"/>
        <v>6786.9969699999992</v>
      </c>
      <c r="DH253" s="17">
        <f t="shared" si="1154"/>
        <v>6149.6895100000002</v>
      </c>
      <c r="DI253" s="17">
        <f t="shared" si="1155"/>
        <v>5459.3728200000005</v>
      </c>
      <c r="DJ253" s="17">
        <f t="shared" si="1156"/>
        <v>4831.1790000000001</v>
      </c>
      <c r="DK253" s="17">
        <f t="shared" si="1157"/>
        <v>0</v>
      </c>
      <c r="DL253" s="17">
        <f t="shared" si="1158"/>
        <v>1298.9260000000004</v>
      </c>
      <c r="DM253" s="17">
        <f t="shared" si="1159"/>
        <v>3507.9929999999995</v>
      </c>
      <c r="DN253" s="17">
        <f t="shared" si="1160"/>
        <v>24.259999999999764</v>
      </c>
      <c r="DO253" s="208"/>
      <c r="DP253" s="209"/>
      <c r="DQ253" s="209"/>
      <c r="DR253" s="17">
        <f t="shared" si="1161"/>
        <v>6357.7122399999998</v>
      </c>
      <c r="DS253" s="15">
        <v>6357.7122399999998</v>
      </c>
      <c r="DT253" s="15"/>
      <c r="DU253" s="15"/>
      <c r="DV253" s="234"/>
      <c r="DW253" s="15">
        <f t="shared" si="1162"/>
        <v>5254.6448799999998</v>
      </c>
      <c r="DX253" s="17">
        <v>5254.6448799999998</v>
      </c>
      <c r="DY253" s="15"/>
      <c r="DZ253" s="15"/>
      <c r="EA253" s="15"/>
      <c r="EB253" s="17">
        <f t="shared" si="1163"/>
        <v>1103.06736</v>
      </c>
      <c r="EC253" s="17">
        <f>DS253-DX253</f>
        <v>1103.06736</v>
      </c>
      <c r="ED253" s="17"/>
      <c r="EE253" s="17"/>
      <c r="EF253" s="17"/>
      <c r="EG253" s="15"/>
      <c r="EH253" s="15"/>
      <c r="EI253" s="234"/>
      <c r="EJ253" s="36">
        <f t="shared" si="1164"/>
        <v>5934.2463600000001</v>
      </c>
      <c r="EL253" s="8">
        <f t="shared" si="1165"/>
        <v>28620.124240000001</v>
      </c>
      <c r="EM253" s="8">
        <f t="shared" si="1166"/>
        <v>22685.87788</v>
      </c>
      <c r="EO253" s="36"/>
      <c r="EP253" s="36"/>
      <c r="ER253" s="36"/>
      <c r="ET253" s="162">
        <v>9595</v>
      </c>
      <c r="EU253" s="162"/>
      <c r="EV253" s="162">
        <v>1.5620000000000001</v>
      </c>
      <c r="EW253" s="162">
        <v>13435</v>
      </c>
      <c r="EX253" s="162">
        <v>2.871</v>
      </c>
      <c r="EY253" s="178">
        <v>4</v>
      </c>
      <c r="EZ253" s="151">
        <v>4288</v>
      </c>
      <c r="FC253" s="8">
        <f t="shared" si="1169"/>
        <v>17431.233</v>
      </c>
      <c r="FD253" s="36">
        <v>3486.5</v>
      </c>
      <c r="FE253" s="129">
        <v>6067.5739999999996</v>
      </c>
      <c r="FF253" s="36">
        <v>5534.7190000000001</v>
      </c>
      <c r="FG253" s="129">
        <v>2342.44</v>
      </c>
      <c r="FH253" s="8">
        <f t="shared" si="1170"/>
        <v>4634.8262999999997</v>
      </c>
      <c r="FI253" s="36">
        <v>183.5</v>
      </c>
      <c r="FJ253" s="129">
        <v>719.42296999999996</v>
      </c>
      <c r="FK253" s="36">
        <v>614.97050999999999</v>
      </c>
      <c r="FL253" s="129">
        <v>3116.93282</v>
      </c>
      <c r="FM253" s="8">
        <f t="shared" si="1171"/>
        <v>17431.233</v>
      </c>
      <c r="FN253" s="36">
        <v>3486.5</v>
      </c>
      <c r="FO253" s="129">
        <v>6067.5739999999996</v>
      </c>
      <c r="FP253" s="36">
        <v>5534.7190000000001</v>
      </c>
      <c r="FQ253" s="129">
        <v>2342.44</v>
      </c>
      <c r="FR253" s="8">
        <f t="shared" si="1172"/>
        <v>4634.8262999999997</v>
      </c>
      <c r="FS253" s="36">
        <v>183.5</v>
      </c>
      <c r="FT253" s="129">
        <v>719.42296999999996</v>
      </c>
      <c r="FU253" s="36">
        <v>614.97050999999999</v>
      </c>
      <c r="FV253" s="129">
        <v>3116.93282</v>
      </c>
    </row>
    <row r="254" spans="2:178" s="59" customFormat="1" ht="15.75" customHeight="1" x14ac:dyDescent="0.3">
      <c r="B254" s="49"/>
      <c r="C254" s="50"/>
      <c r="D254" s="50">
        <v>1</v>
      </c>
      <c r="E254" s="307">
        <v>213</v>
      </c>
      <c r="F254" s="49"/>
      <c r="G254" s="50"/>
      <c r="H254" s="50">
        <v>1</v>
      </c>
      <c r="I254" s="307"/>
      <c r="J254" s="10"/>
      <c r="K254" s="10"/>
      <c r="L254" s="81"/>
      <c r="M254" s="307">
        <v>171</v>
      </c>
      <c r="N254" s="10" t="s">
        <v>157</v>
      </c>
      <c r="O254" s="312"/>
      <c r="P254" s="17">
        <f t="shared" si="1130"/>
        <v>1377</v>
      </c>
      <c r="Q254" s="15"/>
      <c r="R254" s="33">
        <v>1377</v>
      </c>
      <c r="S254" s="33"/>
      <c r="T254" s="33"/>
      <c r="U254" s="17">
        <v>137.70000000000002</v>
      </c>
      <c r="V254" s="312"/>
      <c r="W254" s="312"/>
      <c r="X254" s="15">
        <f t="shared" si="1131"/>
        <v>1377</v>
      </c>
      <c r="Y254" s="15"/>
      <c r="Z254" s="33">
        <v>1377</v>
      </c>
      <c r="AA254" s="221"/>
      <c r="AB254" s="33"/>
      <c r="AC254" s="17">
        <f t="shared" si="1132"/>
        <v>998.93269999999995</v>
      </c>
      <c r="AD254" s="15"/>
      <c r="AE254" s="274">
        <v>998.93269999999995</v>
      </c>
      <c r="AF254" s="221"/>
      <c r="AG254" s="274"/>
      <c r="AH254" s="312"/>
      <c r="AI254" s="17">
        <f t="shared" si="1133"/>
        <v>137.70000000000002</v>
      </c>
      <c r="AJ254" s="15"/>
      <c r="AK254" s="324">
        <f t="shared" si="904"/>
        <v>137.70000000000002</v>
      </c>
      <c r="AL254" s="324">
        <f t="shared" si="905"/>
        <v>0</v>
      </c>
      <c r="AM254" s="324">
        <f t="shared" si="906"/>
        <v>0</v>
      </c>
      <c r="AN254" s="17">
        <f t="shared" si="1134"/>
        <v>1377</v>
      </c>
      <c r="AO254" s="15"/>
      <c r="AP254" s="33">
        <v>1377</v>
      </c>
      <c r="AQ254" s="33"/>
      <c r="AR254" s="33"/>
      <c r="AS254" s="17">
        <f t="shared" si="1135"/>
        <v>1377</v>
      </c>
      <c r="AT254" s="15"/>
      <c r="AU254" s="33">
        <v>1377</v>
      </c>
      <c r="AV254" s="33"/>
      <c r="AW254" s="33"/>
      <c r="AX254" s="33"/>
      <c r="AY254" s="17">
        <f t="shared" si="1136"/>
        <v>1377</v>
      </c>
      <c r="AZ254" s="15"/>
      <c r="BA254" s="33">
        <v>1377</v>
      </c>
      <c r="BB254" s="33"/>
      <c r="BC254" s="33"/>
      <c r="BD254" s="17">
        <f t="shared" si="1137"/>
        <v>1377</v>
      </c>
      <c r="BE254" s="15"/>
      <c r="BF254" s="33">
        <v>1377</v>
      </c>
      <c r="BG254" s="33"/>
      <c r="BH254" s="33"/>
      <c r="BI254" s="17">
        <f t="shared" si="1138"/>
        <v>1377</v>
      </c>
      <c r="BJ254" s="15"/>
      <c r="BK254" s="33">
        <v>1377</v>
      </c>
      <c r="BL254" s="33"/>
      <c r="BM254" s="33"/>
      <c r="BN254" s="17">
        <f t="shared" si="1072"/>
        <v>1377</v>
      </c>
      <c r="BO254" s="15"/>
      <c r="BP254" s="33">
        <v>1377</v>
      </c>
      <c r="BQ254" s="33"/>
      <c r="BR254" s="33"/>
      <c r="BS254" s="33"/>
      <c r="BT254" s="33" t="s">
        <v>276</v>
      </c>
      <c r="BU254" s="17">
        <f t="shared" si="1139"/>
        <v>1377</v>
      </c>
      <c r="BV254" s="15"/>
      <c r="BW254" s="33">
        <v>1377</v>
      </c>
      <c r="BX254" s="221"/>
      <c r="BY254" s="33"/>
      <c r="BZ254" s="15">
        <f t="shared" si="1140"/>
        <v>0</v>
      </c>
      <c r="CA254" s="17">
        <f t="shared" si="1141"/>
        <v>0</v>
      </c>
      <c r="CB254" s="17">
        <f t="shared" si="1142"/>
        <v>0</v>
      </c>
      <c r="CC254" s="17">
        <f t="shared" si="1143"/>
        <v>0</v>
      </c>
      <c r="CD254" s="17">
        <f t="shared" si="1144"/>
        <v>0</v>
      </c>
      <c r="CE254" s="15">
        <f t="shared" si="1145"/>
        <v>1377</v>
      </c>
      <c r="CF254" s="15"/>
      <c r="CG254" s="33">
        <v>1377</v>
      </c>
      <c r="CH254" s="221"/>
      <c r="CI254" s="33"/>
      <c r="CJ254" s="17">
        <f t="shared" si="1146"/>
        <v>0</v>
      </c>
      <c r="CK254" s="15"/>
      <c r="CL254" s="33"/>
      <c r="CM254" s="221"/>
      <c r="CN254" s="221"/>
      <c r="CO254" s="15">
        <f t="shared" si="1147"/>
        <v>1377</v>
      </c>
      <c r="CP254" s="15"/>
      <c r="CQ254" s="33">
        <v>1377</v>
      </c>
      <c r="CR254" s="221"/>
      <c r="CS254" s="33"/>
      <c r="CT254" s="15">
        <f t="shared" si="1148"/>
        <v>1377</v>
      </c>
      <c r="CU254" s="15"/>
      <c r="CV254" s="33">
        <v>1377</v>
      </c>
      <c r="CW254" s="33"/>
      <c r="CX254" s="33"/>
      <c r="CY254" s="17">
        <f t="shared" si="1149"/>
        <v>998.93269999999995</v>
      </c>
      <c r="CZ254" s="15"/>
      <c r="DA254" s="274">
        <v>998.93269999999995</v>
      </c>
      <c r="DB254" s="221"/>
      <c r="DC254" s="274"/>
      <c r="DD254" s="15">
        <f t="shared" si="1150"/>
        <v>2375.9326999999998</v>
      </c>
      <c r="DE254" s="17">
        <f t="shared" si="1151"/>
        <v>2375.9326999999998</v>
      </c>
      <c r="DF254" s="17">
        <f t="shared" si="1152"/>
        <v>0</v>
      </c>
      <c r="DG254" s="17">
        <f t="shared" si="1153"/>
        <v>2375.9326999999998</v>
      </c>
      <c r="DH254" s="17">
        <f t="shared" si="1154"/>
        <v>0</v>
      </c>
      <c r="DI254" s="17">
        <f t="shared" si="1155"/>
        <v>0</v>
      </c>
      <c r="DJ254" s="17">
        <f t="shared" si="1156"/>
        <v>0</v>
      </c>
      <c r="DK254" s="17">
        <f t="shared" si="1157"/>
        <v>0</v>
      </c>
      <c r="DL254" s="17">
        <f t="shared" si="1158"/>
        <v>0</v>
      </c>
      <c r="DM254" s="17">
        <f t="shared" si="1159"/>
        <v>0</v>
      </c>
      <c r="DN254" s="17">
        <f t="shared" si="1160"/>
        <v>0</v>
      </c>
      <c r="DO254" s="208"/>
      <c r="DP254" s="212"/>
      <c r="DQ254" s="212"/>
      <c r="DR254" s="17">
        <f t="shared" si="1161"/>
        <v>950.84299999999996</v>
      </c>
      <c r="DS254" s="221"/>
      <c r="DT254" s="17">
        <v>950.84299999999996</v>
      </c>
      <c r="DU254" s="221"/>
      <c r="DV254" s="221"/>
      <c r="DW254" s="15">
        <f t="shared" si="1162"/>
        <v>950.84299999999996</v>
      </c>
      <c r="DX254" s="213"/>
      <c r="DY254" s="221">
        <v>950.84299999999996</v>
      </c>
      <c r="DZ254" s="221"/>
      <c r="EA254" s="221"/>
      <c r="EB254" s="17">
        <f t="shared" si="1163"/>
        <v>0</v>
      </c>
      <c r="EC254" s="17"/>
      <c r="ED254" s="17">
        <f t="shared" ref="ED254" si="1173">DT254-DY254</f>
        <v>0</v>
      </c>
      <c r="EE254" s="17"/>
      <c r="EF254" s="17"/>
      <c r="EG254" s="221"/>
      <c r="EH254" s="221"/>
      <c r="EI254" s="221"/>
      <c r="EJ254" s="36">
        <f t="shared" si="1164"/>
        <v>0</v>
      </c>
      <c r="EL254" s="8">
        <f t="shared" si="1165"/>
        <v>2327.8429999999998</v>
      </c>
      <c r="EM254" s="8">
        <f t="shared" si="1166"/>
        <v>2327.8429999999998</v>
      </c>
      <c r="EO254" s="36"/>
      <c r="EP254" s="36"/>
      <c r="ER254" s="36"/>
      <c r="ET254" s="148">
        <v>3950</v>
      </c>
      <c r="EU254" s="148"/>
      <c r="EV254" s="148">
        <v>0.65</v>
      </c>
      <c r="EW254" s="148"/>
      <c r="EX254" s="148"/>
      <c r="EY254" s="175"/>
      <c r="EZ254" s="148"/>
      <c r="FC254" s="8">
        <f t="shared" si="1169"/>
        <v>1377</v>
      </c>
      <c r="FD254" s="36"/>
      <c r="FE254" s="131">
        <v>1377</v>
      </c>
      <c r="FF254" s="75"/>
      <c r="FG254" s="131"/>
      <c r="FH254" s="8">
        <f t="shared" si="1170"/>
        <v>998.93269999999995</v>
      </c>
      <c r="FI254" s="36"/>
      <c r="FJ254" s="131">
        <v>998.93269999999995</v>
      </c>
      <c r="FK254" s="75"/>
      <c r="FL254" s="131"/>
      <c r="FM254" s="8">
        <f t="shared" si="1171"/>
        <v>1377</v>
      </c>
      <c r="FN254" s="36"/>
      <c r="FO254" s="131">
        <v>1377</v>
      </c>
      <c r="FP254" s="75"/>
      <c r="FQ254" s="131"/>
      <c r="FR254" s="8">
        <f t="shared" si="1172"/>
        <v>998.93269999999995</v>
      </c>
      <c r="FS254" s="36"/>
      <c r="FT254" s="131">
        <v>998.93269999999995</v>
      </c>
      <c r="FU254" s="75"/>
      <c r="FV254" s="131"/>
    </row>
    <row r="255" spans="2:178" s="59" customFormat="1" ht="15.75" customHeight="1" x14ac:dyDescent="0.3">
      <c r="B255" s="49"/>
      <c r="C255" s="50">
        <v>1</v>
      </c>
      <c r="D255" s="50"/>
      <c r="E255" s="307">
        <v>214</v>
      </c>
      <c r="F255" s="49"/>
      <c r="G255" s="50">
        <v>1</v>
      </c>
      <c r="H255" s="50"/>
      <c r="I255" s="307"/>
      <c r="J255" s="10"/>
      <c r="K255" s="10"/>
      <c r="L255" s="81"/>
      <c r="M255" s="307">
        <v>172</v>
      </c>
      <c r="N255" s="10" t="s">
        <v>394</v>
      </c>
      <c r="O255" s="312"/>
      <c r="P255" s="17">
        <f>Q255+R255+S255+T255</f>
        <v>20944.854000000003</v>
      </c>
      <c r="Q255" s="15"/>
      <c r="R255" s="33">
        <v>3838.5</v>
      </c>
      <c r="S255" s="33">
        <v>16607.954000000002</v>
      </c>
      <c r="T255" s="109">
        <v>498.4</v>
      </c>
      <c r="U255" s="17">
        <v>1745.8791200000001</v>
      </c>
      <c r="V255" s="312"/>
      <c r="W255" s="312"/>
      <c r="X255" s="15">
        <f t="shared" si="1131"/>
        <v>20944.854000000003</v>
      </c>
      <c r="Y255" s="15"/>
      <c r="Z255" s="33">
        <v>3838.5</v>
      </c>
      <c r="AA255" s="221">
        <f>19000-2392.046</f>
        <v>16607.954000000002</v>
      </c>
      <c r="AB255" s="221">
        <v>498.4</v>
      </c>
      <c r="AC255" s="17">
        <f t="shared" si="1132"/>
        <v>0</v>
      </c>
      <c r="AD255" s="15"/>
      <c r="AE255" s="274">
        <v>0</v>
      </c>
      <c r="AF255" s="221"/>
      <c r="AG255" s="274"/>
      <c r="AH255" s="312"/>
      <c r="AI255" s="17">
        <f t="shared" si="1133"/>
        <v>1745.8791200000001</v>
      </c>
      <c r="AJ255" s="15"/>
      <c r="AK255" s="324">
        <f t="shared" si="904"/>
        <v>383.85</v>
      </c>
      <c r="AL255" s="324">
        <f t="shared" si="905"/>
        <v>1328.6363200000001</v>
      </c>
      <c r="AM255" s="324">
        <f t="shared" si="906"/>
        <v>33.392800000000001</v>
      </c>
      <c r="AN255" s="17">
        <f>AO255+AP255+AQ255+AR255</f>
        <v>20944.854000000003</v>
      </c>
      <c r="AO255" s="15"/>
      <c r="AP255" s="33">
        <v>3838.5</v>
      </c>
      <c r="AQ255" s="33">
        <v>16607.954000000002</v>
      </c>
      <c r="AR255" s="109">
        <v>498.4</v>
      </c>
      <c r="AS255" s="17">
        <f t="shared" si="1135"/>
        <v>20944.854000000003</v>
      </c>
      <c r="AT255" s="15"/>
      <c r="AU255" s="33">
        <v>3838.5</v>
      </c>
      <c r="AV255" s="33"/>
      <c r="AW255" s="118">
        <v>16607.954000000002</v>
      </c>
      <c r="AX255" s="109">
        <v>498.4</v>
      </c>
      <c r="AY255" s="17">
        <f t="shared" si="1136"/>
        <v>23336.9</v>
      </c>
      <c r="AZ255" s="15"/>
      <c r="BA255" s="33">
        <v>3838.5</v>
      </c>
      <c r="BB255" s="33">
        <v>19000</v>
      </c>
      <c r="BC255" s="109">
        <v>498.4</v>
      </c>
      <c r="BD255" s="17">
        <f t="shared" si="1137"/>
        <v>23336.9</v>
      </c>
      <c r="BE255" s="15"/>
      <c r="BF255" s="33">
        <v>3838.5</v>
      </c>
      <c r="BG255" s="33">
        <v>19000</v>
      </c>
      <c r="BH255" s="109">
        <v>498.4</v>
      </c>
      <c r="BI255" s="17">
        <f t="shared" si="1138"/>
        <v>23336.9</v>
      </c>
      <c r="BJ255" s="15"/>
      <c r="BK255" s="33">
        <v>3838.5</v>
      </c>
      <c r="BL255" s="33">
        <v>19000</v>
      </c>
      <c r="BM255" s="109">
        <v>498.4</v>
      </c>
      <c r="BN255" s="17">
        <f t="shared" si="1072"/>
        <v>3838.5</v>
      </c>
      <c r="BO255" s="15"/>
      <c r="BP255" s="33">
        <v>3838.5</v>
      </c>
      <c r="BQ255" s="33"/>
      <c r="BR255" s="33"/>
      <c r="BS255" s="18"/>
      <c r="BT255" s="18"/>
      <c r="BU255" s="17">
        <f t="shared" si="1139"/>
        <v>20944.854000000003</v>
      </c>
      <c r="BV255" s="15"/>
      <c r="BW255" s="33">
        <v>3838.5</v>
      </c>
      <c r="BX255" s="221">
        <f>19000-2392.046</f>
        <v>16607.954000000002</v>
      </c>
      <c r="BY255" s="221">
        <v>498.4</v>
      </c>
      <c r="BZ255" s="15">
        <f t="shared" si="1140"/>
        <v>0</v>
      </c>
      <c r="CA255" s="17">
        <f t="shared" si="1141"/>
        <v>0</v>
      </c>
      <c r="CB255" s="17">
        <f t="shared" si="1142"/>
        <v>0</v>
      </c>
      <c r="CC255" s="17">
        <f t="shared" si="1143"/>
        <v>0</v>
      </c>
      <c r="CD255" s="17">
        <f t="shared" si="1144"/>
        <v>0</v>
      </c>
      <c r="CE255" s="15">
        <f t="shared" si="1145"/>
        <v>23336.9</v>
      </c>
      <c r="CF255" s="15"/>
      <c r="CG255" s="33">
        <v>3838.5</v>
      </c>
      <c r="CH255" s="221">
        <v>19000</v>
      </c>
      <c r="CI255" s="221">
        <v>498.4</v>
      </c>
      <c r="CJ255" s="17">
        <f t="shared" si="1146"/>
        <v>2392.0459999999998</v>
      </c>
      <c r="CK255" s="15"/>
      <c r="CL255" s="33"/>
      <c r="CM255" s="221">
        <f>2392.046</f>
        <v>2392.0459999999998</v>
      </c>
      <c r="CN255" s="221"/>
      <c r="CO255" s="15">
        <f t="shared" si="1147"/>
        <v>20944.854000000003</v>
      </c>
      <c r="CP255" s="15"/>
      <c r="CQ255" s="33">
        <v>3838.5</v>
      </c>
      <c r="CR255" s="221">
        <f>19000-2392.046</f>
        <v>16607.954000000002</v>
      </c>
      <c r="CS255" s="221">
        <v>498.4</v>
      </c>
      <c r="CT255" s="15">
        <f t="shared" si="1148"/>
        <v>0</v>
      </c>
      <c r="CU255" s="15"/>
      <c r="CV255" s="33"/>
      <c r="CW255" s="33"/>
      <c r="CX255" s="33"/>
      <c r="CY255" s="17">
        <f t="shared" si="1149"/>
        <v>0</v>
      </c>
      <c r="CZ255" s="15"/>
      <c r="DA255" s="274">
        <v>0</v>
      </c>
      <c r="DB255" s="221"/>
      <c r="DC255" s="274"/>
      <c r="DD255" s="15">
        <f t="shared" si="1150"/>
        <v>0</v>
      </c>
      <c r="DE255" s="17">
        <f t="shared" si="1151"/>
        <v>0</v>
      </c>
      <c r="DF255" s="17">
        <f t="shared" si="1152"/>
        <v>0</v>
      </c>
      <c r="DG255" s="17">
        <f t="shared" si="1153"/>
        <v>0</v>
      </c>
      <c r="DH255" s="17">
        <f t="shared" si="1154"/>
        <v>0</v>
      </c>
      <c r="DI255" s="17">
        <f t="shared" si="1155"/>
        <v>0</v>
      </c>
      <c r="DJ255" s="17">
        <f t="shared" si="1156"/>
        <v>20944.854000000003</v>
      </c>
      <c r="DK255" s="17">
        <f t="shared" si="1157"/>
        <v>0</v>
      </c>
      <c r="DL255" s="17">
        <f t="shared" si="1158"/>
        <v>3838.5</v>
      </c>
      <c r="DM255" s="17">
        <f t="shared" si="1159"/>
        <v>16607.954000000002</v>
      </c>
      <c r="DN255" s="17">
        <f t="shared" si="1160"/>
        <v>498.4</v>
      </c>
      <c r="DO255" s="208"/>
      <c r="DP255" s="212"/>
      <c r="DQ255" s="212"/>
      <c r="DR255" s="17">
        <f t="shared" si="1161"/>
        <v>0</v>
      </c>
      <c r="DS255" s="221"/>
      <c r="DT255" s="221"/>
      <c r="DU255" s="221"/>
      <c r="DV255" s="221"/>
      <c r="DW255" s="15">
        <f t="shared" si="1162"/>
        <v>0</v>
      </c>
      <c r="DX255" s="213"/>
      <c r="DY255" s="221"/>
      <c r="DZ255" s="221"/>
      <c r="EA255" s="221"/>
      <c r="EB255" s="15">
        <f t="shared" si="1163"/>
        <v>0</v>
      </c>
      <c r="EC255" s="221"/>
      <c r="ED255" s="221"/>
      <c r="EE255" s="221"/>
      <c r="EF255" s="221"/>
      <c r="EG255" s="221"/>
      <c r="EH255" s="221"/>
      <c r="EI255" s="221"/>
      <c r="EJ255" s="36">
        <f t="shared" si="1164"/>
        <v>20944.854000000003</v>
      </c>
      <c r="EL255" s="8">
        <f t="shared" si="1165"/>
        <v>20944.854000000003</v>
      </c>
      <c r="EM255" s="8">
        <f t="shared" si="1166"/>
        <v>0</v>
      </c>
      <c r="EO255" s="36"/>
      <c r="EP255" s="36"/>
      <c r="ER255" s="36"/>
      <c r="ET255" s="154">
        <v>0</v>
      </c>
      <c r="EU255" s="154"/>
      <c r="EV255" s="154">
        <v>0</v>
      </c>
      <c r="EW255" s="154"/>
      <c r="EX255" s="154"/>
      <c r="EY255" s="184">
        <v>0</v>
      </c>
      <c r="EZ255" s="154">
        <v>0</v>
      </c>
      <c r="FC255" s="8">
        <f t="shared" si="1169"/>
        <v>0</v>
      </c>
      <c r="FD255" s="36"/>
      <c r="FE255" s="131">
        <v>0</v>
      </c>
      <c r="FF255" s="75">
        <v>0</v>
      </c>
      <c r="FG255" s="131"/>
      <c r="FH255" s="8">
        <f t="shared" si="1170"/>
        <v>0</v>
      </c>
      <c r="FI255" s="36"/>
      <c r="FJ255" s="131">
        <v>0</v>
      </c>
      <c r="FK255" s="75"/>
      <c r="FL255" s="131"/>
      <c r="FM255" s="8">
        <f t="shared" si="1171"/>
        <v>0</v>
      </c>
      <c r="FN255" s="36"/>
      <c r="FO255" s="131">
        <v>0</v>
      </c>
      <c r="FP255" s="75"/>
      <c r="FQ255" s="131"/>
      <c r="FR255" s="8">
        <f t="shared" si="1172"/>
        <v>0</v>
      </c>
      <c r="FS255" s="36"/>
      <c r="FT255" s="131">
        <v>0</v>
      </c>
      <c r="FU255" s="75"/>
      <c r="FV255" s="131"/>
    </row>
    <row r="256" spans="2:178" s="59" customFormat="1" ht="15.75" hidden="1" customHeight="1" x14ac:dyDescent="0.3">
      <c r="B256" s="49"/>
      <c r="C256" s="50"/>
      <c r="D256" s="50">
        <v>1</v>
      </c>
      <c r="E256" s="307">
        <v>215</v>
      </c>
      <c r="F256" s="49"/>
      <c r="G256" s="50"/>
      <c r="H256" s="50"/>
      <c r="I256" s="307"/>
      <c r="J256" s="294"/>
      <c r="K256" s="294"/>
      <c r="L256" s="82"/>
      <c r="M256" s="307"/>
      <c r="N256" s="10" t="s">
        <v>158</v>
      </c>
      <c r="O256" s="312"/>
      <c r="P256" s="17">
        <f t="shared" ref="P256:P258" si="1174">Q256+R256+S256+T256</f>
        <v>0</v>
      </c>
      <c r="Q256" s="15"/>
      <c r="R256" s="33"/>
      <c r="S256" s="33"/>
      <c r="T256" s="109"/>
      <c r="U256" s="17">
        <v>0</v>
      </c>
      <c r="V256" s="312"/>
      <c r="W256" s="312"/>
      <c r="X256" s="15">
        <f t="shared" si="1131"/>
        <v>0</v>
      </c>
      <c r="Y256" s="15"/>
      <c r="Z256" s="33"/>
      <c r="AA256" s="221"/>
      <c r="AB256" s="33"/>
      <c r="AC256" s="17">
        <f t="shared" si="1132"/>
        <v>0</v>
      </c>
      <c r="AD256" s="15"/>
      <c r="AE256" s="274"/>
      <c r="AF256" s="221"/>
      <c r="AG256" s="274"/>
      <c r="AH256" s="312"/>
      <c r="AI256" s="17">
        <f t="shared" si="1133"/>
        <v>0</v>
      </c>
      <c r="AJ256" s="15"/>
      <c r="AK256" s="324">
        <f t="shared" si="904"/>
        <v>0</v>
      </c>
      <c r="AL256" s="324">
        <f t="shared" si="905"/>
        <v>0</v>
      </c>
      <c r="AM256" s="324">
        <f t="shared" si="906"/>
        <v>0</v>
      </c>
      <c r="AN256" s="17">
        <f t="shared" si="1134"/>
        <v>0</v>
      </c>
      <c r="AO256" s="15"/>
      <c r="AP256" s="33"/>
      <c r="AQ256" s="33"/>
      <c r="AR256" s="109"/>
      <c r="AS256" s="17">
        <f t="shared" si="1135"/>
        <v>0</v>
      </c>
      <c r="AT256" s="15"/>
      <c r="AU256" s="33"/>
      <c r="AV256" s="33"/>
      <c r="AW256" s="33"/>
      <c r="AX256" s="109"/>
      <c r="AY256" s="17">
        <f t="shared" si="1136"/>
        <v>0</v>
      </c>
      <c r="AZ256" s="15"/>
      <c r="BA256" s="33"/>
      <c r="BB256" s="33"/>
      <c r="BC256" s="109"/>
      <c r="BD256" s="17">
        <f t="shared" si="1137"/>
        <v>0</v>
      </c>
      <c r="BE256" s="15"/>
      <c r="BF256" s="33"/>
      <c r="BG256" s="33"/>
      <c r="BH256" s="109"/>
      <c r="BI256" s="17">
        <f t="shared" si="1138"/>
        <v>935.3</v>
      </c>
      <c r="BJ256" s="15"/>
      <c r="BK256" s="33">
        <v>778.5</v>
      </c>
      <c r="BL256" s="33"/>
      <c r="BM256" s="109">
        <v>156.80000000000001</v>
      </c>
      <c r="BN256" s="17">
        <f t="shared" si="1072"/>
        <v>778.5</v>
      </c>
      <c r="BO256" s="15"/>
      <c r="BP256" s="33">
        <v>778.5</v>
      </c>
      <c r="BQ256" s="33"/>
      <c r="BR256" s="33"/>
      <c r="BS256" s="18"/>
      <c r="BT256" s="18"/>
      <c r="BU256" s="17">
        <f t="shared" si="1139"/>
        <v>0</v>
      </c>
      <c r="BV256" s="15"/>
      <c r="BW256" s="33"/>
      <c r="BX256" s="221"/>
      <c r="BY256" s="33"/>
      <c r="BZ256" s="15">
        <f t="shared" si="1140"/>
        <v>0</v>
      </c>
      <c r="CA256" s="17">
        <f t="shared" si="1141"/>
        <v>0</v>
      </c>
      <c r="CB256" s="17">
        <f t="shared" si="1142"/>
        <v>0</v>
      </c>
      <c r="CC256" s="17">
        <f t="shared" si="1143"/>
        <v>0</v>
      </c>
      <c r="CD256" s="17">
        <f t="shared" si="1144"/>
        <v>0</v>
      </c>
      <c r="CE256" s="15">
        <f t="shared" si="1145"/>
        <v>0</v>
      </c>
      <c r="CF256" s="15"/>
      <c r="CG256" s="33"/>
      <c r="CH256" s="221"/>
      <c r="CI256" s="33"/>
      <c r="CJ256" s="17">
        <f t="shared" si="1146"/>
        <v>0</v>
      </c>
      <c r="CK256" s="15"/>
      <c r="CL256" s="33"/>
      <c r="CM256" s="221"/>
      <c r="CN256" s="221"/>
      <c r="CO256" s="15">
        <f t="shared" si="1147"/>
        <v>0</v>
      </c>
      <c r="CP256" s="15"/>
      <c r="CQ256" s="33"/>
      <c r="CR256" s="221"/>
      <c r="CS256" s="33"/>
      <c r="CT256" s="15">
        <f t="shared" si="1148"/>
        <v>0</v>
      </c>
      <c r="CU256" s="15"/>
      <c r="CV256" s="33"/>
      <c r="CW256" s="33"/>
      <c r="CX256" s="33"/>
      <c r="CY256" s="17">
        <f t="shared" si="1149"/>
        <v>0</v>
      </c>
      <c r="CZ256" s="15"/>
      <c r="DA256" s="274"/>
      <c r="DB256" s="221"/>
      <c r="DC256" s="274"/>
      <c r="DD256" s="15">
        <f t="shared" si="1150"/>
        <v>0</v>
      </c>
      <c r="DE256" s="17">
        <f t="shared" si="1151"/>
        <v>0</v>
      </c>
      <c r="DF256" s="17">
        <f t="shared" si="1152"/>
        <v>0</v>
      </c>
      <c r="DG256" s="17">
        <f t="shared" si="1153"/>
        <v>0</v>
      </c>
      <c r="DH256" s="17">
        <f t="shared" si="1154"/>
        <v>0</v>
      </c>
      <c r="DI256" s="17">
        <f t="shared" si="1155"/>
        <v>0</v>
      </c>
      <c r="DJ256" s="17">
        <f t="shared" si="1156"/>
        <v>0</v>
      </c>
      <c r="DK256" s="17">
        <f t="shared" si="1157"/>
        <v>0</v>
      </c>
      <c r="DL256" s="17">
        <f t="shared" si="1158"/>
        <v>0</v>
      </c>
      <c r="DM256" s="17">
        <f t="shared" si="1159"/>
        <v>0</v>
      </c>
      <c r="DN256" s="17">
        <f t="shared" si="1160"/>
        <v>0</v>
      </c>
      <c r="DO256" s="208"/>
      <c r="DP256" s="212"/>
      <c r="DQ256" s="212"/>
      <c r="DR256" s="17">
        <f t="shared" si="1161"/>
        <v>0</v>
      </c>
      <c r="DS256" s="221"/>
      <c r="DT256" s="221"/>
      <c r="DU256" s="221"/>
      <c r="DV256" s="221"/>
      <c r="DW256" s="15">
        <f t="shared" si="1162"/>
        <v>0</v>
      </c>
      <c r="DX256" s="213"/>
      <c r="DY256" s="221"/>
      <c r="DZ256" s="221"/>
      <c r="EA256" s="221"/>
      <c r="EB256" s="15">
        <f t="shared" si="1163"/>
        <v>0</v>
      </c>
      <c r="EC256" s="221"/>
      <c r="ED256" s="221"/>
      <c r="EE256" s="221"/>
      <c r="EF256" s="221"/>
      <c r="EG256" s="221"/>
      <c r="EH256" s="221"/>
      <c r="EI256" s="221"/>
      <c r="EJ256" s="36">
        <f t="shared" si="1164"/>
        <v>0</v>
      </c>
      <c r="EL256" s="8">
        <f t="shared" si="1165"/>
        <v>0</v>
      </c>
      <c r="EM256" s="8">
        <f t="shared" si="1166"/>
        <v>0</v>
      </c>
      <c r="EO256" s="36"/>
      <c r="EP256" s="36"/>
      <c r="ER256" s="36"/>
      <c r="ET256" s="148"/>
      <c r="EU256" s="148"/>
      <c r="EV256" s="148"/>
      <c r="EW256" s="148"/>
      <c r="EX256" s="148"/>
      <c r="EY256" s="175"/>
      <c r="EZ256" s="148"/>
      <c r="FC256" s="8">
        <f t="shared" si="1169"/>
        <v>0</v>
      </c>
      <c r="FD256" s="36"/>
      <c r="FE256" s="131"/>
      <c r="FF256" s="75"/>
      <c r="FG256" s="131"/>
      <c r="FH256" s="8">
        <f t="shared" si="1170"/>
        <v>0</v>
      </c>
      <c r="FI256" s="36"/>
      <c r="FJ256" s="131"/>
      <c r="FK256" s="75"/>
      <c r="FL256" s="131"/>
      <c r="FM256" s="8">
        <f t="shared" si="1171"/>
        <v>0</v>
      </c>
      <c r="FN256" s="36"/>
      <c r="FO256" s="131"/>
      <c r="FP256" s="75"/>
      <c r="FQ256" s="131"/>
      <c r="FR256" s="8">
        <f t="shared" si="1172"/>
        <v>0</v>
      </c>
      <c r="FS256" s="36"/>
      <c r="FT256" s="131"/>
      <c r="FU256" s="75"/>
      <c r="FV256" s="131"/>
    </row>
    <row r="257" spans="2:181" s="59" customFormat="1" ht="15.75" customHeight="1" x14ac:dyDescent="0.3">
      <c r="B257" s="49"/>
      <c r="C257" s="50">
        <v>1</v>
      </c>
      <c r="D257" s="50"/>
      <c r="E257" s="307">
        <v>216</v>
      </c>
      <c r="F257" s="49"/>
      <c r="G257" s="50">
        <v>1</v>
      </c>
      <c r="H257" s="50">
        <v>1</v>
      </c>
      <c r="I257" s="307"/>
      <c r="J257" s="10"/>
      <c r="K257" s="10"/>
      <c r="L257" s="81"/>
      <c r="M257" s="307">
        <v>173</v>
      </c>
      <c r="N257" s="10" t="s">
        <v>71</v>
      </c>
      <c r="O257" s="312"/>
      <c r="P257" s="17">
        <f t="shared" si="1174"/>
        <v>666</v>
      </c>
      <c r="Q257" s="15"/>
      <c r="R257" s="33">
        <v>666</v>
      </c>
      <c r="S257" s="33"/>
      <c r="T257" s="111"/>
      <c r="U257" s="17">
        <v>66.600000000000009</v>
      </c>
      <c r="V257" s="312"/>
      <c r="W257" s="312"/>
      <c r="X257" s="15">
        <f t="shared" si="1131"/>
        <v>666</v>
      </c>
      <c r="Y257" s="15"/>
      <c r="Z257" s="33">
        <v>666</v>
      </c>
      <c r="AA257" s="221"/>
      <c r="AB257" s="33"/>
      <c r="AC257" s="17">
        <f t="shared" si="1132"/>
        <v>402.18993999999998</v>
      </c>
      <c r="AD257" s="15"/>
      <c r="AE257" s="276">
        <v>402.18993999999998</v>
      </c>
      <c r="AF257" s="221"/>
      <c r="AG257" s="276"/>
      <c r="AH257" s="312"/>
      <c r="AI257" s="17">
        <f t="shared" si="1133"/>
        <v>66.600000000000009</v>
      </c>
      <c r="AJ257" s="15"/>
      <c r="AK257" s="324">
        <f t="shared" si="904"/>
        <v>66.600000000000009</v>
      </c>
      <c r="AL257" s="324">
        <f t="shared" si="905"/>
        <v>0</v>
      </c>
      <c r="AM257" s="324">
        <f t="shared" si="906"/>
        <v>0</v>
      </c>
      <c r="AN257" s="17">
        <f t="shared" si="1134"/>
        <v>666</v>
      </c>
      <c r="AO257" s="15"/>
      <c r="AP257" s="33">
        <v>666</v>
      </c>
      <c r="AQ257" s="33"/>
      <c r="AR257" s="111"/>
      <c r="AS257" s="17">
        <f t="shared" si="1135"/>
        <v>666</v>
      </c>
      <c r="AT257" s="15"/>
      <c r="AU257" s="33">
        <v>666</v>
      </c>
      <c r="AV257" s="33"/>
      <c r="AW257" s="33"/>
      <c r="AX257" s="111"/>
      <c r="AY257" s="17">
        <f t="shared" si="1136"/>
        <v>666</v>
      </c>
      <c r="AZ257" s="15"/>
      <c r="BA257" s="33">
        <v>666</v>
      </c>
      <c r="BB257" s="33"/>
      <c r="BC257" s="111"/>
      <c r="BD257" s="17">
        <f t="shared" si="1137"/>
        <v>666</v>
      </c>
      <c r="BE257" s="15"/>
      <c r="BF257" s="33">
        <v>666</v>
      </c>
      <c r="BG257" s="33"/>
      <c r="BH257" s="111"/>
      <c r="BI257" s="17">
        <f t="shared" si="1138"/>
        <v>934.1</v>
      </c>
      <c r="BJ257" s="15"/>
      <c r="BK257" s="33">
        <v>666</v>
      </c>
      <c r="BL257" s="33"/>
      <c r="BM257" s="111">
        <v>268.10000000000002</v>
      </c>
      <c r="BN257" s="17">
        <f t="shared" si="1072"/>
        <v>666</v>
      </c>
      <c r="BO257" s="15"/>
      <c r="BP257" s="33">
        <v>666</v>
      </c>
      <c r="BQ257" s="33"/>
      <c r="BR257" s="33"/>
      <c r="BS257" s="18"/>
      <c r="BT257" s="18"/>
      <c r="BU257" s="17">
        <f t="shared" si="1139"/>
        <v>666</v>
      </c>
      <c r="BV257" s="15"/>
      <c r="BW257" s="33">
        <v>666</v>
      </c>
      <c r="BX257" s="221"/>
      <c r="BY257" s="33"/>
      <c r="BZ257" s="15">
        <f t="shared" si="1140"/>
        <v>0</v>
      </c>
      <c r="CA257" s="17">
        <f t="shared" si="1141"/>
        <v>0</v>
      </c>
      <c r="CB257" s="17">
        <f t="shared" si="1142"/>
        <v>0</v>
      </c>
      <c r="CC257" s="17">
        <f t="shared" si="1143"/>
        <v>0</v>
      </c>
      <c r="CD257" s="17">
        <f t="shared" si="1144"/>
        <v>0</v>
      </c>
      <c r="CE257" s="15">
        <f t="shared" si="1145"/>
        <v>666</v>
      </c>
      <c r="CF257" s="15"/>
      <c r="CG257" s="33">
        <v>666</v>
      </c>
      <c r="CH257" s="221"/>
      <c r="CI257" s="33"/>
      <c r="CJ257" s="17">
        <f t="shared" si="1146"/>
        <v>0</v>
      </c>
      <c r="CK257" s="15"/>
      <c r="CL257" s="33"/>
      <c r="CM257" s="221"/>
      <c r="CN257" s="221"/>
      <c r="CO257" s="15">
        <f t="shared" si="1147"/>
        <v>666</v>
      </c>
      <c r="CP257" s="15"/>
      <c r="CQ257" s="33">
        <v>666</v>
      </c>
      <c r="CR257" s="221"/>
      <c r="CS257" s="33"/>
      <c r="CT257" s="15">
        <f t="shared" si="1148"/>
        <v>666</v>
      </c>
      <c r="CU257" s="15"/>
      <c r="CV257" s="33">
        <v>666</v>
      </c>
      <c r="CW257" s="33"/>
      <c r="CX257" s="33"/>
      <c r="CY257" s="17">
        <f t="shared" si="1149"/>
        <v>402.18993999999998</v>
      </c>
      <c r="CZ257" s="15"/>
      <c r="DA257" s="276">
        <v>402.18993999999998</v>
      </c>
      <c r="DB257" s="221"/>
      <c r="DC257" s="276"/>
      <c r="DD257" s="15">
        <f t="shared" si="1150"/>
        <v>1068.18994</v>
      </c>
      <c r="DE257" s="17">
        <f t="shared" si="1151"/>
        <v>1068.18994</v>
      </c>
      <c r="DF257" s="17">
        <f t="shared" si="1152"/>
        <v>0</v>
      </c>
      <c r="DG257" s="17">
        <f t="shared" si="1153"/>
        <v>1068.18994</v>
      </c>
      <c r="DH257" s="17">
        <f t="shared" si="1154"/>
        <v>0</v>
      </c>
      <c r="DI257" s="17">
        <f t="shared" si="1155"/>
        <v>0</v>
      </c>
      <c r="DJ257" s="17">
        <f t="shared" si="1156"/>
        <v>0</v>
      </c>
      <c r="DK257" s="17">
        <f t="shared" si="1157"/>
        <v>0</v>
      </c>
      <c r="DL257" s="17">
        <f t="shared" si="1158"/>
        <v>0</v>
      </c>
      <c r="DM257" s="17">
        <f t="shared" si="1159"/>
        <v>0</v>
      </c>
      <c r="DN257" s="17">
        <f t="shared" si="1160"/>
        <v>0</v>
      </c>
      <c r="DO257" s="208"/>
      <c r="DP257" s="212"/>
      <c r="DQ257" s="212"/>
      <c r="DR257" s="17">
        <f t="shared" si="1161"/>
        <v>0</v>
      </c>
      <c r="DS257" s="221"/>
      <c r="DT257" s="221"/>
      <c r="DU257" s="221"/>
      <c r="DV257" s="221"/>
      <c r="DW257" s="15">
        <f t="shared" si="1162"/>
        <v>0</v>
      </c>
      <c r="DX257" s="213"/>
      <c r="DY257" s="221"/>
      <c r="DZ257" s="221"/>
      <c r="EA257" s="221"/>
      <c r="EB257" s="15">
        <f t="shared" si="1163"/>
        <v>0</v>
      </c>
      <c r="EC257" s="221"/>
      <c r="ED257" s="221"/>
      <c r="EE257" s="221"/>
      <c r="EF257" s="221"/>
      <c r="EG257" s="221"/>
      <c r="EH257" s="221"/>
      <c r="EI257" s="221"/>
      <c r="EJ257" s="36">
        <f t="shared" si="1164"/>
        <v>0</v>
      </c>
      <c r="EL257" s="8">
        <f t="shared" si="1165"/>
        <v>666</v>
      </c>
      <c r="EM257" s="8">
        <f t="shared" si="1166"/>
        <v>666</v>
      </c>
      <c r="EO257" s="36"/>
      <c r="EP257" s="36"/>
      <c r="ER257" s="36"/>
      <c r="ET257" s="151">
        <v>3448.4</v>
      </c>
      <c r="EU257" s="151"/>
      <c r="EV257" s="151">
        <v>0.79400000000000004</v>
      </c>
      <c r="EW257" s="151"/>
      <c r="EX257" s="151"/>
      <c r="EY257" s="178"/>
      <c r="EZ257" s="151"/>
      <c r="FC257" s="8">
        <f t="shared" si="1169"/>
        <v>666</v>
      </c>
      <c r="FD257" s="36"/>
      <c r="FE257" s="129">
        <v>666</v>
      </c>
      <c r="FF257" s="75"/>
      <c r="FG257" s="129"/>
      <c r="FH257" s="8">
        <f t="shared" si="1170"/>
        <v>402.18993999999998</v>
      </c>
      <c r="FI257" s="36"/>
      <c r="FJ257" s="129">
        <v>402.18993999999998</v>
      </c>
      <c r="FK257" s="75"/>
      <c r="FL257" s="129"/>
      <c r="FM257" s="8">
        <f t="shared" si="1171"/>
        <v>666</v>
      </c>
      <c r="FN257" s="36"/>
      <c r="FO257" s="129">
        <v>666</v>
      </c>
      <c r="FP257" s="75"/>
      <c r="FQ257" s="129"/>
      <c r="FR257" s="8">
        <f t="shared" si="1172"/>
        <v>402.18993999999998</v>
      </c>
      <c r="FS257" s="36"/>
      <c r="FT257" s="129">
        <v>402.18993999999998</v>
      </c>
      <c r="FU257" s="75"/>
      <c r="FV257" s="129"/>
    </row>
    <row r="258" spans="2:181" s="59" customFormat="1" ht="15.75" customHeight="1" x14ac:dyDescent="0.3">
      <c r="B258" s="49"/>
      <c r="C258" s="50"/>
      <c r="D258" s="50">
        <v>1</v>
      </c>
      <c r="E258" s="307">
        <v>217</v>
      </c>
      <c r="F258" s="49"/>
      <c r="G258" s="50"/>
      <c r="H258" s="50">
        <v>1</v>
      </c>
      <c r="I258" s="307"/>
      <c r="J258" s="10"/>
      <c r="K258" s="10"/>
      <c r="L258" s="81"/>
      <c r="M258" s="307">
        <v>174</v>
      </c>
      <c r="N258" s="10" t="s">
        <v>159</v>
      </c>
      <c r="O258" s="312"/>
      <c r="P258" s="17">
        <f t="shared" si="1174"/>
        <v>1935.8</v>
      </c>
      <c r="Q258" s="15"/>
      <c r="R258" s="33">
        <v>1705.5</v>
      </c>
      <c r="S258" s="33"/>
      <c r="T258" s="109">
        <v>230.3</v>
      </c>
      <c r="U258" s="17">
        <v>185.98010000000002</v>
      </c>
      <c r="V258" s="312"/>
      <c r="W258" s="312"/>
      <c r="X258" s="15">
        <f t="shared" si="1131"/>
        <v>1935.8</v>
      </c>
      <c r="Y258" s="15"/>
      <c r="Z258" s="33">
        <v>1705.5</v>
      </c>
      <c r="AA258" s="33"/>
      <c r="AB258" s="109">
        <v>230.3</v>
      </c>
      <c r="AC258" s="17">
        <f t="shared" si="1132"/>
        <v>188.37716</v>
      </c>
      <c r="AD258" s="15"/>
      <c r="AE258" s="274">
        <v>166.66471000000001</v>
      </c>
      <c r="AF258" s="221"/>
      <c r="AG258" s="274">
        <v>21.71245</v>
      </c>
      <c r="AH258" s="312"/>
      <c r="AI258" s="17">
        <f t="shared" si="1133"/>
        <v>185.98010000000002</v>
      </c>
      <c r="AJ258" s="15"/>
      <c r="AK258" s="324">
        <f t="shared" si="904"/>
        <v>170.55</v>
      </c>
      <c r="AL258" s="324">
        <f t="shared" si="905"/>
        <v>0</v>
      </c>
      <c r="AM258" s="324">
        <f t="shared" si="906"/>
        <v>15.430100000000001</v>
      </c>
      <c r="AN258" s="17">
        <f t="shared" si="1134"/>
        <v>1935.8</v>
      </c>
      <c r="AO258" s="15"/>
      <c r="AP258" s="33">
        <v>1705.5</v>
      </c>
      <c r="AQ258" s="33"/>
      <c r="AR258" s="109">
        <v>230.3</v>
      </c>
      <c r="AS258" s="17">
        <f t="shared" si="1135"/>
        <v>1935.8</v>
      </c>
      <c r="AT258" s="15"/>
      <c r="AU258" s="33">
        <v>1705.5</v>
      </c>
      <c r="AV258" s="33"/>
      <c r="AW258" s="33"/>
      <c r="AX258" s="109">
        <v>230.3</v>
      </c>
      <c r="AY258" s="17">
        <f t="shared" si="1136"/>
        <v>1935.8</v>
      </c>
      <c r="AZ258" s="15"/>
      <c r="BA258" s="33">
        <v>1705.5</v>
      </c>
      <c r="BB258" s="33"/>
      <c r="BC258" s="109">
        <v>230.3</v>
      </c>
      <c r="BD258" s="17">
        <f t="shared" si="1137"/>
        <v>1935.8</v>
      </c>
      <c r="BE258" s="15"/>
      <c r="BF258" s="33">
        <v>1705.5</v>
      </c>
      <c r="BG258" s="33"/>
      <c r="BH258" s="109">
        <v>230.3</v>
      </c>
      <c r="BI258" s="17">
        <f t="shared" si="1138"/>
        <v>1935.8</v>
      </c>
      <c r="BJ258" s="15"/>
      <c r="BK258" s="33">
        <v>1705.5</v>
      </c>
      <c r="BL258" s="33"/>
      <c r="BM258" s="109">
        <v>230.3</v>
      </c>
      <c r="BN258" s="17">
        <f t="shared" si="1072"/>
        <v>1705.5</v>
      </c>
      <c r="BO258" s="15"/>
      <c r="BP258" s="33">
        <v>1705.5</v>
      </c>
      <c r="BQ258" s="33"/>
      <c r="BR258" s="33"/>
      <c r="BS258" s="18"/>
      <c r="BT258" s="18"/>
      <c r="BU258" s="17">
        <f t="shared" si="1139"/>
        <v>1935.8</v>
      </c>
      <c r="BV258" s="15"/>
      <c r="BW258" s="33">
        <v>1705.5</v>
      </c>
      <c r="BX258" s="33"/>
      <c r="BY258" s="109">
        <v>230.3</v>
      </c>
      <c r="BZ258" s="15">
        <f t="shared" si="1140"/>
        <v>0</v>
      </c>
      <c r="CA258" s="17">
        <f t="shared" si="1141"/>
        <v>0</v>
      </c>
      <c r="CB258" s="17">
        <f t="shared" si="1142"/>
        <v>0</v>
      </c>
      <c r="CC258" s="17">
        <f t="shared" si="1143"/>
        <v>0</v>
      </c>
      <c r="CD258" s="17">
        <f t="shared" si="1144"/>
        <v>0</v>
      </c>
      <c r="CE258" s="15">
        <f t="shared" si="1145"/>
        <v>1935.8</v>
      </c>
      <c r="CF258" s="15"/>
      <c r="CG258" s="33">
        <v>1705.5</v>
      </c>
      <c r="CH258" s="33"/>
      <c r="CI258" s="109">
        <v>230.3</v>
      </c>
      <c r="CJ258" s="17">
        <f t="shared" si="1146"/>
        <v>0</v>
      </c>
      <c r="CK258" s="15"/>
      <c r="CL258" s="33"/>
      <c r="CM258" s="221"/>
      <c r="CN258" s="221"/>
      <c r="CO258" s="15">
        <f t="shared" si="1147"/>
        <v>1935.8</v>
      </c>
      <c r="CP258" s="15"/>
      <c r="CQ258" s="33">
        <v>1705.5</v>
      </c>
      <c r="CR258" s="33"/>
      <c r="CS258" s="109">
        <v>230.3</v>
      </c>
      <c r="CT258" s="15">
        <f t="shared" si="1148"/>
        <v>1605.69092</v>
      </c>
      <c r="CU258" s="15"/>
      <c r="CV258" s="33">
        <f>1420.61819</f>
        <v>1420.6181899999999</v>
      </c>
      <c r="CW258" s="33"/>
      <c r="CX258" s="33">
        <v>185.07273000000001</v>
      </c>
      <c r="CY258" s="17">
        <f t="shared" si="1149"/>
        <v>188.37716</v>
      </c>
      <c r="CZ258" s="15"/>
      <c r="DA258" s="274">
        <v>166.66471000000001</v>
      </c>
      <c r="DB258" s="221"/>
      <c r="DC258" s="274">
        <v>21.71245</v>
      </c>
      <c r="DD258" s="15">
        <f t="shared" si="1150"/>
        <v>1794.06808</v>
      </c>
      <c r="DE258" s="17">
        <f t="shared" si="1151"/>
        <v>1794.06808</v>
      </c>
      <c r="DF258" s="17">
        <f t="shared" si="1152"/>
        <v>0</v>
      </c>
      <c r="DG258" s="17">
        <f t="shared" si="1153"/>
        <v>1587.2828999999999</v>
      </c>
      <c r="DH258" s="17">
        <f t="shared" si="1154"/>
        <v>0</v>
      </c>
      <c r="DI258" s="17">
        <f t="shared" si="1155"/>
        <v>206.78518</v>
      </c>
      <c r="DJ258" s="17">
        <f t="shared" si="1156"/>
        <v>330.10908000000006</v>
      </c>
      <c r="DK258" s="17">
        <f t="shared" si="1157"/>
        <v>0</v>
      </c>
      <c r="DL258" s="17">
        <f t="shared" si="1158"/>
        <v>284.88181000000009</v>
      </c>
      <c r="DM258" s="17">
        <f t="shared" si="1159"/>
        <v>0</v>
      </c>
      <c r="DN258" s="17">
        <f t="shared" si="1160"/>
        <v>45.227270000000004</v>
      </c>
      <c r="DO258" s="208"/>
      <c r="DP258" s="212"/>
      <c r="DQ258" s="212"/>
      <c r="DR258" s="17">
        <f t="shared" si="1161"/>
        <v>0</v>
      </c>
      <c r="DS258" s="221"/>
      <c r="DT258" s="221"/>
      <c r="DU258" s="221"/>
      <c r="DV258" s="221"/>
      <c r="DW258" s="15">
        <f t="shared" si="1162"/>
        <v>0</v>
      </c>
      <c r="DX258" s="213"/>
      <c r="DY258" s="221"/>
      <c r="DZ258" s="221"/>
      <c r="EA258" s="221"/>
      <c r="EB258" s="15">
        <f t="shared" si="1163"/>
        <v>0</v>
      </c>
      <c r="EC258" s="221"/>
      <c r="ED258" s="221"/>
      <c r="EE258" s="221"/>
      <c r="EF258" s="221"/>
      <c r="EG258" s="221"/>
      <c r="EH258" s="221"/>
      <c r="EI258" s="221"/>
      <c r="EJ258" s="36">
        <f t="shared" si="1164"/>
        <v>330.10908000000006</v>
      </c>
      <c r="EL258" s="8">
        <f t="shared" si="1165"/>
        <v>1935.8</v>
      </c>
      <c r="EM258" s="8">
        <f t="shared" si="1166"/>
        <v>1605.69092</v>
      </c>
      <c r="EO258" s="36"/>
      <c r="EP258" s="36"/>
      <c r="ER258" s="36"/>
      <c r="ET258" s="148">
        <v>4792.7</v>
      </c>
      <c r="EU258" s="148"/>
      <c r="EV258" s="148">
        <v>1.1981999999999999</v>
      </c>
      <c r="EW258" s="148"/>
      <c r="EX258" s="148"/>
      <c r="EY258" s="175">
        <v>2</v>
      </c>
      <c r="EZ258" s="148">
        <v>624.4</v>
      </c>
      <c r="FC258" s="8">
        <f t="shared" si="1169"/>
        <v>1605.69092</v>
      </c>
      <c r="FD258" s="36"/>
      <c r="FE258" s="131">
        <v>1420.6181899999999</v>
      </c>
      <c r="FF258" s="75"/>
      <c r="FG258" s="131">
        <v>185.07273000000001</v>
      </c>
      <c r="FH258" s="8">
        <f t="shared" si="1170"/>
        <v>188.37716</v>
      </c>
      <c r="FI258" s="36"/>
      <c r="FJ258" s="131">
        <v>166.66471000000001</v>
      </c>
      <c r="FK258" s="75"/>
      <c r="FL258" s="131">
        <v>21.71245</v>
      </c>
      <c r="FM258" s="8">
        <f t="shared" si="1171"/>
        <v>1605.69092</v>
      </c>
      <c r="FN258" s="36"/>
      <c r="FO258" s="131">
        <v>1420.6181899999999</v>
      </c>
      <c r="FP258" s="75"/>
      <c r="FQ258" s="131">
        <v>185.07273000000001</v>
      </c>
      <c r="FR258" s="8">
        <f t="shared" si="1172"/>
        <v>188.37716</v>
      </c>
      <c r="FS258" s="36"/>
      <c r="FT258" s="131">
        <v>166.66471000000001</v>
      </c>
      <c r="FU258" s="75"/>
      <c r="FV258" s="131">
        <v>21.71245</v>
      </c>
    </row>
    <row r="259" spans="2:181" ht="15.75" hidden="1" customHeight="1" thickBot="1" x14ac:dyDescent="0.35">
      <c r="B259" s="52">
        <f>SUM(B7:B258)</f>
        <v>16</v>
      </c>
      <c r="C259" s="52">
        <f>SUM(C7:C258)</f>
        <v>56</v>
      </c>
      <c r="D259" s="52">
        <f>SUM(D7:D258)</f>
        <v>117</v>
      </c>
      <c r="E259" s="63"/>
      <c r="F259" s="52">
        <f>SUM(F7:F258)</f>
        <v>6</v>
      </c>
      <c r="G259" s="52">
        <f>SUM(G7:G258)</f>
        <v>50</v>
      </c>
      <c r="H259" s="52">
        <f>SUM(H7:H258)</f>
        <v>142</v>
      </c>
      <c r="I259" s="83"/>
      <c r="J259" s="84"/>
      <c r="K259" s="84"/>
      <c r="L259" s="37"/>
      <c r="M259" s="63"/>
      <c r="N259" s="2" t="s">
        <v>403</v>
      </c>
      <c r="O259" s="2"/>
      <c r="P259" s="21">
        <f t="shared" ref="P259:T259" si="1175">P7+P9+P21+P40+P58+P80+P95+P115+P129+P138+P152+P160+P178+P196+P204+P221+P231+P243</f>
        <v>943849.50599999982</v>
      </c>
      <c r="Q259" s="21">
        <f t="shared" si="1175"/>
        <v>123849.50599999999</v>
      </c>
      <c r="R259" s="21">
        <f t="shared" si="1175"/>
        <v>450000.00000000006</v>
      </c>
      <c r="S259" s="21">
        <f t="shared" si="1175"/>
        <v>300000.00000000006</v>
      </c>
      <c r="T259" s="21">
        <f t="shared" si="1175"/>
        <v>70000.000000000015</v>
      </c>
      <c r="U259" s="21">
        <v>100045.80445999998</v>
      </c>
      <c r="V259" s="2"/>
      <c r="W259" s="2"/>
      <c r="X259" s="21">
        <f>X7+X9+X21+X40+X58+X80+X95+X115+X129+X138+X152+X160+X178+X196+X204+X221+X231+X243</f>
        <v>907764.14045999991</v>
      </c>
      <c r="Y259" s="21">
        <f>Y7+Y9+Y21+Y40+Y58+Y80+Y95+Y115+Y129+Y138+Y152+Y160+Y178+Y196+Y204+Y221+Y231+Y243</f>
        <v>89481.690999999992</v>
      </c>
      <c r="Z259" s="21">
        <f>Z7+Z9+Z21+Z40+Z58+Z80+Z95+Z115+Z129+Z138+Z152+Z160+Z178+Z196+Z204+Z221+Z231+Z243</f>
        <v>448828.14439999999</v>
      </c>
      <c r="AA259" s="21">
        <f>AA7+AA9+AA21+AA40+AA58+AA80+AA95+AA115+AA129+AA138+AA152+AA160+AA178+AA196+AA204+AA221+AA231+AA243</f>
        <v>299998.52962000004</v>
      </c>
      <c r="AB259" s="21">
        <f>AB7+AB9+AB21+AB40+AB58+AB80+AB95+AB115+AB129+AB138+AB152+AB160+AB178+AB196+AB204+AB221+AB231+AB243</f>
        <v>69455.775440000012</v>
      </c>
      <c r="AC259" s="97">
        <f t="shared" ref="AC259:AG259" si="1176">AC7+AC9+AC21+AC40+AC58+AC80+AC95+AC115+AC129+AC138+AC152+AC160+AC178+AC196+AC204+AC221+AC231+AC243</f>
        <v>242932.02241999994</v>
      </c>
      <c r="AD259" s="97">
        <f t="shared" si="1176"/>
        <v>26317.20336</v>
      </c>
      <c r="AE259" s="97">
        <f t="shared" si="1176"/>
        <v>127168.40757000001</v>
      </c>
      <c r="AF259" s="97">
        <f t="shared" si="1176"/>
        <v>51155.260209999986</v>
      </c>
      <c r="AG259" s="237">
        <f t="shared" si="1176"/>
        <v>38291.151279999991</v>
      </c>
      <c r="AH259" s="2"/>
      <c r="AI259" s="97">
        <f t="shared" ref="AI259:AM259" si="1177">AI7+AI9+AI21+AI40+AI58+AI80+AI95+AI115+AI129+AI138+AI152+AI160+AI178+AI196+AI204+AI221+AI231+AI243</f>
        <v>100045.80445999998</v>
      </c>
      <c r="AJ259" s="97">
        <f t="shared" si="1177"/>
        <v>26317.20336</v>
      </c>
      <c r="AK259" s="324">
        <f t="shared" si="1177"/>
        <v>44894.7</v>
      </c>
      <c r="AL259" s="324">
        <f t="shared" si="1177"/>
        <v>24000</v>
      </c>
      <c r="AM259" s="325">
        <f t="shared" si="1177"/>
        <v>4728.6011000000008</v>
      </c>
      <c r="AN259" s="21">
        <f t="shared" ref="AN259:BC259" si="1178">AN7+AN9+AN21+AN40+AN58+AN80+AN95+AN115+AN129+AN138+AN152+AN160+AN178+AN196+AN204+AN221+AN231+AN243</f>
        <v>943849.50599999982</v>
      </c>
      <c r="AO259" s="21">
        <f t="shared" si="1178"/>
        <v>123849.50599999999</v>
      </c>
      <c r="AP259" s="21">
        <f t="shared" si="1178"/>
        <v>450000.00000000006</v>
      </c>
      <c r="AQ259" s="21">
        <f t="shared" si="1178"/>
        <v>300000.00000000006</v>
      </c>
      <c r="AR259" s="21">
        <f t="shared" si="1178"/>
        <v>70000.000000000015</v>
      </c>
      <c r="AS259" s="21">
        <f t="shared" si="1178"/>
        <v>943849.50599999994</v>
      </c>
      <c r="AT259" s="21">
        <f t="shared" si="1178"/>
        <v>123849.50599999999</v>
      </c>
      <c r="AU259" s="21">
        <f t="shared" si="1178"/>
        <v>450000</v>
      </c>
      <c r="AV259" s="21"/>
      <c r="AW259" s="21">
        <f t="shared" si="1178"/>
        <v>300000.00000000006</v>
      </c>
      <c r="AX259" s="21">
        <f t="shared" si="1178"/>
        <v>70000.000000000015</v>
      </c>
      <c r="AY259" s="21">
        <f t="shared" si="1178"/>
        <v>943849.50599999982</v>
      </c>
      <c r="AZ259" s="21">
        <f t="shared" si="1178"/>
        <v>123849.50599999999</v>
      </c>
      <c r="BA259" s="21">
        <f t="shared" si="1178"/>
        <v>450000</v>
      </c>
      <c r="BB259" s="21">
        <f t="shared" si="1178"/>
        <v>300000</v>
      </c>
      <c r="BC259" s="21">
        <f t="shared" si="1178"/>
        <v>70000</v>
      </c>
      <c r="BD259" s="21">
        <f t="shared" ref="BD259:BR259" si="1179">BD7+BD9+BD21+BD40+BD58+BD80+BD95+BD115+BD129+BD138+BD152+BD160+BD178+BD196+BD204+BD221+BD231+BD243</f>
        <v>938712.50599999994</v>
      </c>
      <c r="BE259" s="21">
        <f t="shared" si="1179"/>
        <v>123849.50599999999</v>
      </c>
      <c r="BF259" s="21">
        <f>BF7+BF9+BF21+BF40+BF58+BF80+BF95+BF115+BF129+BF138+BF152+BF160+BF178+BF196+BF204+BF221+BF231+BF243</f>
        <v>444863</v>
      </c>
      <c r="BG259" s="21">
        <f t="shared" si="1179"/>
        <v>300000</v>
      </c>
      <c r="BH259" s="21">
        <f t="shared" si="1179"/>
        <v>70000.000000000015</v>
      </c>
      <c r="BI259" s="21">
        <f>BI7+BI9+BI21+BI40+BI58+BI80+BI95+BI115+BI129+BI138+BI152+BI160+BI178+BI196+BI204+BI221+BI231+BI243</f>
        <v>782849.50600000005</v>
      </c>
      <c r="BJ259" s="21">
        <f>BJ7+BJ9+BJ21+BJ40+BJ58+BJ80+BJ95+BJ115+BJ129+BJ138+BJ152+BJ160+BJ178+BJ196+BJ204+BJ221+BJ231+BJ243</f>
        <v>123849.50599999999</v>
      </c>
      <c r="BK259" s="21">
        <f>BK7+BK9+BK21+BK40+BK58+BK80+BK95+BK115+BK129+BK138+BK152+BK160+BK178+BK196+BK204+BK221+BK231+BK243</f>
        <v>450000</v>
      </c>
      <c r="BL259" s="21">
        <f>BL7+BL9+BL21+BL40+BL58+BL80+BL95+BL115+BL129+BL138+BL152+BL160+BL178+BL196+BL204+BL221+BL231+BL243</f>
        <v>139000</v>
      </c>
      <c r="BM259" s="21">
        <f>BM7+BM9+BM21+BM40+BM58+BM80+BM95+BM115+BM129+BM138+BM152+BM160+BM178+BM196+BM204+BM221+BM231+BM243</f>
        <v>70000</v>
      </c>
      <c r="BN259" s="21">
        <f t="shared" si="1179"/>
        <v>352190.32800000004</v>
      </c>
      <c r="BO259" s="21">
        <f t="shared" si="1179"/>
        <v>0</v>
      </c>
      <c r="BP259" s="21">
        <f t="shared" si="1179"/>
        <v>352190.32800000004</v>
      </c>
      <c r="BQ259" s="21">
        <f t="shared" si="1179"/>
        <v>0</v>
      </c>
      <c r="BR259" s="21">
        <f t="shared" si="1179"/>
        <v>0</v>
      </c>
      <c r="BS259" s="21"/>
      <c r="BT259" s="21"/>
      <c r="BU259" s="21">
        <f>BU7+BU9+BU21+BU40+BU58+BU80+BU95+BU115+BU129+BU138+BU152+BU160+BU178+BU196+BU204+BU221+BU231+BU243</f>
        <v>921015.15087999997</v>
      </c>
      <c r="BV259" s="21">
        <f>BV7+BV9+BV21+BV40+BV58+BV80+BV95+BV115+BV129+BV138+BV152+BV160+BV178+BV196+BV204+BV221+BV231+BV243</f>
        <v>102732.70142</v>
      </c>
      <c r="BW259" s="21">
        <f>BW7+BW9+BW21+BW40+BW58+BW80+BW95+BW115+BW129+BW138+BW152+BW160+BW178+BW196+BW204+BW221+BW231+BW243</f>
        <v>448828.14439999999</v>
      </c>
      <c r="BX259" s="21">
        <f>BX7+BX9+BX21+BX40+BX58+BX80+BX95+BX115+BX129+BX138+BX152+BX160+BX178+BX196+BX204+BX221+BX231+BX243</f>
        <v>299998.52962000004</v>
      </c>
      <c r="BY259" s="21">
        <f>BY7+BY9+BY21+BY40+BY58+BY80+BY95+BY115+BY129+BY138+BY152+BY160+BY178+BY196+BY204+BY221+BY231+BY243</f>
        <v>69455.775440000012</v>
      </c>
      <c r="BZ259" s="21">
        <f t="shared" ref="BZ259:DC259" si="1180">BZ7+BZ9+BZ21+BZ40+BZ58+BZ80+BZ95+BZ115+BZ129+BZ138+BZ152+BZ160+BZ178+BZ196+BZ204+BZ221+BZ231+BZ243</f>
        <v>22834.355120000004</v>
      </c>
      <c r="CA259" s="21">
        <f t="shared" si="1180"/>
        <v>21116.80458</v>
      </c>
      <c r="CB259" s="21">
        <f t="shared" si="1180"/>
        <v>1171.8555999999994</v>
      </c>
      <c r="CC259" s="21">
        <f t="shared" si="1180"/>
        <v>1.47037999999975</v>
      </c>
      <c r="CD259" s="21">
        <f t="shared" si="1180"/>
        <v>544.22455999999988</v>
      </c>
      <c r="CE259" s="21">
        <f t="shared" si="1180"/>
        <v>935539.93478999997</v>
      </c>
      <c r="CF259" s="21">
        <f>CF7+CF9+CF21+CF40+CF58+CF80+CF95+CF115+CF129+CF138+CF152+CF160+CF178+CF196+CF204+CF221+CF231+CF243</f>
        <v>89481.690999999992</v>
      </c>
      <c r="CG259" s="21">
        <f>CG7+CG9+CG21+CG40+CG58+CG80+CG95+CG115+CG129+CG138+CG152+CG160+CG178+CG196+CG204+CG221+CG231+CG243</f>
        <v>455133.26634999993</v>
      </c>
      <c r="CH259" s="21">
        <f>CH7+CH9+CH21+CH40+CH58+CH80+CH95+CH115+CH129+CH138+CH152+CH160+CH178+CH196+CH204+CH221+CH231+CH243</f>
        <v>321297.80400000006</v>
      </c>
      <c r="CI259" s="21">
        <f>CI7+CI9+CI21+CI40+CI58+CI80+CI95+CI115+CI129+CI138+CI152+CI160+CI178+CI196+CI204+CI221+CI231+CI243</f>
        <v>69627.173440000013</v>
      </c>
      <c r="CJ259" s="21">
        <f t="shared" si="1180"/>
        <v>27775.794330000001</v>
      </c>
      <c r="CK259" s="21">
        <f t="shared" si="1180"/>
        <v>0</v>
      </c>
      <c r="CL259" s="21">
        <f t="shared" si="1180"/>
        <v>6305.1219500000007</v>
      </c>
      <c r="CM259" s="21">
        <f t="shared" si="1180"/>
        <v>21299.274379999999</v>
      </c>
      <c r="CN259" s="21">
        <f t="shared" si="1180"/>
        <v>171.398</v>
      </c>
      <c r="CO259" s="21">
        <f>CO7+CO9+CO21+CO40+CO58+CO80+CO95+CO115+CO129+CO138+CO152+CO160+CO178+CO196+CO204+CO221+CO231+CO243</f>
        <v>907764.14045999991</v>
      </c>
      <c r="CP259" s="21">
        <f>CP7+CP9+CP21+CP40+CP58+CP80+CP95+CP115+CP129+CP138+CP152+CP160+CP178+CP196+CP204+CP221+CP231+CP243</f>
        <v>89481.690999999992</v>
      </c>
      <c r="CQ259" s="21">
        <f>CQ7+CQ9+CQ21+CQ40+CQ58+CQ80+CQ95+CQ115+CQ129+CQ138+CQ152+CQ160+CQ178+CQ196+CQ204+CQ221+CQ231+CQ243</f>
        <v>448828.14439999999</v>
      </c>
      <c r="CR259" s="21">
        <f>CR7+CR9+CR21+CR40+CR58+CR80+CR95+CR115+CR129+CR138+CR152+CR160+CR178+CR196+CR204+CR221+CR231+CR243</f>
        <v>299998.52962000004</v>
      </c>
      <c r="CS259" s="21">
        <f>CS7+CS9+CS21+CS40+CS58+CS80+CS95+CS115+CS129+CS138+CS152+CS160+CS178+CS196+CS204+CS221+CS231+CS243</f>
        <v>69455.775440000012</v>
      </c>
      <c r="CT259" s="21">
        <f t="shared" si="1180"/>
        <v>797483.78076999995</v>
      </c>
      <c r="CU259" s="21">
        <f t="shared" si="1180"/>
        <v>89481.690999999992</v>
      </c>
      <c r="CV259" s="21">
        <f t="shared" si="1180"/>
        <v>403578.37522000005</v>
      </c>
      <c r="CW259" s="21">
        <f t="shared" si="1180"/>
        <v>239338.88454</v>
      </c>
      <c r="CX259" s="21">
        <f t="shared" si="1180"/>
        <v>65084.830010000005</v>
      </c>
      <c r="CY259" s="97">
        <f t="shared" si="1180"/>
        <v>242932.02241999994</v>
      </c>
      <c r="CZ259" s="97">
        <f t="shared" si="1180"/>
        <v>26317.20336</v>
      </c>
      <c r="DA259" s="97">
        <f t="shared" si="1180"/>
        <v>127168.40757000001</v>
      </c>
      <c r="DB259" s="97">
        <f t="shared" si="1180"/>
        <v>51155.260209999986</v>
      </c>
      <c r="DC259" s="237">
        <f t="shared" si="1180"/>
        <v>38291.151279999991</v>
      </c>
      <c r="DD259" s="21"/>
      <c r="DE259" s="21">
        <f t="shared" ref="DE259:DN259" si="1181">DE7+DE9+DE21+DE40+DE58+DE80+DE95+DE115+DE129+DE138+DE152+DE160+DE178+DE196+DE204+DE221+DE231+DE243</f>
        <v>1040415.8031899999</v>
      </c>
      <c r="DF259" s="21">
        <f t="shared" si="1181"/>
        <v>115798.89435999999</v>
      </c>
      <c r="DG259" s="21">
        <f t="shared" si="1181"/>
        <v>530746.78278999997</v>
      </c>
      <c r="DH259" s="21">
        <f t="shared" si="1181"/>
        <v>290494.14475000004</v>
      </c>
      <c r="DI259" s="21">
        <f t="shared" si="1181"/>
        <v>103375.98129</v>
      </c>
      <c r="DJ259" s="21">
        <f t="shared" si="1181"/>
        <v>110280.35969000001</v>
      </c>
      <c r="DK259" s="21">
        <f t="shared" si="1181"/>
        <v>0</v>
      </c>
      <c r="DL259" s="21">
        <f t="shared" si="1181"/>
        <v>45249.769180000003</v>
      </c>
      <c r="DM259" s="21">
        <f t="shared" si="1181"/>
        <v>60659.645080000002</v>
      </c>
      <c r="DN259" s="21">
        <f t="shared" si="1181"/>
        <v>4370.9454299999998</v>
      </c>
      <c r="DP259" s="206">
        <f t="shared" ref="DP259:EJ259" si="1182">DP7+DP9+DP21+DP40+DP58+DP80+DP95+DP115+DP129+DP138+DP152+DP160+DP178+DP196+DP204+DP221+DP231+DP243</f>
        <v>963443.06185000006</v>
      </c>
      <c r="DQ259" s="206">
        <f t="shared" ref="DQ259" si="1183">DQ7+DQ9+DQ21+DQ40+DQ58+DQ80+DQ95+DQ115+DQ129+DQ138+DQ152+DQ160+DQ178+DQ196+DQ204+DQ221+DQ231+DQ243</f>
        <v>1051404.81494</v>
      </c>
      <c r="DR259" s="207">
        <f t="shared" si="1182"/>
        <v>115737.54742000002</v>
      </c>
      <c r="DS259" s="21">
        <f t="shared" si="1182"/>
        <v>40903.43778</v>
      </c>
      <c r="DT259" s="21">
        <f t="shared" si="1182"/>
        <v>40499.849670000003</v>
      </c>
      <c r="DU259" s="21">
        <f t="shared" si="1182"/>
        <v>28486.328000000001</v>
      </c>
      <c r="DV259" s="42">
        <f t="shared" si="1182"/>
        <v>5847.9319699999996</v>
      </c>
      <c r="DW259" s="21">
        <f t="shared" si="1182"/>
        <v>82243.751540000012</v>
      </c>
      <c r="DX259" s="207">
        <f t="shared" si="1182"/>
        <v>21926.150539999999</v>
      </c>
      <c r="DY259" s="21">
        <f t="shared" si="1182"/>
        <v>27404.880029999997</v>
      </c>
      <c r="DZ259" s="21">
        <f t="shared" si="1182"/>
        <v>27064.789000000001</v>
      </c>
      <c r="EA259" s="21">
        <f t="shared" si="1182"/>
        <v>5847.9319699999996</v>
      </c>
      <c r="EB259" s="222">
        <f t="shared" si="1182"/>
        <v>33493.795879999998</v>
      </c>
      <c r="EC259" s="222">
        <f t="shared" si="1182"/>
        <v>18977.287239999998</v>
      </c>
      <c r="ED259" s="222">
        <f t="shared" si="1182"/>
        <v>13094.969640000001</v>
      </c>
      <c r="EE259" s="222">
        <f t="shared" si="1182"/>
        <v>1421.5390000000007</v>
      </c>
      <c r="EF259" s="222">
        <f t="shared" si="1182"/>
        <v>0</v>
      </c>
      <c r="EG259" s="222">
        <f t="shared" si="1182"/>
        <v>27903.127059999999</v>
      </c>
      <c r="EH259" s="222">
        <f t="shared" si="1182"/>
        <v>23635.674160000002</v>
      </c>
      <c r="EI259" s="222">
        <f t="shared" si="1182"/>
        <v>4267.4529000000002</v>
      </c>
      <c r="EJ259" s="3">
        <f t="shared" si="1182"/>
        <v>148041.60847000001</v>
      </c>
      <c r="EL259" s="3">
        <f>EL7+EL9+EL21+EL40+EL58+EL80+EL95+EL115+EL129+EL138+EL152+EL160+EL178+EL196+EL204+EL221+EL231+EL243</f>
        <v>1051404.81494</v>
      </c>
      <c r="EM259" s="3">
        <f>EM7+EM9+EM21+EM40+EM58+EM80+EM95+EM115+EM129+EM138+EM152+EM160+EM178+EM196+EM204+EM221+EM231+EM243</f>
        <v>903363.20646999998</v>
      </c>
      <c r="EO259" s="3">
        <f>EO7+EO9+EO21+EO40+EO58+EO80+EO95+EO115+EO129+EO138+EO152+EO160+EO178+EO196+EO204+EO221+EO231+EO243</f>
        <v>903363.20646999998</v>
      </c>
      <c r="EP259" s="3">
        <f>EP7+EP9+EP21+EP40+EP58+EP80+EP95+EP115+EP129+EP138+EP152+EP160+EP178+EP196+EP204+EP221+EP231+EP243</f>
        <v>148041.60847000001</v>
      </c>
      <c r="ER259" s="3">
        <f>ER7+ER9+ER21+ER40+ER58+ER80+ER95+ER115+ER129+ER138+ER152+ER160+ER178+ER196+ER204+ER221+ER231+ER243</f>
        <v>148041.60846999998</v>
      </c>
      <c r="ES259" s="24"/>
      <c r="ET259" s="163">
        <f t="shared" ref="ET259:EV259" si="1184">ET7+ET9+ET21+ET40+ET58+ET80+ET95+ET115+ET129+ET138+ET152+ET160+ET178+ET196+ET204+ET221+ET231+ET243</f>
        <v>725602.69199999981</v>
      </c>
      <c r="EU259" s="163">
        <f t="shared" si="1184"/>
        <v>115313.48</v>
      </c>
      <c r="EV259" s="163">
        <f t="shared" si="1184"/>
        <v>147.25298999999998</v>
      </c>
      <c r="EW259" s="163">
        <f t="shared" ref="EW259:EX259" si="1185">EW7+EW9+EW21+EW40+EW58+EW80+EW95+EW115+EW129+EW138+EW152+EW160+EW178+EW196+EW204+EW221+EW231+EW243</f>
        <v>266409.55000000005</v>
      </c>
      <c r="EX259" s="163">
        <f t="shared" si="1185"/>
        <v>34.673999999999992</v>
      </c>
      <c r="EY259" s="191">
        <f t="shared" ref="EY259:EZ259" si="1186">EY7+EY9+EY21+EY40+EY58+EY80+EY95+EY115+EY129+EY138+EY152+EY160+EY178+EY196+EY204+EY221+EY231+EY243</f>
        <v>171</v>
      </c>
      <c r="EZ259" s="192">
        <f t="shared" si="1186"/>
        <v>102024.32000000001</v>
      </c>
      <c r="FA259" s="24"/>
      <c r="FB259" s="24"/>
      <c r="FC259" s="94">
        <f t="shared" ref="FC259:FV259" si="1187">FC7+FC9+FC21+FC40+FC58+FC80+FC95+FC115+FC129+FC138+FC152+FC160+FC178+FC196+FC204+FC221+FC231+FC243</f>
        <v>797483.78076999995</v>
      </c>
      <c r="FD259" s="94">
        <f t="shared" si="1187"/>
        <v>89481.691000000006</v>
      </c>
      <c r="FE259" s="94">
        <f t="shared" si="1187"/>
        <v>403578.37522000005</v>
      </c>
      <c r="FF259" s="94">
        <f t="shared" si="1187"/>
        <v>239338.88454</v>
      </c>
      <c r="FG259" s="116">
        <f t="shared" si="1187"/>
        <v>65084.830010000005</v>
      </c>
      <c r="FH259" s="94">
        <f t="shared" si="1187"/>
        <v>245212.01917099993</v>
      </c>
      <c r="FI259" s="94">
        <f t="shared" si="1187"/>
        <v>26317.20336</v>
      </c>
      <c r="FJ259" s="94">
        <f t="shared" si="1187"/>
        <v>129078.160321</v>
      </c>
      <c r="FK259" s="94">
        <f t="shared" si="1187"/>
        <v>51155.260209999986</v>
      </c>
      <c r="FL259" s="116">
        <f t="shared" si="1187"/>
        <v>38661.39527999999</v>
      </c>
      <c r="FM259" s="94">
        <f t="shared" si="1187"/>
        <v>797483.78076999995</v>
      </c>
      <c r="FN259" s="94">
        <f t="shared" si="1187"/>
        <v>89481.691000000006</v>
      </c>
      <c r="FO259" s="94">
        <f t="shared" si="1187"/>
        <v>403578.37522000005</v>
      </c>
      <c r="FP259" s="94">
        <f t="shared" si="1187"/>
        <v>239338.88454</v>
      </c>
      <c r="FQ259" s="116">
        <f t="shared" si="1187"/>
        <v>65084.830010000005</v>
      </c>
      <c r="FR259" s="94">
        <f t="shared" si="1187"/>
        <v>242932.02241999994</v>
      </c>
      <c r="FS259" s="94">
        <f t="shared" si="1187"/>
        <v>26317.20336</v>
      </c>
      <c r="FT259" s="94">
        <f t="shared" si="1187"/>
        <v>127168.40757000001</v>
      </c>
      <c r="FU259" s="94">
        <f t="shared" si="1187"/>
        <v>51155.260209999986</v>
      </c>
      <c r="FV259" s="116">
        <f t="shared" si="1187"/>
        <v>38291.151279999991</v>
      </c>
    </row>
    <row r="260" spans="2:181" s="59" customFormat="1" ht="15.75" hidden="1" customHeight="1" thickTop="1" thickBot="1" x14ac:dyDescent="0.35">
      <c r="B260" s="53"/>
      <c r="C260" s="54"/>
      <c r="D260" s="53"/>
      <c r="E260" s="64"/>
      <c r="F260" s="53"/>
      <c r="G260" s="54"/>
      <c r="H260" s="53"/>
      <c r="I260" s="307"/>
      <c r="J260" s="10"/>
      <c r="K260" s="10"/>
      <c r="L260" s="81"/>
      <c r="M260" s="70"/>
      <c r="N260" s="71" t="s">
        <v>404</v>
      </c>
      <c r="O260" s="71"/>
      <c r="P260" s="69">
        <f>Q260+R260+S260+T260</f>
        <v>0</v>
      </c>
      <c r="Q260" s="69"/>
      <c r="R260" s="69"/>
      <c r="S260" s="69"/>
      <c r="T260" s="69"/>
      <c r="U260" s="69"/>
      <c r="V260" s="71"/>
      <c r="W260" s="71"/>
      <c r="X260" s="68"/>
      <c r="Y260" s="68"/>
      <c r="Z260" s="68"/>
      <c r="AA260" s="68"/>
      <c r="AB260" s="68"/>
      <c r="AC260" s="34"/>
      <c r="AD260" s="34"/>
      <c r="AE260" s="34"/>
      <c r="AF260" s="34"/>
      <c r="AG260" s="43"/>
      <c r="AH260" s="71"/>
      <c r="AI260" s="34"/>
      <c r="AJ260" s="34"/>
      <c r="AK260" s="324"/>
      <c r="AL260" s="324"/>
      <c r="AM260" s="325"/>
      <c r="AN260" s="69">
        <f>AO260+AP260+AQ260+AR260</f>
        <v>0</v>
      </c>
      <c r="AO260" s="69"/>
      <c r="AP260" s="69"/>
      <c r="AQ260" s="69"/>
      <c r="AR260" s="69"/>
      <c r="AS260" s="69">
        <f>AT260+AU260+AW260+AX260</f>
        <v>0</v>
      </c>
      <c r="AT260" s="69"/>
      <c r="AU260" s="69"/>
      <c r="AV260" s="69"/>
      <c r="AW260" s="69"/>
      <c r="AX260" s="69"/>
      <c r="AY260" s="69">
        <f>AZ260+BA260+BB260+BC260</f>
        <v>0</v>
      </c>
      <c r="AZ260" s="69"/>
      <c r="BA260" s="69"/>
      <c r="BB260" s="69"/>
      <c r="BC260" s="69"/>
      <c r="BD260" s="69">
        <f>BE260+BF260+BG260+BH260</f>
        <v>5137</v>
      </c>
      <c r="BE260" s="69"/>
      <c r="BF260" s="69">
        <v>5137</v>
      </c>
      <c r="BG260" s="69"/>
      <c r="BH260" s="69"/>
      <c r="BI260" s="69">
        <f>BJ260+BK260+BL260+BM260</f>
        <v>161000</v>
      </c>
      <c r="BJ260" s="69"/>
      <c r="BK260" s="69"/>
      <c r="BL260" s="69">
        <f>1000+160000</f>
        <v>161000</v>
      </c>
      <c r="BM260" s="69"/>
      <c r="BN260" s="68"/>
      <c r="BO260" s="68"/>
      <c r="BP260" s="68"/>
      <c r="BQ260" s="68"/>
      <c r="BR260" s="68"/>
      <c r="BS260" s="68"/>
      <c r="BT260" s="68"/>
      <c r="BU260" s="223">
        <f t="shared" si="1139"/>
        <v>0</v>
      </c>
      <c r="BV260" s="68"/>
      <c r="BW260" s="68"/>
      <c r="BX260" s="68"/>
      <c r="BY260" s="68"/>
      <c r="BZ260" s="69">
        <f>CA260+CB260+CC260+CD260</f>
        <v>0</v>
      </c>
      <c r="CA260" s="69">
        <f>AO260-BV260</f>
        <v>0</v>
      </c>
      <c r="CB260" s="223">
        <f>AP260-BW260</f>
        <v>0</v>
      </c>
      <c r="CC260" s="223">
        <f>AQ260-BX260</f>
        <v>0</v>
      </c>
      <c r="CD260" s="223">
        <f>AR260-BY260</f>
        <v>0</v>
      </c>
      <c r="CE260" s="68"/>
      <c r="CF260" s="68"/>
      <c r="CG260" s="68"/>
      <c r="CH260" s="68"/>
      <c r="CI260" s="68"/>
      <c r="CJ260" s="68"/>
      <c r="CK260" s="68"/>
      <c r="CL260" s="68"/>
      <c r="CM260" s="68"/>
      <c r="CN260" s="68"/>
      <c r="CO260" s="68"/>
      <c r="CP260" s="68"/>
      <c r="CQ260" s="68"/>
      <c r="CR260" s="68"/>
      <c r="CS260" s="68"/>
      <c r="CT260" s="68"/>
      <c r="CU260" s="68"/>
      <c r="CV260" s="68"/>
      <c r="CW260" s="68"/>
      <c r="CX260" s="68"/>
      <c r="CY260" s="34"/>
      <c r="CZ260" s="34"/>
      <c r="DA260" s="34"/>
      <c r="DB260" s="34"/>
      <c r="DC260" s="43"/>
      <c r="DD260" s="69">
        <f>DE260</f>
        <v>0</v>
      </c>
      <c r="DE260" s="223">
        <f>DF260+DG260+DH260+DI260</f>
        <v>0</v>
      </c>
      <c r="DF260" s="223">
        <f>CU260+CZ260</f>
        <v>0</v>
      </c>
      <c r="DG260" s="223">
        <f>CV260+DA260</f>
        <v>0</v>
      </c>
      <c r="DH260" s="223">
        <f>CW260+DB260</f>
        <v>0</v>
      </c>
      <c r="DI260" s="223">
        <f>CX260+DC260</f>
        <v>0</v>
      </c>
      <c r="DJ260" s="69">
        <f t="shared" ref="DJ260" si="1188">DK260+DL260+DM260+DN260</f>
        <v>0</v>
      </c>
      <c r="DK260" s="223">
        <f>CF260-CU260</f>
        <v>0</v>
      </c>
      <c r="DL260" s="223">
        <f>CG260-CV260</f>
        <v>0</v>
      </c>
      <c r="DM260" s="17">
        <f>CH260-CW260</f>
        <v>0</v>
      </c>
      <c r="DN260" s="17">
        <f>CI260-CX260</f>
        <v>0</v>
      </c>
      <c r="DO260" s="208"/>
      <c r="DP260" s="225"/>
      <c r="DQ260" s="225"/>
      <c r="DR260" s="223">
        <f>DS260+DT260+DU260+DV260</f>
        <v>0</v>
      </c>
      <c r="DS260" s="68"/>
      <c r="DT260" s="68"/>
      <c r="DU260" s="68"/>
      <c r="DV260" s="226"/>
      <c r="DW260" s="69">
        <f>DX260+DY260+DZ260+EA260</f>
        <v>0</v>
      </c>
      <c r="DX260" s="224"/>
      <c r="DY260" s="68"/>
      <c r="DZ260" s="68"/>
      <c r="EA260" s="68"/>
      <c r="EB260" s="68"/>
      <c r="EC260" s="68"/>
      <c r="ED260" s="68"/>
      <c r="EE260" s="68"/>
      <c r="EF260" s="68"/>
      <c r="EG260" s="68"/>
      <c r="EH260" s="68"/>
      <c r="EI260" s="68"/>
      <c r="EJ260" s="76"/>
      <c r="EL260" s="76"/>
      <c r="EM260" s="76"/>
      <c r="EO260" s="9"/>
      <c r="EP260" s="9"/>
      <c r="ER260" s="9"/>
      <c r="ES260" s="24"/>
      <c r="ET260" s="164">
        <f t="shared" ref="ET260:EV260" si="1189">ET11+ET23+ET42+ET60+ET82+ET97+ET117+ET131+ET140+ET154+ET162+ET180+ET198+ET206+ET223+ET233+ET245</f>
        <v>50316</v>
      </c>
      <c r="EU260" s="164">
        <f t="shared" si="1189"/>
        <v>13636</v>
      </c>
      <c r="EV260" s="164">
        <f t="shared" si="1189"/>
        <v>10.849500000000001</v>
      </c>
      <c r="EW260" s="164">
        <f t="shared" ref="EW260:EX260" si="1190">EW11+EW23+EW42+EW60+EW82+EW97+EW117+EW131+EW140+EW154+EW162+EW180+EW198+EW206+EW223+EW233+EW245</f>
        <v>0</v>
      </c>
      <c r="EX260" s="164">
        <f t="shared" si="1190"/>
        <v>0</v>
      </c>
      <c r="EY260" s="193">
        <f t="shared" ref="EY260:EZ260" si="1191">EY11+EY23+EY42+EY60+EY82+EY97+EY117+EY131+EY140+EY154+EY162+EY180+EY198+EY206+EY223+EY233+EY245</f>
        <v>0</v>
      </c>
      <c r="EZ260" s="193">
        <f t="shared" si="1191"/>
        <v>0</v>
      </c>
      <c r="FA260" s="24"/>
      <c r="FB260" s="24"/>
      <c r="FC260" s="9"/>
      <c r="FD260" s="9"/>
      <c r="FE260" s="9"/>
      <c r="FF260" s="9"/>
      <c r="FG260" s="304"/>
      <c r="FH260" s="9"/>
      <c r="FI260" s="9"/>
      <c r="FJ260" s="9"/>
      <c r="FK260" s="9"/>
      <c r="FL260" s="304"/>
      <c r="FM260" s="9"/>
      <c r="FN260" s="9"/>
      <c r="FO260" s="9"/>
      <c r="FP260" s="9"/>
      <c r="FQ260" s="304"/>
      <c r="FR260" s="9"/>
      <c r="FS260" s="9"/>
      <c r="FT260" s="9"/>
      <c r="FU260" s="9"/>
      <c r="FV260" s="304"/>
    </row>
    <row r="261" spans="2:181" s="59" customFormat="1" ht="66.75" customHeight="1" thickBot="1" x14ac:dyDescent="0.35">
      <c r="B261" s="53"/>
      <c r="C261" s="54"/>
      <c r="D261" s="53"/>
      <c r="E261" s="64"/>
      <c r="F261" s="53"/>
      <c r="G261" s="54"/>
      <c r="H261" s="53"/>
      <c r="I261" s="80"/>
      <c r="J261" s="80"/>
      <c r="K261" s="80"/>
      <c r="L261" s="80"/>
      <c r="M261" s="424" t="s">
        <v>405</v>
      </c>
      <c r="N261" s="425"/>
      <c r="O261" s="96"/>
      <c r="P261" s="96">
        <f>Q261+R261+S261+T261</f>
        <v>943849.50600000005</v>
      </c>
      <c r="Q261" s="96">
        <f>Q259+Q260</f>
        <v>123849.50599999999</v>
      </c>
      <c r="R261" s="96">
        <f>R259+R260</f>
        <v>450000.00000000006</v>
      </c>
      <c r="S261" s="96">
        <f>S259+S260</f>
        <v>300000.00000000006</v>
      </c>
      <c r="T261" s="96">
        <f>T259+T260</f>
        <v>70000.000000000015</v>
      </c>
      <c r="U261" s="222">
        <v>99940.504459999996</v>
      </c>
      <c r="V261" s="296"/>
      <c r="W261" s="96">
        <v>7614.3</v>
      </c>
      <c r="X261" s="96">
        <f>Y261+Z261+AA261+AB261</f>
        <v>907764.14046000002</v>
      </c>
      <c r="Y261" s="96">
        <f>Y259+Y260</f>
        <v>89481.690999999992</v>
      </c>
      <c r="Z261" s="96">
        <f>Z259+Z260</f>
        <v>448828.14439999999</v>
      </c>
      <c r="AA261" s="96">
        <f>AA259+AA260</f>
        <v>299998.52962000004</v>
      </c>
      <c r="AB261" s="96">
        <f>AB259+AB260</f>
        <v>69455.775440000012</v>
      </c>
      <c r="AC261" s="271">
        <f>AD261+AE261+AF261+AG261+0.1</f>
        <v>242932.12242</v>
      </c>
      <c r="AD261" s="271">
        <f>AD259+AD260</f>
        <v>26317.20336</v>
      </c>
      <c r="AE261" s="271">
        <f>AE259+AE260</f>
        <v>127168.40757000001</v>
      </c>
      <c r="AF261" s="271">
        <f>AF259+AF260</f>
        <v>51155.260209999986</v>
      </c>
      <c r="AG261" s="271">
        <f>AG259+AG260</f>
        <v>38291.151279999991</v>
      </c>
      <c r="AH261" s="296"/>
      <c r="AI261" s="271">
        <f>AJ261+AK261+AL261+AM261</f>
        <v>99940.504459999996</v>
      </c>
      <c r="AJ261" s="271">
        <f>AJ259+AJ260</f>
        <v>26317.20336</v>
      </c>
      <c r="AK261" s="326">
        <f>AK259+AK260</f>
        <v>44894.7</v>
      </c>
      <c r="AL261" s="326">
        <f>AL259+AL260</f>
        <v>24000</v>
      </c>
      <c r="AM261" s="326">
        <f>AM259+AM260</f>
        <v>4728.6011000000008</v>
      </c>
      <c r="AN261" s="96">
        <f>AO261+AP261+AQ261+AR261</f>
        <v>943849.50600000005</v>
      </c>
      <c r="AO261" s="96">
        <f>AO259+AO260</f>
        <v>123849.50599999999</v>
      </c>
      <c r="AP261" s="96">
        <f>AP259+AP260</f>
        <v>450000.00000000006</v>
      </c>
      <c r="AQ261" s="96">
        <f>AQ259+AQ260</f>
        <v>300000.00000000006</v>
      </c>
      <c r="AR261" s="96">
        <f>AR259+AR260</f>
        <v>70000.000000000015</v>
      </c>
      <c r="AS261" s="96">
        <f>AT261+AU261+AW261+AX261</f>
        <v>943849.50600000005</v>
      </c>
      <c r="AT261" s="96">
        <f>AT259+AT260</f>
        <v>123849.50599999999</v>
      </c>
      <c r="AU261" s="96">
        <f>AU259+AU260</f>
        <v>450000</v>
      </c>
      <c r="AV261" s="96"/>
      <c r="AW261" s="96">
        <f>AW259+AW260</f>
        <v>300000.00000000006</v>
      </c>
      <c r="AX261" s="96">
        <f>AX259+AX260</f>
        <v>70000.000000000015</v>
      </c>
      <c r="AY261" s="96">
        <f>AZ261+BA261+BB261+BC261</f>
        <v>943849.50600000005</v>
      </c>
      <c r="AZ261" s="96">
        <f>AZ259+AZ260</f>
        <v>123849.50599999999</v>
      </c>
      <c r="BA261" s="96">
        <f>BA259+BA260</f>
        <v>450000</v>
      </c>
      <c r="BB261" s="96">
        <f>BB259+BB260</f>
        <v>300000</v>
      </c>
      <c r="BC261" s="96">
        <f>BC259+BC260</f>
        <v>70000</v>
      </c>
      <c r="BD261" s="96">
        <f>BE261+BF261+BG261+BH261</f>
        <v>943849.50600000005</v>
      </c>
      <c r="BE261" s="96">
        <f>BE259+BE260</f>
        <v>123849.50599999999</v>
      </c>
      <c r="BF261" s="96">
        <f>BF259+BF260</f>
        <v>450000</v>
      </c>
      <c r="BG261" s="96">
        <f>BG259+BG260</f>
        <v>300000</v>
      </c>
      <c r="BH261" s="96">
        <f>BH259+BH260</f>
        <v>70000.000000000015</v>
      </c>
      <c r="BI261" s="96">
        <f>BJ261+BK261+BL261+BM261</f>
        <v>943849.50600000005</v>
      </c>
      <c r="BJ261" s="96">
        <f>BJ259+BJ260</f>
        <v>123849.50599999999</v>
      </c>
      <c r="BK261" s="96">
        <f>BK259+BK260</f>
        <v>450000</v>
      </c>
      <c r="BL261" s="96">
        <f>BL259+BL260</f>
        <v>300000</v>
      </c>
      <c r="BM261" s="96">
        <f>BM259+BM260</f>
        <v>70000</v>
      </c>
      <c r="BN261" s="96">
        <f>BO261+BP261+BQ261+BR261</f>
        <v>352190.32800000004</v>
      </c>
      <c r="BO261" s="96">
        <f>BO259+BO260</f>
        <v>0</v>
      </c>
      <c r="BP261" s="96">
        <f>BP259+BP260</f>
        <v>352190.32800000004</v>
      </c>
      <c r="BQ261" s="96">
        <f>BQ259+BQ260</f>
        <v>0</v>
      </c>
      <c r="BR261" s="96">
        <f>BR259+BR260</f>
        <v>0</v>
      </c>
      <c r="BS261" s="96"/>
      <c r="BT261" s="96"/>
      <c r="BU261" s="96">
        <f>BV261+BW261+BX261+BY261</f>
        <v>921015.15087999997</v>
      </c>
      <c r="BV261" s="96">
        <f>BV259+BV260</f>
        <v>102732.70142</v>
      </c>
      <c r="BW261" s="96">
        <f>BW259+BW260</f>
        <v>448828.14439999999</v>
      </c>
      <c r="BX261" s="96">
        <f>BX259+BX260</f>
        <v>299998.52962000004</v>
      </c>
      <c r="BY261" s="96">
        <f>BY259+BY260</f>
        <v>69455.775440000012</v>
      </c>
      <c r="BZ261" s="96">
        <f>CA261+CB261+CC261+CD261</f>
        <v>22834.355119999997</v>
      </c>
      <c r="CA261" s="96">
        <f>CA259+CA260</f>
        <v>21116.80458</v>
      </c>
      <c r="CB261" s="96">
        <f>CB259+CB260</f>
        <v>1171.8555999999994</v>
      </c>
      <c r="CC261" s="96">
        <f>CC259+CC260</f>
        <v>1.47037999999975</v>
      </c>
      <c r="CD261" s="96">
        <f>CD259+CD260</f>
        <v>544.22455999999988</v>
      </c>
      <c r="CE261" s="96">
        <f>CF261+CG261+CH261+CI261</f>
        <v>935539.93479000009</v>
      </c>
      <c r="CF261" s="96">
        <f>CF259+CF260</f>
        <v>89481.690999999992</v>
      </c>
      <c r="CG261" s="96">
        <f>CG259+CG260</f>
        <v>455133.26634999993</v>
      </c>
      <c r="CH261" s="96">
        <f>CH259+CH260</f>
        <v>321297.80400000006</v>
      </c>
      <c r="CI261" s="96">
        <f>CI259+CI260</f>
        <v>69627.173440000013</v>
      </c>
      <c r="CJ261" s="96">
        <f>CK261+CL261+CM261+CN261</f>
        <v>27775.794330000001</v>
      </c>
      <c r="CK261" s="96">
        <f>CK259+CK260</f>
        <v>0</v>
      </c>
      <c r="CL261" s="96">
        <f>CL259+CL260</f>
        <v>6305.1219500000007</v>
      </c>
      <c r="CM261" s="96">
        <f>CM259+CM260</f>
        <v>21299.274379999999</v>
      </c>
      <c r="CN261" s="96">
        <f>CN259+CN260</f>
        <v>171.398</v>
      </c>
      <c r="CO261" s="96">
        <f>CP261+CQ261+CR261+CS261</f>
        <v>907764.14046000002</v>
      </c>
      <c r="CP261" s="96">
        <f>CP259+CP260</f>
        <v>89481.690999999992</v>
      </c>
      <c r="CQ261" s="96">
        <f>CQ259+CQ260</f>
        <v>448828.14439999999</v>
      </c>
      <c r="CR261" s="96">
        <f>CR259+CR260</f>
        <v>299998.52962000004</v>
      </c>
      <c r="CS261" s="96">
        <f>CS259+CS260</f>
        <v>69455.775440000012</v>
      </c>
      <c r="CT261" s="96">
        <f>CU261+CV261+CW261+CX261</f>
        <v>797483.78077000007</v>
      </c>
      <c r="CU261" s="96">
        <f>CU259+CU260</f>
        <v>89481.690999999992</v>
      </c>
      <c r="CV261" s="96">
        <f>CV259+CV260</f>
        <v>403578.37522000005</v>
      </c>
      <c r="CW261" s="96">
        <f>CW259+CW260</f>
        <v>239338.88454</v>
      </c>
      <c r="CX261" s="96">
        <f>CX259+CX260</f>
        <v>65084.830010000005</v>
      </c>
      <c r="CY261" s="271">
        <f>CZ261+DA261+DB261+DC261</f>
        <v>242932.02241999999</v>
      </c>
      <c r="CZ261" s="271">
        <f>CZ259+CZ260</f>
        <v>26317.20336</v>
      </c>
      <c r="DA261" s="271">
        <f>DA259+DA260</f>
        <v>127168.40757000001</v>
      </c>
      <c r="DB261" s="271">
        <f>DB259+DB260</f>
        <v>51155.260209999986</v>
      </c>
      <c r="DC261" s="271">
        <f>DC259+DC260</f>
        <v>38291.151279999991</v>
      </c>
      <c r="DD261" s="96">
        <f>DE261</f>
        <v>1040415.8031900001</v>
      </c>
      <c r="DE261" s="96">
        <f>DF261+DG261+DH261+DI261</f>
        <v>1040415.8031900001</v>
      </c>
      <c r="DF261" s="96">
        <f>DF259+DF260</f>
        <v>115798.89435999999</v>
      </c>
      <c r="DG261" s="96">
        <f>DG259+DG260</f>
        <v>530746.78278999997</v>
      </c>
      <c r="DH261" s="96">
        <f>DH259+DH260</f>
        <v>290494.14475000004</v>
      </c>
      <c r="DI261" s="96">
        <f>DI259+DI260</f>
        <v>103375.98129</v>
      </c>
      <c r="DJ261" s="96">
        <f>DK261+DL261+DM261+DN261</f>
        <v>110280.35969000001</v>
      </c>
      <c r="DK261" s="96">
        <f>DK259+DK260</f>
        <v>0</v>
      </c>
      <c r="DL261" s="96">
        <f>DL259+DL260</f>
        <v>45249.769180000003</v>
      </c>
      <c r="DM261" s="271">
        <f>DM259+DM260</f>
        <v>60659.645080000002</v>
      </c>
      <c r="DN261" s="271">
        <f>DN259+DN260</f>
        <v>4370.9454299999998</v>
      </c>
      <c r="DO261" s="227"/>
      <c r="DP261" s="228">
        <f>DP259+DP260</f>
        <v>963443.06185000006</v>
      </c>
      <c r="DQ261" s="228">
        <f>DQ259+DQ260</f>
        <v>1051404.81494</v>
      </c>
      <c r="DR261" s="222">
        <f>DS261+DT261+DU261+DV261</f>
        <v>115737.54742000002</v>
      </c>
      <c r="DS261" s="96">
        <f>DS259+DS260</f>
        <v>40903.43778</v>
      </c>
      <c r="DT261" s="96">
        <f>DT259+DT260</f>
        <v>40499.849670000003</v>
      </c>
      <c r="DU261" s="96">
        <f>DU259+DU260</f>
        <v>28486.328000000001</v>
      </c>
      <c r="DV261" s="229">
        <f>DV259+DV260</f>
        <v>5847.9319699999996</v>
      </c>
      <c r="DW261" s="96">
        <f>DX261+DY261+DZ261+EA261</f>
        <v>82243.751539999997</v>
      </c>
      <c r="DX261" s="222">
        <f>DX259+DX260</f>
        <v>21926.150539999999</v>
      </c>
      <c r="DY261" s="96">
        <f>DY259+DY260</f>
        <v>27404.880029999997</v>
      </c>
      <c r="DZ261" s="96">
        <f>DZ259+DZ260</f>
        <v>27064.789000000001</v>
      </c>
      <c r="EA261" s="96">
        <f>EA259+EA260</f>
        <v>5847.9319699999996</v>
      </c>
      <c r="EB261" s="222">
        <f>EC261+ED261+EE261+EF261</f>
        <v>33493.795880000005</v>
      </c>
      <c r="EC261" s="222">
        <f t="shared" ref="EC261:EJ261" si="1192">EC259+EC260</f>
        <v>18977.287239999998</v>
      </c>
      <c r="ED261" s="222">
        <f t="shared" si="1192"/>
        <v>13094.969640000001</v>
      </c>
      <c r="EE261" s="222">
        <f t="shared" si="1192"/>
        <v>1421.5390000000007</v>
      </c>
      <c r="EF261" s="222">
        <f t="shared" si="1192"/>
        <v>0</v>
      </c>
      <c r="EG261" s="222">
        <f t="shared" si="1192"/>
        <v>27903.127059999999</v>
      </c>
      <c r="EH261" s="222">
        <f t="shared" si="1192"/>
        <v>23635.674160000002</v>
      </c>
      <c r="EI261" s="222">
        <f t="shared" si="1192"/>
        <v>4267.4529000000002</v>
      </c>
      <c r="EJ261" s="95">
        <f t="shared" si="1192"/>
        <v>148041.60847000001</v>
      </c>
      <c r="EK261" s="98"/>
      <c r="EL261" s="95">
        <f>EL259+EL260</f>
        <v>1051404.81494</v>
      </c>
      <c r="EM261" s="95">
        <f>EM259+EM260</f>
        <v>903363.20646999998</v>
      </c>
      <c r="EO261" s="94">
        <f>EO259+EO260</f>
        <v>903363.20646999998</v>
      </c>
      <c r="EP261" s="94">
        <f>EP259+EP260</f>
        <v>148041.60847000001</v>
      </c>
      <c r="ER261" s="94">
        <f>ER259+ER260</f>
        <v>148041.60846999998</v>
      </c>
      <c r="ET261" s="165"/>
      <c r="EU261" s="165"/>
      <c r="EV261" s="165"/>
      <c r="EW261" s="165"/>
      <c r="EX261" s="165"/>
      <c r="EY261" s="194"/>
      <c r="EZ261" s="194"/>
      <c r="FC261" s="94">
        <f>FD261+FE261+FF261+FG261</f>
        <v>797483.78077000007</v>
      </c>
      <c r="FD261" s="94">
        <f>FD259+FD260</f>
        <v>89481.691000000006</v>
      </c>
      <c r="FE261" s="94">
        <f>FE259+FE260</f>
        <v>403578.37522000005</v>
      </c>
      <c r="FF261" s="94">
        <f>FF259+FF260</f>
        <v>239338.88454</v>
      </c>
      <c r="FG261" s="116">
        <f>FG259+FG260</f>
        <v>65084.830010000005</v>
      </c>
      <c r="FH261" s="94">
        <f>FI261+FJ261+FK261+FL261</f>
        <v>245212.01917099999</v>
      </c>
      <c r="FI261" s="94">
        <f>FI259+FI260</f>
        <v>26317.20336</v>
      </c>
      <c r="FJ261" s="94">
        <f>FJ259+FJ260</f>
        <v>129078.160321</v>
      </c>
      <c r="FK261" s="94">
        <f>FK259+FK260</f>
        <v>51155.260209999986</v>
      </c>
      <c r="FL261" s="116">
        <f>FL259+FL260</f>
        <v>38661.39527999999</v>
      </c>
      <c r="FM261" s="94">
        <f>FN261+FO261+FP261+FQ261</f>
        <v>797483.78077000007</v>
      </c>
      <c r="FN261" s="94">
        <f>FN259+FN260</f>
        <v>89481.691000000006</v>
      </c>
      <c r="FO261" s="94">
        <f>FO259+FO260</f>
        <v>403578.37522000005</v>
      </c>
      <c r="FP261" s="94">
        <f>FP259+FP260</f>
        <v>239338.88454</v>
      </c>
      <c r="FQ261" s="116">
        <f>FQ259+FQ260</f>
        <v>65084.830010000005</v>
      </c>
      <c r="FR261" s="94">
        <f>FS261+FT261+FU261+FV261</f>
        <v>242932.02241999999</v>
      </c>
      <c r="FS261" s="94">
        <f>FS259+FS260</f>
        <v>26317.20336</v>
      </c>
      <c r="FT261" s="94">
        <f>FT259+FT260</f>
        <v>127168.40757000001</v>
      </c>
      <c r="FU261" s="94">
        <f>FU259+FU260</f>
        <v>51155.260209999986</v>
      </c>
      <c r="FV261" s="116">
        <f>FV259+FV260</f>
        <v>38291.151279999991</v>
      </c>
      <c r="FY261" s="77"/>
    </row>
    <row r="262" spans="2:181" s="59" customFormat="1" ht="21.75" hidden="1" customHeight="1" thickTop="1" x14ac:dyDescent="0.3">
      <c r="B262" s="53"/>
      <c r="C262" s="54"/>
      <c r="D262" s="53"/>
      <c r="E262" s="64"/>
      <c r="F262" s="53"/>
      <c r="G262" s="54"/>
      <c r="H262" s="53"/>
      <c r="I262" s="53"/>
      <c r="J262" s="53"/>
      <c r="K262" s="53"/>
      <c r="L262" s="53"/>
      <c r="M262" s="65" t="s">
        <v>410</v>
      </c>
      <c r="N262" s="66" t="s">
        <v>396</v>
      </c>
      <c r="O262" s="66"/>
      <c r="P262" s="67">
        <f>Q262+R262+S262+T262</f>
        <v>41284.203999999998</v>
      </c>
      <c r="Q262" s="67">
        <f>Q11+Q97+Q117+Q140+Q154+Q162+Q180+Q233</f>
        <v>14834.911</v>
      </c>
      <c r="R262" s="67">
        <f>R11+R97+R117+R140+R154+R162+R180+R233</f>
        <v>26449.292999999998</v>
      </c>
      <c r="S262" s="67">
        <f>S11+S97+S117+S140+S154+S162+S180+S233</f>
        <v>0</v>
      </c>
      <c r="T262" s="67">
        <f>T11+T97+T117+T140+T154+T162+T180+T233</f>
        <v>0</v>
      </c>
      <c r="U262" s="66"/>
      <c r="V262" s="66"/>
      <c r="W262" s="66"/>
      <c r="X262" s="66"/>
      <c r="Y262" s="66"/>
      <c r="Z262" s="66"/>
      <c r="AA262" s="66"/>
      <c r="AB262" s="66"/>
      <c r="AC262" s="66"/>
      <c r="AD262" s="66"/>
      <c r="AE262" s="66"/>
      <c r="AF262" s="66"/>
      <c r="AG262" s="66"/>
      <c r="AH262" s="66"/>
      <c r="AI262" s="67">
        <f>AJ262+AK262+AL262+AM262</f>
        <v>3235.9737000000005</v>
      </c>
      <c r="AJ262" s="67"/>
      <c r="AK262" s="327">
        <f>AK11+AK23+AK42+AK60+AK82+AK97+AK117+AK131+AK140+AK154+AK162+AK180+AK198+AK206+AK223+AK233+AK245</f>
        <v>3235.9737000000005</v>
      </c>
      <c r="AL262" s="327">
        <f>AL11+AL23+AL42+AL60+AL82+AL97+AL117+AL131+AL140+AL154+AL162+AL180+AL198+AL206+AL223+AL233+AL245</f>
        <v>0</v>
      </c>
      <c r="AM262" s="328"/>
      <c r="AN262" s="67">
        <f>AO262+AP262+AQ262+AR262</f>
        <v>41284.203999999998</v>
      </c>
      <c r="AO262" s="67">
        <f>AO11+AO97+AO117+AO140+AO154+AO162+AO180+AO233</f>
        <v>14834.911</v>
      </c>
      <c r="AP262" s="67">
        <f>AP11+AP97+AP117+AP140+AP154+AP162+AP180+AP233</f>
        <v>26449.292999999998</v>
      </c>
      <c r="AQ262" s="67">
        <f>AQ11+AQ97+AQ117+AQ140+AQ154+AQ162+AQ180+AQ233</f>
        <v>0</v>
      </c>
      <c r="AR262" s="67">
        <f>AR11+AR97+AR117+AR140+AR154+AR162+AR180+AR233</f>
        <v>0</v>
      </c>
      <c r="AS262" s="67">
        <f>AT262+AU262+AW262+AX262</f>
        <v>47194.648000000001</v>
      </c>
      <c r="AT262" s="67">
        <f>AT11+AT97+AT117+AT140+AT154+AT162+AT180+AT233</f>
        <v>14834.911</v>
      </c>
      <c r="AU262" s="67">
        <f>AU11+AU97+AU117+AU140+AU154+AU162+AU180+AU233</f>
        <v>32359.736999999997</v>
      </c>
      <c r="AV262" s="67"/>
      <c r="AW262" s="67">
        <f>AW11+AW97+AW117+AW140+AW154+AW162+AW180+AW233</f>
        <v>0</v>
      </c>
      <c r="AX262" s="67">
        <f>AX11+AX97+AX117+AX140+AX154+AX162+AX180+AX233</f>
        <v>0</v>
      </c>
      <c r="AY262" s="67">
        <f>AZ262+BA262+BB262+BC262</f>
        <v>47368.300999999999</v>
      </c>
      <c r="AZ262" s="67">
        <f>AZ11+AZ97+AZ117+AZ140+AZ154+AZ162+AZ180+AZ233</f>
        <v>14834.911</v>
      </c>
      <c r="BA262" s="67">
        <f>BA11+BA97+BA117+BA140+BA154+BA162+BA180+BA233</f>
        <v>32533.39</v>
      </c>
      <c r="BB262" s="67">
        <f>BB11+BB97+BB117+BB140+BB154+BB162+BB180+BB233</f>
        <v>0</v>
      </c>
      <c r="BC262" s="67">
        <f>BC11+BC97+BC117+BC140+BC154+BC162+BC180+BC233</f>
        <v>0</v>
      </c>
      <c r="BD262" s="67">
        <f>BE262+BF262+BG262+BH262</f>
        <v>47368.300999999999</v>
      </c>
      <c r="BE262" s="67">
        <f>BE11+BE97+BE117+BE140+BE154+BE162+BE180+BE233</f>
        <v>14834.911</v>
      </c>
      <c r="BF262" s="67">
        <f>BF11+BF97+BF117+BF140+BF154+BF162+BF180+BF233</f>
        <v>32533.39</v>
      </c>
      <c r="BG262" s="67">
        <f>BG11+BG97+BG117+BG140+BG154+BG162+BG180+BG233</f>
        <v>0</v>
      </c>
      <c r="BH262" s="67">
        <f>BH11+BH97+BH117+BH140+BH154+BH162+BH180+BH233</f>
        <v>0</v>
      </c>
      <c r="BI262" s="67">
        <f>BJ262+BK262+BL262+BM262</f>
        <v>47368.300999999999</v>
      </c>
      <c r="BJ262" s="67">
        <f>BJ11+BJ97+BJ117+BJ140+BJ154+BJ162+BJ180+BJ233</f>
        <v>14834.911</v>
      </c>
      <c r="BK262" s="67">
        <f>BK11+BK97+BK117+BK140+BK154+BK162+BK180+BK233</f>
        <v>32533.39</v>
      </c>
      <c r="BL262" s="67">
        <f>BL11+BL97+BL117+BL140+BL154+BL162+BL180+BL233</f>
        <v>0</v>
      </c>
      <c r="BM262" s="67">
        <f>BM11+BM97+BM117+BM140+BM154+BM162+BM180+BM233</f>
        <v>0</v>
      </c>
      <c r="BN262" s="67">
        <f>BO262+BP262+BQ262+BR262</f>
        <v>20392.39</v>
      </c>
      <c r="BO262" s="67">
        <f>BO11+BO23+BO42+BO60+BO82+BO97+BO117+BO131+BO140+BO154+BO162+BO180+BO198+BO206+BO223+BO233+BO245</f>
        <v>0</v>
      </c>
      <c r="BP262" s="67">
        <f>BP11+BP23+BP42+BP60+BP82+BP97+BP117+BP131+BP140+BP154+BP162+BP180+BP198+BP206+BP223+BP233+BP245</f>
        <v>20392.39</v>
      </c>
      <c r="BQ262" s="67">
        <f>BQ11+BQ23+BQ42+BQ60+BQ82+BQ97+BQ117+BQ131+BQ140+BQ154+BQ162+BQ180+BQ198+BQ206+BQ223+BQ233+BQ245</f>
        <v>0</v>
      </c>
      <c r="BR262" s="67">
        <f>BR11+BR23+BR42+BR60+BR82+BR97+BR117+BR131+BR140+BR154+BR162+BR180+BR198+BR206+BR223+BR233+BR245</f>
        <v>0</v>
      </c>
      <c r="BS262" s="67"/>
      <c r="BT262" s="67"/>
      <c r="BU262" s="67">
        <f>BV262+BW262+BX262+BY262</f>
        <v>41284.203419999998</v>
      </c>
      <c r="BV262" s="67">
        <f>BV11+BV97+BV117+BV140+BV154+BV162+BV180+BV233</f>
        <v>14834.91042</v>
      </c>
      <c r="BW262" s="67">
        <f>BW11+BW97+BW117+BW140+BW154+BW162+BW180+BW233</f>
        <v>26449.292999999998</v>
      </c>
      <c r="BX262" s="67">
        <f>BX11+BX97+BX117+BX140+BX154+BX162+BX180+BX233</f>
        <v>0</v>
      </c>
      <c r="BY262" s="67">
        <f>BY11+BY97+BY117+BY140+BY154+BY162+BY180+BY233</f>
        <v>0</v>
      </c>
      <c r="BZ262" s="15">
        <f>CA262+CB262+CC262+CD262</f>
        <v>5.7999999989988282E-4</v>
      </c>
      <c r="CA262" s="15">
        <f>CA11+CA97+CA117+CA140+CA154+CA162+CA180+CA233</f>
        <v>5.7999999989988282E-4</v>
      </c>
      <c r="CB262" s="15">
        <f>CB11+CB97+CB117+CB140+CB154+CB162+CB180+CB233</f>
        <v>0</v>
      </c>
      <c r="CC262" s="15">
        <f>CC11+CC97+CC117+CC140+CC154+CC162+CC180+CC233</f>
        <v>0</v>
      </c>
      <c r="CD262" s="15">
        <f>CD11+CD97+CD117+CD140+CD154+CD162+CD180+CD233</f>
        <v>0</v>
      </c>
      <c r="CE262" s="67">
        <f>CF262+CG262+CH262+CI262</f>
        <v>41056.243119999999</v>
      </c>
      <c r="CF262" s="67">
        <f>CF11+CF97+CF117+CF140+CF154+CF162+CF180+CF233</f>
        <v>14433.297119999999</v>
      </c>
      <c r="CG262" s="67">
        <f>CG11+CG97+CG117+CG140+CG154+CG162+CG180+CG233</f>
        <v>26622.946</v>
      </c>
      <c r="CH262" s="67">
        <f>CH11+CH97+CH117+CH140+CH154+CH162+CH180+CH233</f>
        <v>0</v>
      </c>
      <c r="CI262" s="67">
        <f>CI11+CI97+CI117+CI140+CI154+CI162+CI180+CI233</f>
        <v>0</v>
      </c>
      <c r="CJ262" s="230"/>
      <c r="CK262" s="230"/>
      <c r="CL262" s="67">
        <f>CL11+CL97+CL117+CL140+CL154+CL162+CL180+CL233</f>
        <v>173.65299999999999</v>
      </c>
      <c r="CM262" s="230"/>
      <c r="CN262" s="230"/>
      <c r="CO262" s="67">
        <f>CP262+CQ262+CR262+CS262</f>
        <v>40882.590119999993</v>
      </c>
      <c r="CP262" s="67">
        <f>CP11+CP97+CP117+CP140+CP154+CP162+CP180+CP233</f>
        <v>14433.297119999999</v>
      </c>
      <c r="CQ262" s="67">
        <f>CQ11+CQ97+CQ117+CQ140+CQ154+CQ162+CQ180+CQ233</f>
        <v>26449.292999999998</v>
      </c>
      <c r="CR262" s="67">
        <f>CR11+CR97+CR117+CR140+CR154+CR162+CR180+CR233</f>
        <v>0</v>
      </c>
      <c r="CS262" s="67">
        <f>CS11+CS97+CS117+CS140+CS154+CS162+CS180+CS233</f>
        <v>0</v>
      </c>
      <c r="CT262" s="67">
        <f>CU262+CV262+CW262+CX262</f>
        <v>23265.4293</v>
      </c>
      <c r="CU262" s="67"/>
      <c r="CV262" s="67">
        <f>CV11+CV23+CV42+CV60+CV82+CV97+CV117+CV131+CV140+CV154+CV162+CV180+CV198+CV206+CV223+CV233+CV245</f>
        <v>23265.4293</v>
      </c>
      <c r="CW262" s="67">
        <f>CW11+CW23+CW42+CW60+CW82+CW97+CW117+CW131+CW140+CW154+CW162+CW180+CW198+CW206+CW223+CW233+CW245</f>
        <v>0</v>
      </c>
      <c r="CX262" s="230"/>
      <c r="CY262" s="67">
        <f>CZ262+DA262+DB262+DC262</f>
        <v>7335.5097200000009</v>
      </c>
      <c r="CZ262" s="67"/>
      <c r="DA262" s="67">
        <f>DA11+DA23+DA42+DA60+DA82+DA97+DA117+DA131+DA140+DA154+DA162+DA180+DA198+DA206+DA223+DA233+DA245</f>
        <v>7335.5097200000009</v>
      </c>
      <c r="DB262" s="67">
        <f>DB11+DB23+DB42+DB60+DB82+DB97+DB117+DB131+DB140+DB154+DB162+DB180+DB198+DB206+DB223+DB233+DB245</f>
        <v>0</v>
      </c>
      <c r="DC262" s="230"/>
      <c r="DD262" s="67">
        <f>DE262</f>
        <v>30600.939019999998</v>
      </c>
      <c r="DE262" s="67">
        <f>DF262+DG262+DH262+DI262</f>
        <v>30600.939019999998</v>
      </c>
      <c r="DF262" s="67"/>
      <c r="DG262" s="67">
        <f>DG11+DG23+DG42+DG60+DG82+DG97+DG117+DG131+DG140+DG154+DG162+DG180+DG198+DG206+DG223+DG233+DG245</f>
        <v>30600.939019999998</v>
      </c>
      <c r="DH262" s="67">
        <f>DH11+DH23+DH42+DH60+DH82+DH97+DH117+DH131+DH140+DH154+DH162+DH180+DH198+DH206+DH223+DH233+DH245</f>
        <v>0</v>
      </c>
      <c r="DI262" s="230"/>
      <c r="DJ262" s="67">
        <f>DK262+DL262+DM262+DN262</f>
        <v>3183.8637000000003</v>
      </c>
      <c r="DK262" s="67"/>
      <c r="DL262" s="67">
        <f>DL11+DL23+DL42+DL60+DL82+DL97+DL117+DL131+DL140+DL154+DL162+DL180+DL198+DL206+DL223+DL233+DL245</f>
        <v>3183.8637000000003</v>
      </c>
      <c r="DM262" s="269">
        <f>DM11+DM23+DM42+DM60+DM82+DM97+DM117+DM131+DM140+DM154+DM162+DM180+DM198+DM206+DM223+DM233+DM245</f>
        <v>0</v>
      </c>
      <c r="DN262" s="270"/>
      <c r="DO262" s="208"/>
      <c r="DP262" s="231">
        <f>DP11+DP23+DP42+DP60+DP82+DP97+DP117+DP131+DP140+DP154+DP162+DP180+DP198+DP206+DP223+DP233+DP245</f>
        <v>0</v>
      </c>
      <c r="DQ262" s="231">
        <f>DQ11+DQ23+DQ42+DQ60+DQ82+DQ97+DQ117+DQ131+DQ140+DQ154+DQ162+DQ180+DQ198+DQ206+DQ223+DQ233+DQ245</f>
        <v>0</v>
      </c>
      <c r="DR262" s="202">
        <f>DS262+DT262+DU262+DV262</f>
        <v>0</v>
      </c>
      <c r="DS262" s="67">
        <f>DS11+DS23+DS42+DS60+DS82+DS97+DS117+DS131+DS140+DS154+DS162+DS180+DS198+DS206+DS223+DS233+DS245</f>
        <v>0</v>
      </c>
      <c r="DT262" s="67">
        <f>DT11+DT23+DT42+DT60+DT82+DT97+DT117+DT131+DT140+DT154+DT162+DT180+DT198+DT206+DT223+DT233+DT245</f>
        <v>0</v>
      </c>
      <c r="DU262" s="67">
        <f>DU11+DU23+DU42+DU60+DU82+DU97+DU117+DU131+DU140+DU154+DU162+DU180+DU198+DU206+DU223+DU233+DU245</f>
        <v>0</v>
      </c>
      <c r="DV262" s="232">
        <f>DV11+DV23+DV42+DV60+DV82+DV97+DV117+DV131+DV140+DV154+DV162+DV180+DV198+DV206+DV223+DV233+DV245</f>
        <v>0</v>
      </c>
      <c r="DW262" s="67">
        <f>DX262+DY262+DZ262+EA262</f>
        <v>0</v>
      </c>
      <c r="DX262" s="202">
        <f>DX11+DX23+DX42+DX60+DX82+DX97+DX117+DX131+DX140+DX154+DX162+DX180+DX198+DX206+DX223+DX233+DX245</f>
        <v>0</v>
      </c>
      <c r="DY262" s="67">
        <f>DY11+DY23+DY42+DY60+DY82+DY97+DY117+DY131+DY140+DY154+DY162+DY180+DY198+DY206+DY223+DY233+DY245</f>
        <v>0</v>
      </c>
      <c r="DZ262" s="67">
        <f>DZ11+DZ23+DZ42+DZ60+DZ82+DZ97+DZ117+DZ131+DZ140+DZ154+DZ162+DZ180+DZ198+DZ206+DZ223+DZ233+DZ245</f>
        <v>0</v>
      </c>
      <c r="EA262" s="67">
        <f>EA11+EA23+EA42+EA60+EA82+EA97+EA117+EA131+EA140+EA154+EA162+EA180+EA198+EA206+EA223+EA233+EA245</f>
        <v>0</v>
      </c>
      <c r="EB262" s="67">
        <f>EC262+ED262+EE262+EF262</f>
        <v>0</v>
      </c>
      <c r="EC262" s="67">
        <f t="shared" ref="EC262:EJ262" si="1193">EC11+EC23+EC42+EC60+EC82+EC97+EC117+EC131+EC140+EC154+EC162+EC180+EC198+EC206+EC223+EC233+EC245</f>
        <v>0</v>
      </c>
      <c r="ED262" s="67">
        <f t="shared" si="1193"/>
        <v>0</v>
      </c>
      <c r="EE262" s="67">
        <f t="shared" si="1193"/>
        <v>0</v>
      </c>
      <c r="EF262" s="67">
        <f t="shared" si="1193"/>
        <v>0</v>
      </c>
      <c r="EG262" s="67">
        <f t="shared" si="1193"/>
        <v>0</v>
      </c>
      <c r="EH262" s="67">
        <f t="shared" si="1193"/>
        <v>0</v>
      </c>
      <c r="EI262" s="67">
        <f t="shared" si="1193"/>
        <v>0</v>
      </c>
      <c r="EJ262" s="308">
        <f t="shared" si="1193"/>
        <v>3183.8637000000003</v>
      </c>
      <c r="EL262" s="308">
        <f>EL11+EL23+EL42+EL60+EL82+EL97+EL117+EL131+EL140+EL154+EL162+EL180+EL198+EL206+EL223+EL233+EL245</f>
        <v>40882.590120000001</v>
      </c>
      <c r="EM262" s="308">
        <f>EM11+EM23+EM42+EM60+EM82+EM97+EM117+EM131+EM140+EM154+EM162+EM180+EM198+EM206+EM223+EM233+EM245</f>
        <v>37698.726419999999</v>
      </c>
      <c r="EO262" s="13"/>
      <c r="EP262" s="13"/>
      <c r="ER262" s="13"/>
      <c r="ET262" s="166"/>
      <c r="EU262" s="166"/>
      <c r="EV262" s="166"/>
      <c r="EW262" s="166"/>
      <c r="EX262" s="166"/>
      <c r="EY262" s="195"/>
      <c r="EZ262" s="195"/>
      <c r="FC262" s="13"/>
      <c r="FD262" s="13"/>
      <c r="FE262" s="13"/>
      <c r="FF262" s="13"/>
      <c r="FG262" s="14"/>
      <c r="FH262" s="13"/>
      <c r="FI262" s="13"/>
      <c r="FJ262" s="13"/>
      <c r="FK262" s="13"/>
      <c r="FL262" s="14"/>
      <c r="FM262" s="13"/>
      <c r="FN262" s="13"/>
      <c r="FO262" s="13"/>
      <c r="FP262" s="13"/>
      <c r="FQ262" s="14"/>
      <c r="FR262" s="13"/>
      <c r="FS262" s="13"/>
      <c r="FT262" s="13"/>
      <c r="FU262" s="13"/>
      <c r="FV262" s="14"/>
    </row>
    <row r="263" spans="2:181" s="59" customFormat="1" ht="15.75" hidden="1" customHeight="1" thickBot="1" x14ac:dyDescent="0.35">
      <c r="B263" s="53"/>
      <c r="C263" s="54"/>
      <c r="D263" s="53"/>
      <c r="E263" s="64"/>
      <c r="F263" s="53"/>
      <c r="G263" s="54"/>
      <c r="H263" s="53"/>
      <c r="I263" s="53"/>
      <c r="J263" s="53"/>
      <c r="K263" s="53"/>
      <c r="L263" s="53"/>
      <c r="M263" s="64" t="s">
        <v>411</v>
      </c>
      <c r="N263" s="302" t="s">
        <v>407</v>
      </c>
      <c r="O263" s="302"/>
      <c r="P263" s="15">
        <f>Q263+R263+S263+T263</f>
        <v>902565.30200000014</v>
      </c>
      <c r="Q263" s="15">
        <f>Q261-Q262</f>
        <v>109014.595</v>
      </c>
      <c r="R263" s="15">
        <f>R261-R262</f>
        <v>423550.70700000005</v>
      </c>
      <c r="S263" s="15">
        <f>S261-S262</f>
        <v>300000.00000000006</v>
      </c>
      <c r="T263" s="15">
        <f>T261-T262</f>
        <v>70000.000000000015</v>
      </c>
      <c r="U263" s="302"/>
      <c r="V263" s="302"/>
      <c r="W263" s="302"/>
      <c r="X263" s="302"/>
      <c r="Y263" s="302"/>
      <c r="Z263" s="302"/>
      <c r="AA263" s="302"/>
      <c r="AB263" s="302"/>
      <c r="AC263" s="302"/>
      <c r="AD263" s="302"/>
      <c r="AE263" s="302"/>
      <c r="AF263" s="302"/>
      <c r="AG263" s="302"/>
      <c r="AH263" s="302"/>
      <c r="AI263" s="15">
        <f>AJ263+AK263+AL263+AM263</f>
        <v>70387.327399999995</v>
      </c>
      <c r="AJ263" s="15"/>
      <c r="AK263" s="329">
        <f>AK261-AK262</f>
        <v>41658.726299999995</v>
      </c>
      <c r="AL263" s="329">
        <f>AL261-AL262</f>
        <v>24000</v>
      </c>
      <c r="AM263" s="329">
        <f>AM261-AM262</f>
        <v>4728.6011000000008</v>
      </c>
      <c r="AN263" s="15">
        <f>AO263+AP263+AQ263+AR263</f>
        <v>902565.30200000014</v>
      </c>
      <c r="AO263" s="15">
        <f>AO261-AO262</f>
        <v>109014.595</v>
      </c>
      <c r="AP263" s="15">
        <f>AP261-AP262</f>
        <v>423550.70700000005</v>
      </c>
      <c r="AQ263" s="15">
        <f>AQ261-AQ262</f>
        <v>300000.00000000006</v>
      </c>
      <c r="AR263" s="15">
        <f>AR261-AR262</f>
        <v>70000.000000000015</v>
      </c>
      <c r="AS263" s="15">
        <f>AT263+AU263+AW263+AX263</f>
        <v>896654.85800000001</v>
      </c>
      <c r="AT263" s="15">
        <f>AT261-AT262</f>
        <v>109014.595</v>
      </c>
      <c r="AU263" s="15">
        <f>AU261-AU262</f>
        <v>417640.26299999998</v>
      </c>
      <c r="AV263" s="15"/>
      <c r="AW263" s="15">
        <f>AW261-AW262</f>
        <v>300000.00000000006</v>
      </c>
      <c r="AX263" s="15">
        <f>AX261-AX262</f>
        <v>70000.000000000015</v>
      </c>
      <c r="AY263" s="15">
        <f>AZ263+BA263+BB263+BC263</f>
        <v>896481.20499999996</v>
      </c>
      <c r="AZ263" s="15">
        <f>AZ261-AZ262</f>
        <v>109014.595</v>
      </c>
      <c r="BA263" s="15">
        <f>BA261-BA262</f>
        <v>417466.61</v>
      </c>
      <c r="BB263" s="15">
        <f>BB261-BB262</f>
        <v>300000</v>
      </c>
      <c r="BC263" s="15">
        <f>BC261-BC262</f>
        <v>70000</v>
      </c>
      <c r="BD263" s="15">
        <f>BE263+BF263+BG263+BH263</f>
        <v>896481.20499999996</v>
      </c>
      <c r="BE263" s="15">
        <f>BE261-BE262</f>
        <v>109014.595</v>
      </c>
      <c r="BF263" s="15">
        <f>BF261-BF262</f>
        <v>417466.61</v>
      </c>
      <c r="BG263" s="15">
        <f>BG261-BG262</f>
        <v>300000</v>
      </c>
      <c r="BH263" s="15">
        <f>BH261-BH262</f>
        <v>70000.000000000015</v>
      </c>
      <c r="BI263" s="15">
        <f>BJ263+BK263+BL263+BM263</f>
        <v>896481.20499999996</v>
      </c>
      <c r="BJ263" s="15">
        <f>BJ261-BJ262</f>
        <v>109014.595</v>
      </c>
      <c r="BK263" s="15">
        <f>BK261-BK262</f>
        <v>417466.61</v>
      </c>
      <c r="BL263" s="15">
        <f>BL261-BL262</f>
        <v>300000</v>
      </c>
      <c r="BM263" s="15">
        <f>BM261-BM262</f>
        <v>70000</v>
      </c>
      <c r="BN263" s="15"/>
      <c r="BO263" s="15"/>
      <c r="BP263" s="15"/>
      <c r="BQ263" s="15"/>
      <c r="BR263" s="15"/>
      <c r="BS263" s="15"/>
      <c r="BT263" s="15"/>
      <c r="BU263" s="15">
        <f>BV263+BW263+BX263+BY263</f>
        <v>879730.94746000005</v>
      </c>
      <c r="BV263" s="15">
        <f>BV261-BV262</f>
        <v>87897.790999999997</v>
      </c>
      <c r="BW263" s="15">
        <f>BW261-BW262</f>
        <v>422378.85139999999</v>
      </c>
      <c r="BX263" s="15">
        <f>BX261-BX262</f>
        <v>299998.52962000004</v>
      </c>
      <c r="BY263" s="15">
        <f>BY261-BY262</f>
        <v>69455.775440000012</v>
      </c>
      <c r="BZ263" s="15">
        <f>CA263+CB263+CC263+CD263</f>
        <v>22834.354539999997</v>
      </c>
      <c r="CA263" s="15">
        <f>CA261-CA262</f>
        <v>21116.804</v>
      </c>
      <c r="CB263" s="15">
        <f>CB261-CB262</f>
        <v>1171.8555999999994</v>
      </c>
      <c r="CC263" s="15">
        <f>CC261-CC262</f>
        <v>1.47037999999975</v>
      </c>
      <c r="CD263" s="15">
        <f>CD261-CD262</f>
        <v>544.22455999999988</v>
      </c>
      <c r="CE263" s="15">
        <f>CF263+CG263+CH263+CI263</f>
        <v>894483.69167000009</v>
      </c>
      <c r="CF263" s="15">
        <f>CF261-CF262</f>
        <v>75048.393879999989</v>
      </c>
      <c r="CG263" s="15">
        <f>CG261-CG262</f>
        <v>428510.32034999994</v>
      </c>
      <c r="CH263" s="15">
        <f>CH261-CH262</f>
        <v>321297.80400000006</v>
      </c>
      <c r="CI263" s="15">
        <f>CI261-CI262</f>
        <v>69627.173440000013</v>
      </c>
      <c r="CJ263" s="33"/>
      <c r="CK263" s="33"/>
      <c r="CL263" s="15">
        <f>CL261-CL262</f>
        <v>6131.4689500000004</v>
      </c>
      <c r="CM263" s="33"/>
      <c r="CN263" s="33"/>
      <c r="CO263" s="15">
        <f>CP263+CQ263+CR263+CS263</f>
        <v>866881.55034000007</v>
      </c>
      <c r="CP263" s="15">
        <f>CP261-CP262</f>
        <v>75048.393879999989</v>
      </c>
      <c r="CQ263" s="15">
        <f>CQ261-CQ262</f>
        <v>422378.85139999999</v>
      </c>
      <c r="CR263" s="15">
        <f>CR261-CR262</f>
        <v>299998.52962000004</v>
      </c>
      <c r="CS263" s="15">
        <f>CS261-CS262</f>
        <v>69455.775440000012</v>
      </c>
      <c r="CT263" s="15">
        <f>CU263+CV263+CW263+CX263</f>
        <v>684736.66047000012</v>
      </c>
      <c r="CU263" s="15"/>
      <c r="CV263" s="15">
        <f>CV261-CV262</f>
        <v>380312.94592000003</v>
      </c>
      <c r="CW263" s="15">
        <f>CW261-CW262</f>
        <v>239338.88454</v>
      </c>
      <c r="CX263" s="15">
        <f>CX261-CX262</f>
        <v>65084.830010000005</v>
      </c>
      <c r="CY263" s="15">
        <f>CZ263+DA263+DB263+DC263</f>
        <v>209279.30933999998</v>
      </c>
      <c r="CZ263" s="15"/>
      <c r="DA263" s="15">
        <f>DA261-DA262</f>
        <v>119832.89785000001</v>
      </c>
      <c r="DB263" s="15">
        <f>DB261-DB262</f>
        <v>51155.260209999986</v>
      </c>
      <c r="DC263" s="15">
        <f>DC261-DC262</f>
        <v>38291.151279999991</v>
      </c>
      <c r="DD263" s="15">
        <f>DE263</f>
        <v>790639.98852000001</v>
      </c>
      <c r="DE263" s="15">
        <f>DF263+DG263+DH263+DI263</f>
        <v>790639.98852000001</v>
      </c>
      <c r="DF263" s="15"/>
      <c r="DG263" s="15">
        <f>DG261-DG262</f>
        <v>500145.84376999998</v>
      </c>
      <c r="DH263" s="15">
        <f>DH261-DH262</f>
        <v>290494.14475000004</v>
      </c>
      <c r="DI263" s="33"/>
      <c r="DJ263" s="15">
        <f>DK263+DL263+DM263+DN263</f>
        <v>102725.55056</v>
      </c>
      <c r="DK263" s="15"/>
      <c r="DL263" s="15">
        <f>DL261-DL262</f>
        <v>42065.905480000001</v>
      </c>
      <c r="DM263" s="34">
        <f>DM261-DM262</f>
        <v>60659.645080000002</v>
      </c>
      <c r="DN263" s="210"/>
      <c r="DO263" s="208"/>
      <c r="DP263" s="233">
        <f>DP261-DP262</f>
        <v>963443.06185000006</v>
      </c>
      <c r="DQ263" s="233">
        <f>DQ261-DQ262</f>
        <v>1051404.81494</v>
      </c>
      <c r="DR263" s="17">
        <f>DS263+DT263+DU263+DV263</f>
        <v>115737.54742000002</v>
      </c>
      <c r="DS263" s="15">
        <f>DS261-DS262</f>
        <v>40903.43778</v>
      </c>
      <c r="DT263" s="15">
        <f>DT261-DT262</f>
        <v>40499.849670000003</v>
      </c>
      <c r="DU263" s="15">
        <f>DU261-DU262</f>
        <v>28486.328000000001</v>
      </c>
      <c r="DV263" s="234">
        <f>DV261-DV262</f>
        <v>5847.9319699999996</v>
      </c>
      <c r="DW263" s="15">
        <f>DX263+DY263+DZ263+EA263</f>
        <v>82243.751539999997</v>
      </c>
      <c r="DX263" s="17">
        <f>DX261-DX262</f>
        <v>21926.150539999999</v>
      </c>
      <c r="DY263" s="15">
        <f>DY261-DY262</f>
        <v>27404.880029999997</v>
      </c>
      <c r="DZ263" s="15">
        <f>DZ261-DZ262</f>
        <v>27064.789000000001</v>
      </c>
      <c r="EA263" s="15">
        <f>EA261-EA262</f>
        <v>5847.9319699999996</v>
      </c>
      <c r="EB263" s="15">
        <f>EC263+ED263+EE263+EF263</f>
        <v>33493.795880000005</v>
      </c>
      <c r="EC263" s="15">
        <f t="shared" ref="EC263:EJ263" si="1194">EC261-EC262</f>
        <v>18977.287239999998</v>
      </c>
      <c r="ED263" s="15">
        <f t="shared" si="1194"/>
        <v>13094.969640000001</v>
      </c>
      <c r="EE263" s="15">
        <f t="shared" si="1194"/>
        <v>1421.5390000000007</v>
      </c>
      <c r="EF263" s="15">
        <f t="shared" si="1194"/>
        <v>0</v>
      </c>
      <c r="EG263" s="15">
        <f t="shared" si="1194"/>
        <v>27903.127059999999</v>
      </c>
      <c r="EH263" s="15">
        <f t="shared" si="1194"/>
        <v>23635.674160000002</v>
      </c>
      <c r="EI263" s="15">
        <f t="shared" si="1194"/>
        <v>4267.4529000000002</v>
      </c>
      <c r="EJ263" s="36">
        <f t="shared" si="1194"/>
        <v>144857.74477000002</v>
      </c>
      <c r="EL263" s="36">
        <f>EL261-EL262</f>
        <v>1010522.22482</v>
      </c>
      <c r="EM263" s="36">
        <f>EM261-EM262</f>
        <v>865664.48005000001</v>
      </c>
      <c r="EO263" s="13"/>
      <c r="EP263" s="13"/>
      <c r="ER263" s="13"/>
      <c r="ET263" s="167"/>
      <c r="EU263" s="167"/>
      <c r="EV263" s="167"/>
      <c r="EW263" s="167"/>
      <c r="EX263" s="167"/>
      <c r="EY263" s="167"/>
      <c r="EZ263" s="167"/>
      <c r="FC263" s="13"/>
      <c r="FD263" s="13"/>
      <c r="FE263" s="13"/>
      <c r="FF263" s="13"/>
      <c r="FG263" s="14"/>
      <c r="FH263" s="13"/>
      <c r="FI263" s="13"/>
      <c r="FJ263" s="13"/>
      <c r="FK263" s="13"/>
      <c r="FL263" s="14"/>
      <c r="FM263" s="13"/>
      <c r="FN263" s="13"/>
      <c r="FO263" s="13"/>
      <c r="FP263" s="13"/>
      <c r="FQ263" s="14"/>
      <c r="FR263" s="13"/>
      <c r="FS263" s="13"/>
      <c r="FT263" s="13"/>
      <c r="FU263" s="13"/>
      <c r="FV263" s="14"/>
    </row>
    <row r="264" spans="2:181" s="59" customFormat="1" ht="27" hidden="1" customHeight="1" thickTop="1" x14ac:dyDescent="0.3">
      <c r="B264" s="53"/>
      <c r="C264" s="54"/>
      <c r="D264" s="53"/>
      <c r="E264" s="64"/>
      <c r="F264" s="53"/>
      <c r="G264" s="54"/>
      <c r="H264" s="53"/>
      <c r="I264" s="53"/>
      <c r="J264" s="53"/>
      <c r="K264" s="53"/>
      <c r="L264" s="53"/>
      <c r="M264" s="404" t="s">
        <v>437</v>
      </c>
      <c r="N264" s="405"/>
      <c r="O264" s="292"/>
      <c r="P264" s="34">
        <f>Q264</f>
        <v>7614.3490599999996</v>
      </c>
      <c r="Q264" s="34">
        <v>7614.3490599999996</v>
      </c>
      <c r="R264" s="34"/>
      <c r="S264" s="34"/>
      <c r="T264" s="34"/>
      <c r="U264" s="292"/>
      <c r="V264" s="292"/>
      <c r="W264" s="292"/>
      <c r="X264" s="292"/>
      <c r="Y264" s="292"/>
      <c r="Z264" s="292"/>
      <c r="AA264" s="292"/>
      <c r="AB264" s="292"/>
      <c r="AC264" s="292"/>
      <c r="AD264" s="292"/>
      <c r="AE264" s="292"/>
      <c r="AF264" s="292"/>
      <c r="AG264" s="292"/>
      <c r="AH264" s="292"/>
      <c r="AI264" s="210"/>
      <c r="AJ264" s="210"/>
      <c r="AK264" s="330"/>
      <c r="AL264" s="330"/>
      <c r="AM264" s="331"/>
      <c r="AN264" s="34">
        <f>AO264</f>
        <v>7614.3490599999996</v>
      </c>
      <c r="AO264" s="34">
        <v>7614.3490599999996</v>
      </c>
      <c r="AP264" s="34"/>
      <c r="AQ264" s="34"/>
      <c r="AR264" s="34"/>
      <c r="AS264" s="34">
        <f>AT264</f>
        <v>7614.3490599999996</v>
      </c>
      <c r="AT264" s="34">
        <v>7614.3490599999996</v>
      </c>
      <c r="AU264" s="34"/>
      <c r="AV264" s="34"/>
      <c r="AW264" s="34"/>
      <c r="AX264" s="34"/>
      <c r="AY264" s="34">
        <f>AZ264</f>
        <v>7614.3490599999996</v>
      </c>
      <c r="AZ264" s="34">
        <v>7614.3490599999996</v>
      </c>
      <c r="BA264" s="34"/>
      <c r="BB264" s="34"/>
      <c r="BC264" s="34"/>
      <c r="BD264" s="34">
        <f>BE264</f>
        <v>7614.3490599999996</v>
      </c>
      <c r="BE264" s="34">
        <v>7614.3490599999996</v>
      </c>
      <c r="BF264" s="34"/>
      <c r="BG264" s="34"/>
      <c r="BH264" s="34"/>
      <c r="BI264" s="34">
        <f>BJ264</f>
        <v>7614.3490599999996</v>
      </c>
      <c r="BJ264" s="34">
        <v>7614.3490599999996</v>
      </c>
      <c r="BK264" s="34"/>
      <c r="BL264" s="34"/>
      <c r="BM264" s="34"/>
      <c r="BN264" s="34"/>
      <c r="BO264" s="34"/>
      <c r="BP264" s="34"/>
      <c r="BQ264" s="34"/>
      <c r="BR264" s="34"/>
      <c r="BS264" s="34"/>
      <c r="BT264" s="34"/>
      <c r="BU264" s="34">
        <f>BV264</f>
        <v>7614.3490599999996</v>
      </c>
      <c r="BV264" s="34">
        <v>7614.3490599999996</v>
      </c>
      <c r="BW264" s="210"/>
      <c r="BX264" s="210"/>
      <c r="BY264" s="210"/>
      <c r="BZ264" s="210"/>
      <c r="CA264" s="210"/>
      <c r="CB264" s="210"/>
      <c r="CC264" s="210"/>
      <c r="CD264" s="210"/>
      <c r="CE264" s="34">
        <f>CF264</f>
        <v>7614.3490599999996</v>
      </c>
      <c r="CF264" s="34">
        <v>7614.3490599999996</v>
      </c>
      <c r="CG264" s="210"/>
      <c r="CH264" s="210"/>
      <c r="CI264" s="210"/>
      <c r="CJ264" s="210"/>
      <c r="CK264" s="210"/>
      <c r="CL264" s="235"/>
      <c r="CM264" s="235"/>
      <c r="CN264" s="235"/>
      <c r="CO264" s="34">
        <f>CP264</f>
        <v>7614.3490599999996</v>
      </c>
      <c r="CP264" s="34">
        <v>7614.3490599999996</v>
      </c>
      <c r="CQ264" s="210"/>
      <c r="CR264" s="210"/>
      <c r="CS264" s="210"/>
      <c r="CT264" s="15">
        <f>CU264</f>
        <v>7614.3490599999996</v>
      </c>
      <c r="CU264" s="15">
        <v>7614.3490599999996</v>
      </c>
      <c r="CV264" s="210"/>
      <c r="CW264" s="210"/>
      <c r="CX264" s="210"/>
      <c r="CY264" s="210"/>
      <c r="CZ264" s="210"/>
      <c r="DA264" s="210"/>
      <c r="DB264" s="210"/>
      <c r="DC264" s="41"/>
      <c r="DD264" s="34"/>
      <c r="DE264" s="210"/>
      <c r="DF264" s="210"/>
      <c r="DG264" s="210"/>
      <c r="DH264" s="210"/>
      <c r="DI264" s="210"/>
      <c r="DJ264" s="15">
        <v>0</v>
      </c>
      <c r="DK264" s="210"/>
      <c r="DL264" s="210"/>
      <c r="DM264" s="210"/>
      <c r="DN264" s="210"/>
      <c r="DO264" s="208"/>
      <c r="DP264" s="110"/>
      <c r="DQ264" s="110"/>
      <c r="DR264" s="110"/>
      <c r="DS264" s="110"/>
      <c r="DT264" s="110"/>
      <c r="DU264" s="210"/>
      <c r="DV264" s="110"/>
      <c r="DW264" s="236">
        <f>SUM(DW261/DR261)</f>
        <v>0.71060561912155984</v>
      </c>
      <c r="DX264" s="236">
        <f t="shared" ref="DX264:EA264" si="1195">SUM(DX261/DS261)</f>
        <v>0.53604664375474409</v>
      </c>
      <c r="DY264" s="236">
        <f t="shared" si="1195"/>
        <v>0.67666621612919176</v>
      </c>
      <c r="DZ264" s="236">
        <f t="shared" si="1195"/>
        <v>0.95009749940392452</v>
      </c>
      <c r="EA264" s="236">
        <f t="shared" si="1195"/>
        <v>1</v>
      </c>
      <c r="EB264" s="110"/>
      <c r="EC264" s="110"/>
      <c r="ED264" s="110"/>
      <c r="EE264" s="110"/>
      <c r="EF264" s="110"/>
      <c r="EG264" s="110"/>
      <c r="EH264" s="110"/>
      <c r="EI264" s="110"/>
      <c r="EJ264" s="77"/>
      <c r="EL264" s="77"/>
      <c r="EM264" s="77"/>
      <c r="EO264" s="77">
        <f>EM264</f>
        <v>0</v>
      </c>
      <c r="EP264" s="13"/>
      <c r="ER264" s="13"/>
      <c r="ET264" s="167"/>
      <c r="EU264" s="167"/>
      <c r="EV264" s="167"/>
      <c r="EW264" s="167"/>
      <c r="EX264" s="167"/>
      <c r="EY264" s="167"/>
      <c r="EZ264" s="167"/>
      <c r="FC264" s="13">
        <f>FD264</f>
        <v>7614.3490599999996</v>
      </c>
      <c r="FD264" s="13">
        <v>7614.3490599999996</v>
      </c>
      <c r="FE264" s="13"/>
      <c r="FF264" s="13"/>
      <c r="FG264" s="14"/>
      <c r="FH264" s="13"/>
      <c r="FI264" s="13"/>
      <c r="FJ264" s="13"/>
      <c r="FK264" s="13"/>
      <c r="FL264" s="14"/>
      <c r="FM264" s="13"/>
      <c r="FN264" s="13">
        <v>7614.3490599999996</v>
      </c>
      <c r="FO264" s="13"/>
      <c r="FP264" s="13"/>
      <c r="FQ264" s="14"/>
      <c r="FR264" s="13"/>
      <c r="FS264" s="13"/>
      <c r="FT264" s="13"/>
      <c r="FU264" s="13"/>
      <c r="FV264" s="14"/>
    </row>
    <row r="265" spans="2:181" s="59" customFormat="1" ht="32.25" hidden="1" customHeight="1" x14ac:dyDescent="0.25">
      <c r="B265" s="53"/>
      <c r="C265" s="54"/>
      <c r="D265" s="53"/>
      <c r="E265" s="64"/>
      <c r="F265" s="53"/>
      <c r="G265" s="54"/>
      <c r="H265" s="53"/>
      <c r="I265" s="53"/>
      <c r="J265" s="53"/>
      <c r="K265" s="53"/>
      <c r="L265" s="53"/>
      <c r="M265" s="430" t="s">
        <v>433</v>
      </c>
      <c r="N265" s="431"/>
      <c r="O265" s="301"/>
      <c r="P265" s="97">
        <f>Q265+R265+S265+T265</f>
        <v>951463.85506000021</v>
      </c>
      <c r="Q265" s="97">
        <f>Q261+Q264</f>
        <v>131463.85506</v>
      </c>
      <c r="R265" s="97">
        <f>R261+R264</f>
        <v>450000.00000000006</v>
      </c>
      <c r="S265" s="97">
        <f>S261+S264</f>
        <v>300000.00000000006</v>
      </c>
      <c r="T265" s="97">
        <f>T261+T264</f>
        <v>70000.000000000015</v>
      </c>
      <c r="U265" s="301"/>
      <c r="V265" s="301"/>
      <c r="W265" s="301"/>
      <c r="X265" s="301"/>
      <c r="Y265" s="301"/>
      <c r="Z265" s="301"/>
      <c r="AA265" s="301"/>
      <c r="AB265" s="301"/>
      <c r="AC265" s="301"/>
      <c r="AD265" s="301"/>
      <c r="AE265" s="301"/>
      <c r="AF265" s="301"/>
      <c r="AG265" s="301"/>
      <c r="AH265" s="301"/>
      <c r="AI265" s="97">
        <f>AJ265+AK265+AL265+AM265</f>
        <v>99940.504459999996</v>
      </c>
      <c r="AJ265" s="97">
        <f>AJ261+AJ264</f>
        <v>26317.20336</v>
      </c>
      <c r="AK265" s="324">
        <f>AK261+AK264</f>
        <v>44894.7</v>
      </c>
      <c r="AL265" s="324">
        <f>AL261+AL264</f>
        <v>24000</v>
      </c>
      <c r="AM265" s="324">
        <f>AM261+AM264</f>
        <v>4728.6011000000008</v>
      </c>
      <c r="AN265" s="97">
        <f>AO265+AP265+AQ265+AR265</f>
        <v>951463.85506000021</v>
      </c>
      <c r="AO265" s="97">
        <f>AO261+AO264</f>
        <v>131463.85506</v>
      </c>
      <c r="AP265" s="97">
        <f>AP261+AP264</f>
        <v>450000.00000000006</v>
      </c>
      <c r="AQ265" s="97">
        <f>AQ261+AQ264</f>
        <v>300000.00000000006</v>
      </c>
      <c r="AR265" s="97">
        <f>AR261+AR264</f>
        <v>70000.000000000015</v>
      </c>
      <c r="AS265" s="97">
        <f>AT265+AU265+AW265+AX265</f>
        <v>951463.85505999997</v>
      </c>
      <c r="AT265" s="97">
        <f>AT261+AT264</f>
        <v>131463.85506</v>
      </c>
      <c r="AU265" s="97">
        <f>AU261+AU264</f>
        <v>450000</v>
      </c>
      <c r="AV265" s="97"/>
      <c r="AW265" s="97">
        <f>AW261+AW264</f>
        <v>300000.00000000006</v>
      </c>
      <c r="AX265" s="97">
        <f>AX261+AX264</f>
        <v>70000.000000000015</v>
      </c>
      <c r="AY265" s="97">
        <f>AZ265+BA265+BB265+BC265</f>
        <v>951463.85505999997</v>
      </c>
      <c r="AZ265" s="97">
        <f>AZ261+AZ264</f>
        <v>131463.85506</v>
      </c>
      <c r="BA265" s="97">
        <f>BA261+BA264</f>
        <v>450000</v>
      </c>
      <c r="BB265" s="97">
        <f>BB261+BB264</f>
        <v>300000</v>
      </c>
      <c r="BC265" s="97">
        <f>BC261+BC264</f>
        <v>70000</v>
      </c>
      <c r="BD265" s="97">
        <f>BE265+BF265+BG265+BH265</f>
        <v>951463.85505999997</v>
      </c>
      <c r="BE265" s="97">
        <f>BE261+BE264</f>
        <v>131463.85506</v>
      </c>
      <c r="BF265" s="97">
        <f>BF261+BF264</f>
        <v>450000</v>
      </c>
      <c r="BG265" s="97">
        <f>BG261+BG264</f>
        <v>300000</v>
      </c>
      <c r="BH265" s="97">
        <f>BH261+BH264</f>
        <v>70000.000000000015</v>
      </c>
      <c r="BI265" s="97">
        <f>BJ265+BK265+BL265+BM265</f>
        <v>951463.85505999997</v>
      </c>
      <c r="BJ265" s="97">
        <f>BJ261+BJ264</f>
        <v>131463.85506</v>
      </c>
      <c r="BK265" s="97">
        <f>BK261+BK264</f>
        <v>450000</v>
      </c>
      <c r="BL265" s="97">
        <f>BL261+BL264</f>
        <v>300000</v>
      </c>
      <c r="BM265" s="97">
        <f>BM261+BM264</f>
        <v>70000</v>
      </c>
      <c r="BN265" s="97">
        <f>BO265+BP265+BQ265+BR265</f>
        <v>352190.32800000004</v>
      </c>
      <c r="BO265" s="97">
        <f>BO261+BO264</f>
        <v>0</v>
      </c>
      <c r="BP265" s="97">
        <f>BP261+BP264</f>
        <v>352190.32800000004</v>
      </c>
      <c r="BQ265" s="97">
        <f>BQ261+BQ264</f>
        <v>0</v>
      </c>
      <c r="BR265" s="97">
        <f>BR261+BR264</f>
        <v>0</v>
      </c>
      <c r="BS265" s="34"/>
      <c r="BT265" s="34"/>
      <c r="BU265" s="97">
        <f>BV265+BW265+BX265+BY265</f>
        <v>928629.49994000001</v>
      </c>
      <c r="BV265" s="97">
        <f>BV261+BV264</f>
        <v>110347.05047999999</v>
      </c>
      <c r="BW265" s="97">
        <f>BW261+BW264</f>
        <v>448828.14439999999</v>
      </c>
      <c r="BX265" s="97">
        <f>BX261+BX264</f>
        <v>299998.52962000004</v>
      </c>
      <c r="BY265" s="97">
        <f>BY261+BY264</f>
        <v>69455.775440000012</v>
      </c>
      <c r="BZ265" s="97">
        <f>CA265+CB265+CC265+CD265</f>
        <v>22834.355119999997</v>
      </c>
      <c r="CA265" s="97">
        <f>CA261+CA264</f>
        <v>21116.80458</v>
      </c>
      <c r="CB265" s="97">
        <f>CB261+CB264</f>
        <v>1171.8555999999994</v>
      </c>
      <c r="CC265" s="97">
        <f>CC261+CC264</f>
        <v>1.47037999999975</v>
      </c>
      <c r="CD265" s="97">
        <f>CD261+CD264</f>
        <v>544.22455999999988</v>
      </c>
      <c r="CE265" s="97">
        <f>CF265+CG265+CH265+CI265</f>
        <v>943154.28385000001</v>
      </c>
      <c r="CF265" s="97">
        <f>CF261+CF264</f>
        <v>97096.040059999985</v>
      </c>
      <c r="CG265" s="97">
        <f>CG261+CG264</f>
        <v>455133.26634999993</v>
      </c>
      <c r="CH265" s="97">
        <f>CH261+CH264</f>
        <v>321297.80400000006</v>
      </c>
      <c r="CI265" s="97">
        <f>CI261+CI264</f>
        <v>69627.173440000013</v>
      </c>
      <c r="CJ265" s="97">
        <f>CK265+CL265+CM265+CN265</f>
        <v>27775.794330000001</v>
      </c>
      <c r="CK265" s="97">
        <f>CK261+CK264</f>
        <v>0</v>
      </c>
      <c r="CL265" s="97">
        <f>CL261+CL264</f>
        <v>6305.1219500000007</v>
      </c>
      <c r="CM265" s="97">
        <f>CM261+CM264</f>
        <v>21299.274379999999</v>
      </c>
      <c r="CN265" s="97">
        <f>CN261+CN264</f>
        <v>171.398</v>
      </c>
      <c r="CO265" s="97">
        <f>CP265+CQ265+CR265+CS265</f>
        <v>915378.48952000006</v>
      </c>
      <c r="CP265" s="97">
        <f>CP261+CP264</f>
        <v>97096.040059999985</v>
      </c>
      <c r="CQ265" s="97">
        <f>CQ261+CQ264</f>
        <v>448828.14439999999</v>
      </c>
      <c r="CR265" s="97">
        <f>CR261+CR264</f>
        <v>299998.52962000004</v>
      </c>
      <c r="CS265" s="97">
        <f>CS261+CS264</f>
        <v>69455.775440000012</v>
      </c>
      <c r="CT265" s="97">
        <f>CU265+CV265+CW265+CX265</f>
        <v>805098.12983000011</v>
      </c>
      <c r="CU265" s="97">
        <f>CU261+CU264</f>
        <v>97096.040059999985</v>
      </c>
      <c r="CV265" s="97">
        <f>CV261+CV264</f>
        <v>403578.37522000005</v>
      </c>
      <c r="CW265" s="97">
        <f>CW261+CW264</f>
        <v>239338.88454</v>
      </c>
      <c r="CX265" s="97">
        <f>CX261+CX264</f>
        <v>65084.830010000005</v>
      </c>
      <c r="CY265" s="97">
        <f>CZ265+DA265+DB265+DC265</f>
        <v>242932.02241999999</v>
      </c>
      <c r="CZ265" s="97">
        <f>CZ261+CZ264</f>
        <v>26317.20336</v>
      </c>
      <c r="DA265" s="97">
        <f>DA261+DA264</f>
        <v>127168.40757000001</v>
      </c>
      <c r="DB265" s="97">
        <f>DB261+DB264</f>
        <v>51155.260209999986</v>
      </c>
      <c r="DC265" s="97">
        <f>DC261+DC264</f>
        <v>38291.151279999991</v>
      </c>
      <c r="DD265" s="97">
        <f>DE265</f>
        <v>1040415.8031900001</v>
      </c>
      <c r="DE265" s="97">
        <f>DF265+DG265+DH265+DI265</f>
        <v>1040415.8031900001</v>
      </c>
      <c r="DF265" s="97">
        <f>DF261+DF264</f>
        <v>115798.89435999999</v>
      </c>
      <c r="DG265" s="97">
        <f>DG261+DG264</f>
        <v>530746.78278999997</v>
      </c>
      <c r="DH265" s="97">
        <f>DH261+DH264</f>
        <v>290494.14475000004</v>
      </c>
      <c r="DI265" s="97">
        <f>DI261+DI264</f>
        <v>103375.98129</v>
      </c>
      <c r="DJ265" s="97">
        <f>DK265+DL265+DM265+DN265</f>
        <v>110280.35969000001</v>
      </c>
      <c r="DK265" s="97">
        <f>DK261+DK264</f>
        <v>0</v>
      </c>
      <c r="DL265" s="97">
        <f>DL261+DL264</f>
        <v>45249.769180000003</v>
      </c>
      <c r="DM265" s="97">
        <f>DM261+DM264</f>
        <v>60659.645080000002</v>
      </c>
      <c r="DN265" s="97">
        <f>DN261+DN264</f>
        <v>4370.9454299999998</v>
      </c>
      <c r="DO265" s="208"/>
      <c r="DP265" s="110"/>
      <c r="DQ265" s="110">
        <f>DP261+DR261-CJ261</f>
        <v>1051404.8149400002</v>
      </c>
      <c r="DR265" s="97">
        <f>DS265+DT265+DU265+DV265</f>
        <v>115737.54742000002</v>
      </c>
      <c r="DS265" s="97">
        <f>DS261+DS264</f>
        <v>40903.43778</v>
      </c>
      <c r="DT265" s="97">
        <f>DT261+DT264</f>
        <v>40499.849670000003</v>
      </c>
      <c r="DU265" s="97">
        <f>DU261+DU264</f>
        <v>28486.328000000001</v>
      </c>
      <c r="DV265" s="237">
        <f>DV261+DV264</f>
        <v>5847.9319699999996</v>
      </c>
      <c r="DW265" s="97">
        <f>DX265+DY265+DZ265+EA265</f>
        <v>82246.914350359293</v>
      </c>
      <c r="DX265" s="205">
        <f>DX261+DX264</f>
        <v>21926.686586643755</v>
      </c>
      <c r="DY265" s="97">
        <f>DY261+DY264</f>
        <v>27405.556696216125</v>
      </c>
      <c r="DZ265" s="97">
        <f>DZ261+DZ264</f>
        <v>27065.739097499405</v>
      </c>
      <c r="EA265" s="97">
        <f>EA261+EA264</f>
        <v>5848.9319699999996</v>
      </c>
      <c r="EB265" s="97">
        <f>EC265+ED265+EE265+EF265</f>
        <v>33493.795880000005</v>
      </c>
      <c r="EC265" s="97">
        <f t="shared" ref="EC265:EJ265" si="1196">EC261+EC264</f>
        <v>18977.287239999998</v>
      </c>
      <c r="ED265" s="97">
        <f t="shared" si="1196"/>
        <v>13094.969640000001</v>
      </c>
      <c r="EE265" s="97">
        <f t="shared" si="1196"/>
        <v>1421.5390000000007</v>
      </c>
      <c r="EF265" s="97">
        <f t="shared" si="1196"/>
        <v>0</v>
      </c>
      <c r="EG265" s="97">
        <f t="shared" si="1196"/>
        <v>27903.127059999999</v>
      </c>
      <c r="EH265" s="97">
        <f t="shared" si="1196"/>
        <v>23635.674160000002</v>
      </c>
      <c r="EI265" s="97">
        <f t="shared" si="1196"/>
        <v>4267.4529000000002</v>
      </c>
      <c r="EJ265" s="94">
        <f t="shared" si="1196"/>
        <v>148041.60847000001</v>
      </c>
      <c r="EL265" s="94">
        <f>EL261+EL264</f>
        <v>1051404.81494</v>
      </c>
      <c r="EM265" s="94">
        <f>EM261+EM264</f>
        <v>903363.20646999998</v>
      </c>
      <c r="EO265" s="94">
        <f>EO261+EO264</f>
        <v>903363.20646999998</v>
      </c>
      <c r="EP265" s="94">
        <f>EP261+EP264</f>
        <v>148041.60847000001</v>
      </c>
      <c r="ER265" s="94">
        <f>ER261+ER264</f>
        <v>148041.60846999998</v>
      </c>
      <c r="ET265" s="167"/>
      <c r="EU265" s="167"/>
      <c r="EV265" s="167"/>
      <c r="EW265" s="167"/>
      <c r="EX265" s="167"/>
      <c r="EY265" s="167"/>
      <c r="EZ265" s="167"/>
      <c r="FC265" s="94">
        <f>FD265+FE265+FF265+FG265</f>
        <v>805098.12983000011</v>
      </c>
      <c r="FD265" s="94">
        <f>FD261+FD264</f>
        <v>97096.040059999999</v>
      </c>
      <c r="FE265" s="94">
        <f>FE261+FE264</f>
        <v>403578.37522000005</v>
      </c>
      <c r="FF265" s="94">
        <f>FF261+FF264</f>
        <v>239338.88454</v>
      </c>
      <c r="FG265" s="94">
        <f>FG261+FG264</f>
        <v>65084.830010000005</v>
      </c>
      <c r="FH265" s="94">
        <f>FI265+FJ265+FK265+FL265</f>
        <v>245212.01917099999</v>
      </c>
      <c r="FI265" s="94">
        <f>FI261+FI264</f>
        <v>26317.20336</v>
      </c>
      <c r="FJ265" s="94">
        <f>FJ261+FJ264</f>
        <v>129078.160321</v>
      </c>
      <c r="FK265" s="94">
        <f>FK261+FK264</f>
        <v>51155.260209999986</v>
      </c>
      <c r="FL265" s="94">
        <f>FL261+FL264</f>
        <v>38661.39527999999</v>
      </c>
      <c r="FM265" s="94">
        <f>FN265+FO265+FP265+FQ265</f>
        <v>805098.12983000011</v>
      </c>
      <c r="FN265" s="94">
        <f>FN261+FN264</f>
        <v>97096.040059999999</v>
      </c>
      <c r="FO265" s="94">
        <f>FO261+FO264</f>
        <v>403578.37522000005</v>
      </c>
      <c r="FP265" s="94">
        <f>FP261+FP264</f>
        <v>239338.88454</v>
      </c>
      <c r="FQ265" s="94">
        <f>FQ261+FQ264</f>
        <v>65084.830010000005</v>
      </c>
      <c r="FR265" s="94">
        <f>FS265+FT265+FU265+FV265</f>
        <v>242932.02241999999</v>
      </c>
      <c r="FS265" s="94">
        <f>FS261+FS264</f>
        <v>26317.20336</v>
      </c>
      <c r="FT265" s="94">
        <f>FT261+FT264</f>
        <v>127168.40757000001</v>
      </c>
      <c r="FU265" s="94">
        <f>FU261+FU264</f>
        <v>51155.260209999986</v>
      </c>
      <c r="FV265" s="94">
        <f>FV261+FV264</f>
        <v>38291.151279999991</v>
      </c>
    </row>
    <row r="266" spans="2:181" s="59" customFormat="1" ht="40.5" hidden="1" customHeight="1" x14ac:dyDescent="0.3">
      <c r="B266" s="53"/>
      <c r="C266" s="54"/>
      <c r="D266" s="53"/>
      <c r="E266" s="64"/>
      <c r="F266" s="53"/>
      <c r="G266" s="54"/>
      <c r="H266" s="53"/>
      <c r="I266" s="53"/>
      <c r="J266" s="53"/>
      <c r="K266" s="53"/>
      <c r="L266" s="53"/>
      <c r="M266" s="404" t="s">
        <v>445</v>
      </c>
      <c r="N266" s="405"/>
      <c r="O266" s="292"/>
      <c r="P266" s="34">
        <f>P267+P268</f>
        <v>225508.31599999996</v>
      </c>
      <c r="Q266" s="34">
        <f>Q267+Q268</f>
        <v>225508.31599999996</v>
      </c>
      <c r="R266" s="34"/>
      <c r="S266" s="34"/>
      <c r="T266" s="34"/>
      <c r="U266" s="292"/>
      <c r="V266" s="292"/>
      <c r="W266" s="292"/>
      <c r="X266" s="292"/>
      <c r="Y266" s="292"/>
      <c r="Z266" s="292"/>
      <c r="AA266" s="292"/>
      <c r="AB266" s="292"/>
      <c r="AC266" s="292"/>
      <c r="AD266" s="292"/>
      <c r="AE266" s="292"/>
      <c r="AF266" s="292"/>
      <c r="AG266" s="292"/>
      <c r="AH266" s="292"/>
      <c r="AI266" s="34" t="e">
        <f>AI267+AI268</f>
        <v>#VALUE!</v>
      </c>
      <c r="AJ266" s="34" t="e">
        <f>AJ267+AJ268</f>
        <v>#VALUE!</v>
      </c>
      <c r="AK266" s="330"/>
      <c r="AL266" s="330"/>
      <c r="AM266" s="331"/>
      <c r="AN266" s="34">
        <f>AN267+AN268</f>
        <v>225508.31599999996</v>
      </c>
      <c r="AO266" s="34">
        <f>AO267+AO268</f>
        <v>225508.31599999996</v>
      </c>
      <c r="AP266" s="34"/>
      <c r="AQ266" s="34"/>
      <c r="AR266" s="34"/>
      <c r="AS266" s="34">
        <f>AS267+AS268</f>
        <v>250120.59199999998</v>
      </c>
      <c r="AT266" s="34">
        <f>AT267+AT268</f>
        <v>250120.59199999998</v>
      </c>
      <c r="AU266" s="34"/>
      <c r="AV266" s="34"/>
      <c r="AW266" s="34"/>
      <c r="AX266" s="34"/>
      <c r="AY266" s="34">
        <f>AY267+AY268</f>
        <v>250120.59199999998</v>
      </c>
      <c r="AZ266" s="34">
        <f>AZ267+AZ268</f>
        <v>250120.59199999998</v>
      </c>
      <c r="BA266" s="34"/>
      <c r="BB266" s="34"/>
      <c r="BC266" s="34"/>
      <c r="BD266" s="34">
        <f>BD267+BD268</f>
        <v>250120.59199999998</v>
      </c>
      <c r="BE266" s="34">
        <f>BE267+BE268</f>
        <v>250120.59199999998</v>
      </c>
      <c r="BF266" s="34"/>
      <c r="BG266" s="34"/>
      <c r="BH266" s="34"/>
      <c r="BI266" s="34">
        <f>BJ266</f>
        <v>201732.63200000001</v>
      </c>
      <c r="BJ266" s="34">
        <v>201732.63200000001</v>
      </c>
      <c r="BK266" s="34"/>
      <c r="BL266" s="34"/>
      <c r="BM266" s="34"/>
      <c r="BN266" s="34"/>
      <c r="BO266" s="34"/>
      <c r="BP266" s="34"/>
      <c r="BQ266" s="34"/>
      <c r="BR266" s="34"/>
      <c r="BS266" s="34"/>
      <c r="BT266" s="34"/>
      <c r="BU266" s="34">
        <f>BU267+BU268</f>
        <v>225508.31599999996</v>
      </c>
      <c r="BV266" s="34">
        <f>BV267+BV268</f>
        <v>225508.31599999996</v>
      </c>
      <c r="BW266" s="210"/>
      <c r="BX266" s="210"/>
      <c r="BY266" s="210"/>
      <c r="BZ266" s="34">
        <f>BZ267+BZ268</f>
        <v>0</v>
      </c>
      <c r="CA266" s="34">
        <f>CA267+CA268</f>
        <v>0</v>
      </c>
      <c r="CB266" s="210"/>
      <c r="CC266" s="210"/>
      <c r="CD266" s="210"/>
      <c r="CE266" s="34">
        <f>CE267+CE268</f>
        <v>1850</v>
      </c>
      <c r="CF266" s="34">
        <f>CF267+CF268</f>
        <v>1850</v>
      </c>
      <c r="CG266" s="210"/>
      <c r="CH266" s="210"/>
      <c r="CI266" s="210"/>
      <c r="CJ266" s="210"/>
      <c r="CK266" s="210"/>
      <c r="CL266" s="210"/>
      <c r="CM266" s="210"/>
      <c r="CN266" s="210"/>
      <c r="CO266" s="34">
        <f>CO267+CO268</f>
        <v>1850</v>
      </c>
      <c r="CP266" s="34">
        <f>CP267+CP268</f>
        <v>1850</v>
      </c>
      <c r="CQ266" s="210"/>
      <c r="CR266" s="210"/>
      <c r="CS266" s="210"/>
      <c r="CT266" s="34">
        <f>CT267+CT268</f>
        <v>1850</v>
      </c>
      <c r="CU266" s="34">
        <f>CU267+CU268</f>
        <v>1850</v>
      </c>
      <c r="CV266" s="210"/>
      <c r="CW266" s="210"/>
      <c r="CX266" s="210"/>
      <c r="CY266" s="34">
        <f>CY267+CY268</f>
        <v>50</v>
      </c>
      <c r="CZ266" s="34">
        <f>CZ267+CZ268</f>
        <v>50</v>
      </c>
      <c r="DA266" s="210"/>
      <c r="DB266" s="210"/>
      <c r="DC266" s="41"/>
      <c r="DD266" s="34">
        <f>DD267+DD268</f>
        <v>1900</v>
      </c>
      <c r="DE266" s="34">
        <f>DE267+DE268</f>
        <v>1900</v>
      </c>
      <c r="DF266" s="34">
        <f>DF267+DF268</f>
        <v>1900</v>
      </c>
      <c r="DG266" s="210"/>
      <c r="DH266" s="210"/>
      <c r="DI266" s="210"/>
      <c r="DJ266" s="210"/>
      <c r="DK266" s="34">
        <f>DK267+DK268</f>
        <v>0</v>
      </c>
      <c r="DL266" s="34">
        <f>DL267+DL268</f>
        <v>0</v>
      </c>
      <c r="DM266" s="210"/>
      <c r="DN266" s="210"/>
      <c r="DO266" s="208"/>
      <c r="DP266" s="110"/>
      <c r="DQ266" s="110">
        <f>DQ265-DQ261</f>
        <v>0</v>
      </c>
      <c r="DR266" s="110"/>
      <c r="DS266" s="110"/>
      <c r="DT266" s="110"/>
      <c r="DU266" s="110"/>
      <c r="DV266" s="110"/>
      <c r="DW266" s="238"/>
      <c r="DX266" s="110"/>
      <c r="DY266" s="110"/>
      <c r="DZ266" s="110"/>
      <c r="EA266" s="110"/>
      <c r="EB266" s="110"/>
      <c r="EC266" s="110"/>
      <c r="ED266" s="110"/>
      <c r="EE266" s="110"/>
      <c r="EF266" s="110"/>
      <c r="EG266" s="110"/>
      <c r="EH266" s="239"/>
      <c r="EI266" s="110"/>
      <c r="EJ266" s="144">
        <f>DJ265+EB265+EI265</f>
        <v>148041.60847000001</v>
      </c>
      <c r="EL266" s="144"/>
      <c r="EM266" s="144">
        <f>CT261+DW261+EH261</f>
        <v>903363.20647000009</v>
      </c>
      <c r="ET266" s="167"/>
      <c r="EU266" s="167"/>
      <c r="EV266" s="167"/>
      <c r="EW266" s="167"/>
      <c r="EX266" s="167"/>
      <c r="EY266" s="167"/>
      <c r="EZ266" s="167"/>
      <c r="FC266" s="13">
        <f>FC267</f>
        <v>1850</v>
      </c>
      <c r="FD266" s="13">
        <f>FD267</f>
        <v>1850</v>
      </c>
      <c r="FE266" s="13"/>
      <c r="FF266" s="13"/>
      <c r="FG266" s="14"/>
      <c r="FH266" s="13"/>
      <c r="FI266" s="13"/>
      <c r="FJ266" s="13"/>
      <c r="FK266" s="13"/>
      <c r="FL266" s="14"/>
      <c r="FM266" s="13"/>
      <c r="FN266" s="13"/>
      <c r="FO266" s="13"/>
      <c r="FP266" s="13"/>
      <c r="FQ266" s="14"/>
      <c r="FR266" s="13"/>
      <c r="FS266" s="13"/>
      <c r="FT266" s="13"/>
      <c r="FU266" s="13"/>
      <c r="FV266" s="14"/>
    </row>
    <row r="267" spans="2:181" s="59" customFormat="1" ht="18.75" hidden="1" customHeight="1" x14ac:dyDescent="0.3">
      <c r="B267" s="53"/>
      <c r="C267" s="54"/>
      <c r="D267" s="53"/>
      <c r="E267" s="64"/>
      <c r="F267" s="53"/>
      <c r="G267" s="54"/>
      <c r="H267" s="53"/>
      <c r="I267" s="53"/>
      <c r="J267" s="53"/>
      <c r="K267" s="53"/>
      <c r="L267" s="53"/>
      <c r="M267" s="103"/>
      <c r="N267" s="104" t="s">
        <v>444</v>
      </c>
      <c r="O267" s="104"/>
      <c r="P267" s="17">
        <f>P270+P273+P276+P279+P281</f>
        <v>177120.35599999997</v>
      </c>
      <c r="Q267" s="17">
        <f>Q270+Q273+Q276+Q279+Q281</f>
        <v>177120.35599999997</v>
      </c>
      <c r="R267" s="34"/>
      <c r="S267" s="34"/>
      <c r="T267" s="34"/>
      <c r="U267" s="104"/>
      <c r="V267" s="104"/>
      <c r="W267" s="104"/>
      <c r="X267" s="104"/>
      <c r="Y267" s="104"/>
      <c r="Z267" s="104"/>
      <c r="AA267" s="104"/>
      <c r="AB267" s="104"/>
      <c r="AC267" s="104"/>
      <c r="AD267" s="104"/>
      <c r="AE267" s="104"/>
      <c r="AF267" s="104"/>
      <c r="AG267" s="104"/>
      <c r="AH267" s="104"/>
      <c r="AI267" s="17" t="e">
        <f>AI270+AI273+AI276+AI279+AI281</f>
        <v>#VALUE!</v>
      </c>
      <c r="AJ267" s="17" t="e">
        <f>AJ270+AJ273+AJ276+AJ279+AJ281</f>
        <v>#VALUE!</v>
      </c>
      <c r="AK267" s="330"/>
      <c r="AL267" s="330"/>
      <c r="AM267" s="331"/>
      <c r="AN267" s="17">
        <f>AN270+AN273+AN276+AN279+AN281</f>
        <v>177120.35599999997</v>
      </c>
      <c r="AO267" s="17">
        <f>AO270+AO273+AO276+AO279+AO281</f>
        <v>177120.35599999997</v>
      </c>
      <c r="AP267" s="34"/>
      <c r="AQ267" s="34"/>
      <c r="AR267" s="34"/>
      <c r="AS267" s="17">
        <f>AS270+AS273+AS276+AS279+AS281</f>
        <v>201732.63199999998</v>
      </c>
      <c r="AT267" s="17">
        <f>AT270+AT273+AT276+AT279+AT281</f>
        <v>201732.63199999998</v>
      </c>
      <c r="AU267" s="34"/>
      <c r="AV267" s="34"/>
      <c r="AW267" s="34"/>
      <c r="AX267" s="34"/>
      <c r="AY267" s="17">
        <f>AY270+AY273+AY276+AY279+AY281</f>
        <v>201732.63199999998</v>
      </c>
      <c r="AZ267" s="17">
        <f>AZ270+AZ273+AZ276+AZ279+AZ281</f>
        <v>201732.63199999998</v>
      </c>
      <c r="BA267" s="34"/>
      <c r="BB267" s="34"/>
      <c r="BC267" s="34"/>
      <c r="BD267" s="17">
        <f>BD270+BD273+BD276+BD279+BD281</f>
        <v>201732.63199999998</v>
      </c>
      <c r="BE267" s="17">
        <f>BE270+BE273+BE276+BE279+BE281</f>
        <v>201732.63199999998</v>
      </c>
      <c r="BF267" s="34"/>
      <c r="BG267" s="34"/>
      <c r="BH267" s="34"/>
      <c r="BI267" s="34"/>
      <c r="BJ267" s="34"/>
      <c r="BK267" s="34"/>
      <c r="BL267" s="34"/>
      <c r="BM267" s="34"/>
      <c r="BN267" s="34"/>
      <c r="BO267" s="34"/>
      <c r="BP267" s="34"/>
      <c r="BQ267" s="34"/>
      <c r="BR267" s="34"/>
      <c r="BS267" s="34"/>
      <c r="BT267" s="34"/>
      <c r="BU267" s="17">
        <f>BU270+BU273+BU276+BU279+BU281</f>
        <v>177120.35599999997</v>
      </c>
      <c r="BV267" s="17">
        <f>BV270+BV273+BV276+BV279+BV281</f>
        <v>177120.35599999997</v>
      </c>
      <c r="BW267" s="210"/>
      <c r="BX267" s="210"/>
      <c r="BY267" s="210"/>
      <c r="BZ267" s="17">
        <f>BZ270+BZ273+BZ276+BZ279+BZ281</f>
        <v>0</v>
      </c>
      <c r="CA267" s="17">
        <f>CA270+CA273+CA276+CA279+CA281</f>
        <v>0</v>
      </c>
      <c r="CB267" s="210"/>
      <c r="CC267" s="210"/>
      <c r="CD267" s="210"/>
      <c r="CE267" s="17">
        <f>CE270+CE273+CE276+CE279+CE281</f>
        <v>1850</v>
      </c>
      <c r="CF267" s="17">
        <f>CF270+CF273+CF276+CF279+CF281</f>
        <v>1850</v>
      </c>
      <c r="CG267" s="210"/>
      <c r="CH267" s="210"/>
      <c r="CI267" s="210"/>
      <c r="CJ267" s="210"/>
      <c r="CK267" s="210"/>
      <c r="CL267" s="210"/>
      <c r="CM267" s="210"/>
      <c r="CN267" s="210"/>
      <c r="CO267" s="17">
        <f>CO270+CO273+CO276+CO279+CO281</f>
        <v>1850</v>
      </c>
      <c r="CP267" s="17">
        <f>CP270+CP273+CP276+CP279+CP281</f>
        <v>1850</v>
      </c>
      <c r="CQ267" s="210"/>
      <c r="CR267" s="210"/>
      <c r="CS267" s="210"/>
      <c r="CT267" s="17">
        <f>CT270+CT273+CT276+CT279+CT281</f>
        <v>1850</v>
      </c>
      <c r="CU267" s="17">
        <f>CU270+CU273+CU276+CU279+CU281</f>
        <v>1850</v>
      </c>
      <c r="CV267" s="210"/>
      <c r="CW267" s="210"/>
      <c r="CX267" s="210"/>
      <c r="CY267" s="17">
        <f>CY270+CY273+CY276+CY279+CY281</f>
        <v>50</v>
      </c>
      <c r="CZ267" s="17">
        <f>CZ270+CZ273+CZ276+CZ279+CZ281</f>
        <v>50</v>
      </c>
      <c r="DA267" s="210"/>
      <c r="DB267" s="210"/>
      <c r="DC267" s="41"/>
      <c r="DD267" s="17">
        <f>DD270+DD273+DD276+DD279+DD281</f>
        <v>1900</v>
      </c>
      <c r="DE267" s="17">
        <f>DE270+DE273+DE276+DE279+DE281</f>
        <v>1900</v>
      </c>
      <c r="DF267" s="17">
        <f>DF270+DF273+DF276+DF279+DF281</f>
        <v>1900</v>
      </c>
      <c r="DG267" s="210"/>
      <c r="DH267" s="210"/>
      <c r="DI267" s="210"/>
      <c r="DJ267" s="210"/>
      <c r="DK267" s="17">
        <f>DK270+DK273+DK276+DK279+DK281</f>
        <v>0</v>
      </c>
      <c r="DL267" s="17">
        <f>DL270+DL273+DL276+DL279+DL281</f>
        <v>0</v>
      </c>
      <c r="DM267" s="210"/>
      <c r="DN267" s="210"/>
      <c r="DO267" s="208"/>
      <c r="DP267" s="110"/>
      <c r="DQ267" s="110"/>
      <c r="DR267" s="110"/>
      <c r="DS267" s="110"/>
      <c r="DT267" s="110"/>
      <c r="DU267" s="110"/>
      <c r="DV267" s="110"/>
      <c r="DW267" s="238"/>
      <c r="DX267" s="110"/>
      <c r="DY267" s="110"/>
      <c r="DZ267" s="110"/>
      <c r="EA267" s="110"/>
      <c r="EB267" s="110"/>
      <c r="EC267" s="110"/>
      <c r="ED267" s="110"/>
      <c r="EE267" s="110"/>
      <c r="EF267" s="110"/>
      <c r="EG267" s="110"/>
      <c r="EH267" s="238">
        <f>CV302</f>
        <v>13978.8251</v>
      </c>
      <c r="EI267" s="110"/>
      <c r="EJ267" s="77"/>
      <c r="EL267" s="77">
        <f>EL265-EL266</f>
        <v>1051404.81494</v>
      </c>
      <c r="EM267" s="77"/>
      <c r="ET267" s="168"/>
      <c r="EU267" s="168"/>
      <c r="EV267" s="168"/>
      <c r="EW267" s="168"/>
      <c r="EX267" s="168"/>
      <c r="EY267" s="167"/>
      <c r="EZ267" s="167"/>
      <c r="FC267" s="13">
        <f>FD267</f>
        <v>1850</v>
      </c>
      <c r="FD267" s="13">
        <f>FD270</f>
        <v>1850</v>
      </c>
      <c r="FE267" s="13"/>
      <c r="FF267" s="13"/>
      <c r="FG267" s="14"/>
      <c r="FH267" s="13"/>
      <c r="FI267" s="13"/>
      <c r="FJ267" s="13"/>
      <c r="FK267" s="13"/>
      <c r="FL267" s="14"/>
      <c r="FM267" s="13"/>
      <c r="FN267" s="13"/>
      <c r="FO267" s="13"/>
      <c r="FP267" s="13"/>
      <c r="FQ267" s="14"/>
      <c r="FR267" s="13"/>
      <c r="FS267" s="13"/>
      <c r="FT267" s="13"/>
      <c r="FU267" s="13"/>
      <c r="FV267" s="14"/>
    </row>
    <row r="268" spans="2:181" s="59" customFormat="1" ht="18.75" hidden="1" customHeight="1" x14ac:dyDescent="0.3">
      <c r="B268" s="53"/>
      <c r="C268" s="54"/>
      <c r="D268" s="53"/>
      <c r="E268" s="64"/>
      <c r="F268" s="53"/>
      <c r="G268" s="54"/>
      <c r="H268" s="53"/>
      <c r="I268" s="53"/>
      <c r="J268" s="53"/>
      <c r="K268" s="53"/>
      <c r="L268" s="53"/>
      <c r="M268" s="103"/>
      <c r="N268" s="104" t="s">
        <v>443</v>
      </c>
      <c r="O268" s="104"/>
      <c r="P268" s="17">
        <f>P271+P274+P277+P280</f>
        <v>48387.96</v>
      </c>
      <c r="Q268" s="17">
        <f>Q271+Q274+Q277+Q280</f>
        <v>48387.96</v>
      </c>
      <c r="R268" s="34"/>
      <c r="S268" s="34"/>
      <c r="T268" s="34"/>
      <c r="U268" s="104"/>
      <c r="V268" s="104"/>
      <c r="W268" s="104"/>
      <c r="X268" s="104"/>
      <c r="Y268" s="104"/>
      <c r="Z268" s="104"/>
      <c r="AA268" s="104"/>
      <c r="AB268" s="104"/>
      <c r="AC268" s="104"/>
      <c r="AD268" s="104"/>
      <c r="AE268" s="104"/>
      <c r="AF268" s="104"/>
      <c r="AG268" s="104"/>
      <c r="AH268" s="104"/>
      <c r="AI268" s="17" t="e">
        <f>AI271+AI274+AI277+AI280</f>
        <v>#VALUE!</v>
      </c>
      <c r="AJ268" s="17" t="e">
        <f>AJ271+AJ274+AJ277+AJ280</f>
        <v>#VALUE!</v>
      </c>
      <c r="AK268" s="330"/>
      <c r="AL268" s="330"/>
      <c r="AM268" s="331"/>
      <c r="AN268" s="17">
        <f>AN271+AN274+AN277+AN280</f>
        <v>48387.96</v>
      </c>
      <c r="AO268" s="17">
        <f>AO271+AO274+AO277+AO280</f>
        <v>48387.96</v>
      </c>
      <c r="AP268" s="34"/>
      <c r="AQ268" s="34"/>
      <c r="AR268" s="34"/>
      <c r="AS268" s="17">
        <f>AS271+AS274+AS277+AS280</f>
        <v>48387.96</v>
      </c>
      <c r="AT268" s="17">
        <f>AT271+AT274+AT277+AT280</f>
        <v>48387.96</v>
      </c>
      <c r="AU268" s="34"/>
      <c r="AV268" s="34"/>
      <c r="AW268" s="34"/>
      <c r="AX268" s="34"/>
      <c r="AY268" s="17">
        <f>AY271+AY274+AY277+AY280</f>
        <v>48387.96</v>
      </c>
      <c r="AZ268" s="17">
        <f>AZ271+AZ274+AZ277+AZ280</f>
        <v>48387.96</v>
      </c>
      <c r="BA268" s="34"/>
      <c r="BB268" s="34"/>
      <c r="BC268" s="34"/>
      <c r="BD268" s="17">
        <f>BD271+BD274+BD277+BD280</f>
        <v>48387.96</v>
      </c>
      <c r="BE268" s="17">
        <f>BE271+BE274+BE277+BE280</f>
        <v>48387.96</v>
      </c>
      <c r="BF268" s="34"/>
      <c r="BG268" s="34"/>
      <c r="BH268" s="34"/>
      <c r="BI268" s="34"/>
      <c r="BJ268" s="34"/>
      <c r="BK268" s="34"/>
      <c r="BL268" s="34"/>
      <c r="BM268" s="34"/>
      <c r="BN268" s="34"/>
      <c r="BO268" s="34"/>
      <c r="BP268" s="34"/>
      <c r="BQ268" s="34"/>
      <c r="BR268" s="34"/>
      <c r="BS268" s="34"/>
      <c r="BT268" s="34"/>
      <c r="BU268" s="17">
        <f>BU271+BU274+BU277+BU280</f>
        <v>48387.96</v>
      </c>
      <c r="BV268" s="17">
        <f>BV271+BV274+BV277+BV280</f>
        <v>48387.96</v>
      </c>
      <c r="BW268" s="210"/>
      <c r="BX268" s="210"/>
      <c r="BY268" s="210"/>
      <c r="BZ268" s="17">
        <f>BZ271+BZ274+BZ277+BZ280</f>
        <v>0</v>
      </c>
      <c r="CA268" s="17">
        <f>CA271+CA274+CA277+CA280</f>
        <v>0</v>
      </c>
      <c r="CB268" s="210"/>
      <c r="CC268" s="210"/>
      <c r="CD268" s="210"/>
      <c r="CE268" s="17">
        <f>CE271+CE274+CE277+CE280</f>
        <v>0</v>
      </c>
      <c r="CF268" s="17">
        <f>CF271+CF274+CF277+CF280</f>
        <v>0</v>
      </c>
      <c r="CG268" s="210"/>
      <c r="CH268" s="210"/>
      <c r="CI268" s="210"/>
      <c r="CJ268" s="210"/>
      <c r="CK268" s="210"/>
      <c r="CL268" s="210"/>
      <c r="CM268" s="210"/>
      <c r="CN268" s="210"/>
      <c r="CO268" s="17">
        <f>CO271+CO274+CO277+CO280</f>
        <v>0</v>
      </c>
      <c r="CP268" s="17">
        <f>CP271+CP274+CP277+CP280</f>
        <v>0</v>
      </c>
      <c r="CQ268" s="210"/>
      <c r="CR268" s="210"/>
      <c r="CS268" s="210"/>
      <c r="CT268" s="17">
        <f>CT271+CT274+CT277+CT280</f>
        <v>0</v>
      </c>
      <c r="CU268" s="17">
        <f>CU271+CU274+CU277+CU280</f>
        <v>0</v>
      </c>
      <c r="CV268" s="210"/>
      <c r="CW268" s="210"/>
      <c r="CX268" s="210"/>
      <c r="CY268" s="17">
        <f>CY271+CY274+CY277+CY280</f>
        <v>0</v>
      </c>
      <c r="CZ268" s="17">
        <f>CZ271+CZ274+CZ277+CZ280</f>
        <v>0</v>
      </c>
      <c r="DA268" s="210"/>
      <c r="DB268" s="210"/>
      <c r="DC268" s="41"/>
      <c r="DD268" s="17">
        <f>DD271+DD274+DD277+DD280</f>
        <v>0</v>
      </c>
      <c r="DE268" s="17">
        <f>DE271+DE274+DE277+DE280</f>
        <v>0</v>
      </c>
      <c r="DF268" s="17">
        <f>DF271+DF274+DF277+DF280</f>
        <v>0</v>
      </c>
      <c r="DG268" s="210"/>
      <c r="DH268" s="210"/>
      <c r="DI268" s="210"/>
      <c r="DJ268" s="210"/>
      <c r="DK268" s="17">
        <f>DK271+DK274+DK277+DK280</f>
        <v>0</v>
      </c>
      <c r="DL268" s="17">
        <f>DL271+DL274+DL277+DL280</f>
        <v>0</v>
      </c>
      <c r="DM268" s="210"/>
      <c r="DN268" s="210"/>
      <c r="DO268" s="208"/>
      <c r="DP268" s="110"/>
      <c r="DQ268" s="110"/>
      <c r="DR268" s="110"/>
      <c r="DS268" s="110"/>
      <c r="DT268" s="110"/>
      <c r="DU268" s="110"/>
      <c r="DV268" s="110"/>
      <c r="DW268" s="238"/>
      <c r="DX268" s="110"/>
      <c r="DY268" s="110"/>
      <c r="DZ268" s="110"/>
      <c r="EA268" s="110"/>
      <c r="EB268" s="110"/>
      <c r="EC268" s="110"/>
      <c r="ED268" s="110"/>
      <c r="EE268" s="110"/>
      <c r="EF268" s="110"/>
      <c r="EG268" s="110"/>
      <c r="EH268" s="238">
        <f>CU264</f>
        <v>7614.3490599999996</v>
      </c>
      <c r="EI268" s="110"/>
      <c r="EJ268" s="77"/>
      <c r="EL268" s="77"/>
      <c r="EM268" s="77"/>
      <c r="ET268" s="167"/>
      <c r="EU268" s="167"/>
      <c r="EV268" s="167"/>
      <c r="EW268" s="167"/>
      <c r="EX268" s="167"/>
      <c r="EY268" s="168"/>
      <c r="EZ268" s="168"/>
      <c r="FC268" s="13"/>
      <c r="FD268" s="13"/>
      <c r="FE268" s="13"/>
      <c r="FF268" s="13"/>
      <c r="FG268" s="14"/>
      <c r="FH268" s="13"/>
      <c r="FI268" s="13"/>
      <c r="FJ268" s="13"/>
      <c r="FK268" s="13"/>
      <c r="FL268" s="14"/>
      <c r="FM268" s="13"/>
      <c r="FN268" s="13"/>
      <c r="FO268" s="13"/>
      <c r="FP268" s="13"/>
      <c r="FQ268" s="14"/>
      <c r="FR268" s="13"/>
      <c r="FS268" s="13"/>
      <c r="FT268" s="13"/>
      <c r="FU268" s="13"/>
      <c r="FV268" s="14"/>
    </row>
    <row r="269" spans="2:181" s="59" customFormat="1" ht="35.25" hidden="1" customHeight="1" x14ac:dyDescent="0.3">
      <c r="B269" s="53"/>
      <c r="C269" s="54"/>
      <c r="D269" s="53"/>
      <c r="E269" s="64"/>
      <c r="F269" s="53"/>
      <c r="G269" s="54"/>
      <c r="H269" s="53"/>
      <c r="I269" s="53"/>
      <c r="J269" s="53"/>
      <c r="K269" s="53"/>
      <c r="L269" s="53"/>
      <c r="M269" s="106">
        <v>1</v>
      </c>
      <c r="N269" s="288" t="s">
        <v>439</v>
      </c>
      <c r="O269" s="288"/>
      <c r="P269" s="34">
        <f>P270+P271</f>
        <v>42635.8</v>
      </c>
      <c r="Q269" s="34">
        <f>Q270+Q271</f>
        <v>42635.8</v>
      </c>
      <c r="R269" s="34"/>
      <c r="S269" s="34"/>
      <c r="T269" s="34"/>
      <c r="U269" s="288"/>
      <c r="V269" s="288"/>
      <c r="W269" s="288"/>
      <c r="X269" s="288"/>
      <c r="Y269" s="288"/>
      <c r="Z269" s="288"/>
      <c r="AA269" s="288"/>
      <c r="AB269" s="288"/>
      <c r="AC269" s="288"/>
      <c r="AD269" s="288"/>
      <c r="AE269" s="288"/>
      <c r="AF269" s="288"/>
      <c r="AG269" s="288"/>
      <c r="AH269" s="288"/>
      <c r="AI269" s="34" t="e">
        <f>AI270+AI271</f>
        <v>#VALUE!</v>
      </c>
      <c r="AJ269" s="34" t="e">
        <f>AJ270+AJ271</f>
        <v>#VALUE!</v>
      </c>
      <c r="AK269" s="330"/>
      <c r="AL269" s="330"/>
      <c r="AM269" s="331"/>
      <c r="AN269" s="34">
        <f>AN270+AN271</f>
        <v>42635.8</v>
      </c>
      <c r="AO269" s="34">
        <f>AO270+AO271</f>
        <v>42635.8</v>
      </c>
      <c r="AP269" s="34"/>
      <c r="AQ269" s="34"/>
      <c r="AR269" s="34"/>
      <c r="AS269" s="34">
        <f>AS270+AS271</f>
        <v>42635.8</v>
      </c>
      <c r="AT269" s="34">
        <f>AT270+AT271</f>
        <v>42635.8</v>
      </c>
      <c r="AU269" s="34"/>
      <c r="AV269" s="34"/>
      <c r="AW269" s="34"/>
      <c r="AX269" s="34"/>
      <c r="AY269" s="34">
        <f>AY270+AY271</f>
        <v>42635.8</v>
      </c>
      <c r="AZ269" s="34">
        <f>AZ270+AZ271</f>
        <v>42635.8</v>
      </c>
      <c r="BA269" s="34"/>
      <c r="BB269" s="34"/>
      <c r="BC269" s="34"/>
      <c r="BD269" s="34">
        <f>BD270+BD271</f>
        <v>42635.8</v>
      </c>
      <c r="BE269" s="34">
        <f>BE270+BE271</f>
        <v>42635.8</v>
      </c>
      <c r="BF269" s="34"/>
      <c r="BG269" s="34"/>
      <c r="BH269" s="34"/>
      <c r="BI269" s="34"/>
      <c r="BJ269" s="34"/>
      <c r="BK269" s="34"/>
      <c r="BL269" s="34"/>
      <c r="BM269" s="34"/>
      <c r="BN269" s="34"/>
      <c r="BO269" s="34"/>
      <c r="BP269" s="34"/>
      <c r="BQ269" s="34"/>
      <c r="BR269" s="34"/>
      <c r="BS269" s="34"/>
      <c r="BT269" s="34"/>
      <c r="BU269" s="34">
        <f>BU270+BU271</f>
        <v>42635.8</v>
      </c>
      <c r="BV269" s="34">
        <f>BV270+BV271</f>
        <v>42635.8</v>
      </c>
      <c r="BW269" s="210"/>
      <c r="BX269" s="210"/>
      <c r="BY269" s="210"/>
      <c r="BZ269" s="34">
        <f>BZ270+BZ271</f>
        <v>0</v>
      </c>
      <c r="CA269" s="34">
        <f>CA270+CA271</f>
        <v>0</v>
      </c>
      <c r="CB269" s="210"/>
      <c r="CC269" s="210"/>
      <c r="CD269" s="210"/>
      <c r="CE269" s="34">
        <f>CE270+CE271</f>
        <v>1850</v>
      </c>
      <c r="CF269" s="34">
        <f>CF270+CF271</f>
        <v>1850</v>
      </c>
      <c r="CG269" s="210"/>
      <c r="CH269" s="210"/>
      <c r="CI269" s="210"/>
      <c r="CJ269" s="210"/>
      <c r="CK269" s="210"/>
      <c r="CL269" s="210"/>
      <c r="CM269" s="210"/>
      <c r="CN269" s="210"/>
      <c r="CO269" s="34">
        <f>CO270+CO271</f>
        <v>1850</v>
      </c>
      <c r="CP269" s="34">
        <f>CP270+CP271</f>
        <v>1850</v>
      </c>
      <c r="CQ269" s="210"/>
      <c r="CR269" s="210"/>
      <c r="CS269" s="210"/>
      <c r="CT269" s="34">
        <f>CT270+CT271</f>
        <v>1850</v>
      </c>
      <c r="CU269" s="34">
        <f>CU270+CU271</f>
        <v>1850</v>
      </c>
      <c r="CV269" s="210"/>
      <c r="CW269" s="210"/>
      <c r="CX269" s="210"/>
      <c r="CY269" s="34">
        <f>CY270+CY271</f>
        <v>50</v>
      </c>
      <c r="CZ269" s="34">
        <f>CZ270+CZ271</f>
        <v>50</v>
      </c>
      <c r="DA269" s="210"/>
      <c r="DB269" s="210"/>
      <c r="DC269" s="41"/>
      <c r="DD269" s="15">
        <f t="shared" ref="DD269:DD280" si="1197">DE269</f>
        <v>1900</v>
      </c>
      <c r="DE269" s="17">
        <f t="shared" ref="DE269:DE280" si="1198">DF269+DG269+DH269+DI269</f>
        <v>1900</v>
      </c>
      <c r="DF269" s="17">
        <f t="shared" ref="DF269:DF280" si="1199">CU269+CZ269</f>
        <v>1900</v>
      </c>
      <c r="DG269" s="17"/>
      <c r="DH269" s="17"/>
      <c r="DI269" s="17"/>
      <c r="DJ269" s="17"/>
      <c r="DK269" s="17">
        <f t="shared" ref="DK269:DK280" si="1200">CP269-CU269</f>
        <v>0</v>
      </c>
      <c r="DL269" s="17">
        <f t="shared" ref="DL269:DL280" si="1201">CQ269-CV269</f>
        <v>0</v>
      </c>
      <c r="DM269" s="17"/>
      <c r="DN269" s="17"/>
      <c r="DO269" s="208"/>
      <c r="DP269" s="110">
        <f>963443.06185-DP261</f>
        <v>0</v>
      </c>
      <c r="DQ269" s="110">
        <f>963443.06185-DQ261</f>
        <v>-87961.753089999896</v>
      </c>
      <c r="DR269" s="110"/>
      <c r="DS269" s="110"/>
      <c r="DT269" s="110"/>
      <c r="DU269" s="110"/>
      <c r="DV269" s="110"/>
      <c r="DW269" s="238"/>
      <c r="DX269" s="110">
        <f>DX261+CU261</f>
        <v>111407.84153999999</v>
      </c>
      <c r="DY269" s="110">
        <f>CV261+DY261</f>
        <v>430983.25525000005</v>
      </c>
      <c r="DZ269" s="110">
        <f>CW261+DZ261</f>
        <v>266403.67353999999</v>
      </c>
      <c r="EA269" s="110">
        <f>CX261+EA261</f>
        <v>70932.76198000001</v>
      </c>
      <c r="EB269" s="110"/>
      <c r="EC269" s="110"/>
      <c r="ED269" s="110"/>
      <c r="EE269" s="110"/>
      <c r="EF269" s="110"/>
      <c r="EG269" s="110"/>
      <c r="EH269" s="238">
        <v>1850</v>
      </c>
      <c r="EI269" s="110"/>
      <c r="EJ269" s="77"/>
      <c r="EL269" s="77"/>
      <c r="EM269" s="77"/>
      <c r="ET269" s="167"/>
      <c r="EU269" s="167"/>
      <c r="EV269" s="167"/>
      <c r="EW269" s="167"/>
      <c r="EX269" s="167"/>
      <c r="EY269" s="167"/>
      <c r="EZ269" s="167"/>
      <c r="FC269" s="13"/>
      <c r="FD269" s="13"/>
      <c r="FE269" s="13"/>
      <c r="FF269" s="13"/>
      <c r="FG269" s="14"/>
      <c r="FH269" s="13"/>
      <c r="FI269" s="13"/>
      <c r="FJ269" s="13"/>
      <c r="FK269" s="13"/>
      <c r="FL269" s="14"/>
      <c r="FM269" s="13"/>
      <c r="FN269" s="13"/>
      <c r="FO269" s="13"/>
      <c r="FP269" s="13"/>
      <c r="FQ269" s="14"/>
      <c r="FR269" s="13"/>
      <c r="FS269" s="13"/>
      <c r="FT269" s="13"/>
      <c r="FU269" s="13"/>
      <c r="FV269" s="14"/>
    </row>
    <row r="270" spans="2:181" s="59" customFormat="1" ht="15" hidden="1" customHeight="1" x14ac:dyDescent="0.3">
      <c r="B270" s="53"/>
      <c r="C270" s="54"/>
      <c r="D270" s="53"/>
      <c r="E270" s="64"/>
      <c r="F270" s="53"/>
      <c r="G270" s="54"/>
      <c r="H270" s="53"/>
      <c r="I270" s="53"/>
      <c r="J270" s="53"/>
      <c r="K270" s="53"/>
      <c r="L270" s="53"/>
      <c r="M270" s="285"/>
      <c r="N270" s="289" t="s">
        <v>444</v>
      </c>
      <c r="O270" s="289"/>
      <c r="P270" s="17">
        <f>Q270+R270+S270+T270</f>
        <v>31192.560000000001</v>
      </c>
      <c r="Q270" s="15">
        <v>31192.560000000001</v>
      </c>
      <c r="R270" s="34"/>
      <c r="S270" s="34"/>
      <c r="T270" s="34"/>
      <c r="U270" s="289"/>
      <c r="V270" s="289"/>
      <c r="W270" s="289"/>
      <c r="X270" s="289"/>
      <c r="Y270" s="289"/>
      <c r="Z270" s="289"/>
      <c r="AA270" s="289"/>
      <c r="AB270" s="289"/>
      <c r="AC270" s="289"/>
      <c r="AD270" s="289"/>
      <c r="AE270" s="289"/>
      <c r="AF270" s="289"/>
      <c r="AG270" s="289"/>
      <c r="AH270" s="289"/>
      <c r="AI270" s="17">
        <f>AJ270+AK270+AL270+AM270</f>
        <v>50</v>
      </c>
      <c r="AJ270" s="17">
        <v>50</v>
      </c>
      <c r="AK270" s="330"/>
      <c r="AL270" s="330"/>
      <c r="AM270" s="331"/>
      <c r="AN270" s="17">
        <f>AO270+AP270+AQ270+AR270</f>
        <v>31192.560000000001</v>
      </c>
      <c r="AO270" s="15">
        <v>31192.560000000001</v>
      </c>
      <c r="AP270" s="34"/>
      <c r="AQ270" s="34"/>
      <c r="AR270" s="34"/>
      <c r="AS270" s="17">
        <f>AT270+AU270+AW270+AX270</f>
        <v>31192.560000000001</v>
      </c>
      <c r="AT270" s="15">
        <v>31192.560000000001</v>
      </c>
      <c r="AU270" s="34"/>
      <c r="AV270" s="34"/>
      <c r="AW270" s="34"/>
      <c r="AX270" s="34"/>
      <c r="AY270" s="17">
        <f>AZ270+BA270+BB270+BC270</f>
        <v>31192.560000000001</v>
      </c>
      <c r="AZ270" s="15">
        <v>31192.560000000001</v>
      </c>
      <c r="BA270" s="34"/>
      <c r="BB270" s="34"/>
      <c r="BC270" s="34"/>
      <c r="BD270" s="17">
        <f t="shared" ref="BD270:BD281" si="1202">BE270+BF270+BG270+BH270</f>
        <v>31192.560000000001</v>
      </c>
      <c r="BE270" s="15">
        <v>31192.560000000001</v>
      </c>
      <c r="BF270" s="34"/>
      <c r="BG270" s="34"/>
      <c r="BH270" s="34"/>
      <c r="BI270" s="34"/>
      <c r="BJ270" s="34"/>
      <c r="BK270" s="34"/>
      <c r="BL270" s="34"/>
      <c r="BM270" s="34"/>
      <c r="BN270" s="34"/>
      <c r="BO270" s="34"/>
      <c r="BP270" s="34"/>
      <c r="BQ270" s="34"/>
      <c r="BR270" s="34"/>
      <c r="BS270" s="34"/>
      <c r="BT270" s="34"/>
      <c r="BU270" s="17">
        <f>BV270+BW270+BX270+BY270</f>
        <v>31192.560000000001</v>
      </c>
      <c r="BV270" s="15">
        <v>31192.560000000001</v>
      </c>
      <c r="BW270" s="210"/>
      <c r="BX270" s="210"/>
      <c r="BY270" s="210"/>
      <c r="BZ270" s="17">
        <f>CA270+CB270+CC270+CD270</f>
        <v>0</v>
      </c>
      <c r="CA270" s="17">
        <f>BE270-BV270</f>
        <v>0</v>
      </c>
      <c r="CB270" s="210"/>
      <c r="CC270" s="210"/>
      <c r="CD270" s="210"/>
      <c r="CE270" s="17">
        <f>CF270+CG270+CH270+CI270</f>
        <v>1850</v>
      </c>
      <c r="CF270" s="17">
        <v>1850</v>
      </c>
      <c r="CG270" s="210"/>
      <c r="CH270" s="210"/>
      <c r="CI270" s="210"/>
      <c r="CJ270" s="210"/>
      <c r="CK270" s="210"/>
      <c r="CL270" s="210"/>
      <c r="CM270" s="210"/>
      <c r="CN270" s="210"/>
      <c r="CO270" s="17">
        <f>CP270+CQ270+CR270+CS270</f>
        <v>1850</v>
      </c>
      <c r="CP270" s="17">
        <v>1850</v>
      </c>
      <c r="CQ270" s="210"/>
      <c r="CR270" s="210"/>
      <c r="CS270" s="210"/>
      <c r="CT270" s="17">
        <f>CU270+CV270+CW270+CX270</f>
        <v>1850</v>
      </c>
      <c r="CU270" s="17">
        <v>1850</v>
      </c>
      <c r="CV270" s="210"/>
      <c r="CW270" s="210"/>
      <c r="CX270" s="210"/>
      <c r="CY270" s="17">
        <f>CZ270+DA270+DB270+DC270</f>
        <v>50</v>
      </c>
      <c r="CZ270" s="17">
        <v>50</v>
      </c>
      <c r="DA270" s="210"/>
      <c r="DB270" s="210"/>
      <c r="DC270" s="41"/>
      <c r="DD270" s="15">
        <f t="shared" si="1197"/>
        <v>1900</v>
      </c>
      <c r="DE270" s="17">
        <f t="shared" si="1198"/>
        <v>1900</v>
      </c>
      <c r="DF270" s="17">
        <f t="shared" si="1199"/>
        <v>1900</v>
      </c>
      <c r="DG270" s="17"/>
      <c r="DH270" s="17"/>
      <c r="DI270" s="17"/>
      <c r="DJ270" s="17"/>
      <c r="DK270" s="17">
        <f t="shared" si="1200"/>
        <v>0</v>
      </c>
      <c r="DL270" s="17">
        <f t="shared" si="1201"/>
        <v>0</v>
      </c>
      <c r="DM270" s="17"/>
      <c r="DN270" s="17"/>
      <c r="DO270" s="208"/>
      <c r="DP270" s="110"/>
      <c r="DQ270" s="110"/>
      <c r="DR270" s="110"/>
      <c r="DS270" s="110"/>
      <c r="DT270" s="110"/>
      <c r="DU270" s="110"/>
      <c r="DV270" s="110"/>
      <c r="DW270" s="238"/>
      <c r="DX270" s="110">
        <f>DX269-DX18</f>
        <v>98743.387389999989</v>
      </c>
      <c r="DY270" s="110"/>
      <c r="DZ270" s="110"/>
      <c r="EA270" s="110"/>
      <c r="EB270" s="110"/>
      <c r="EC270" s="110"/>
      <c r="ED270" s="110"/>
      <c r="EE270" s="110"/>
      <c r="EF270" s="110"/>
      <c r="EG270" s="110"/>
      <c r="EH270" s="240">
        <v>192.5</v>
      </c>
      <c r="EI270" s="110"/>
      <c r="EJ270" s="77"/>
      <c r="EL270" s="77"/>
      <c r="EM270" s="77"/>
      <c r="ET270" s="167"/>
      <c r="EU270" s="167"/>
      <c r="EV270" s="167"/>
      <c r="EW270" s="167"/>
      <c r="EX270" s="167"/>
      <c r="EY270" s="167"/>
      <c r="EZ270" s="167"/>
      <c r="FC270" s="13">
        <f>FD270</f>
        <v>1850</v>
      </c>
      <c r="FD270" s="13">
        <v>1850</v>
      </c>
      <c r="FE270" s="13"/>
      <c r="FF270" s="13"/>
      <c r="FG270" s="14"/>
      <c r="FH270" s="13"/>
      <c r="FI270" s="13"/>
      <c r="FJ270" s="13"/>
      <c r="FK270" s="13"/>
      <c r="FL270" s="14"/>
      <c r="FM270" s="13"/>
      <c r="FN270" s="13"/>
      <c r="FO270" s="13"/>
      <c r="FP270" s="13"/>
      <c r="FQ270" s="14"/>
      <c r="FR270" s="13"/>
      <c r="FS270" s="13"/>
      <c r="FT270" s="13"/>
      <c r="FU270" s="13"/>
      <c r="FV270" s="14"/>
    </row>
    <row r="271" spans="2:181" s="59" customFormat="1" ht="15" hidden="1" customHeight="1" x14ac:dyDescent="0.3">
      <c r="B271" s="53"/>
      <c r="C271" s="54"/>
      <c r="D271" s="53"/>
      <c r="E271" s="64"/>
      <c r="F271" s="53"/>
      <c r="G271" s="54"/>
      <c r="H271" s="53"/>
      <c r="I271" s="53"/>
      <c r="J271" s="53"/>
      <c r="K271" s="53"/>
      <c r="L271" s="53"/>
      <c r="M271" s="285"/>
      <c r="N271" s="289" t="s">
        <v>443</v>
      </c>
      <c r="O271" s="289"/>
      <c r="P271" s="17">
        <f>Q271+R271+S271+T271</f>
        <v>11443.24</v>
      </c>
      <c r="Q271" s="15">
        <v>11443.24</v>
      </c>
      <c r="R271" s="34"/>
      <c r="S271" s="34"/>
      <c r="T271" s="34"/>
      <c r="U271" s="289"/>
      <c r="V271" s="289"/>
      <c r="W271" s="289"/>
      <c r="X271" s="289"/>
      <c r="Y271" s="289"/>
      <c r="Z271" s="289"/>
      <c r="AA271" s="289"/>
      <c r="AB271" s="289"/>
      <c r="AC271" s="289"/>
      <c r="AD271" s="289"/>
      <c r="AE271" s="289"/>
      <c r="AF271" s="289"/>
      <c r="AG271" s="289"/>
      <c r="AH271" s="289"/>
      <c r="AI271" s="17" t="e">
        <f>AJ271+AK271+AL271+AM271</f>
        <v>#VALUE!</v>
      </c>
      <c r="AJ271" s="17" t="e">
        <f>N271-AE271</f>
        <v>#VALUE!</v>
      </c>
      <c r="AK271" s="330"/>
      <c r="AL271" s="330"/>
      <c r="AM271" s="331"/>
      <c r="AN271" s="17">
        <f>AO271+AP271+AQ271+AR271</f>
        <v>11443.24</v>
      </c>
      <c r="AO271" s="15">
        <v>11443.24</v>
      </c>
      <c r="AP271" s="34"/>
      <c r="AQ271" s="34"/>
      <c r="AR271" s="34"/>
      <c r="AS271" s="17">
        <f>AT271+AU271+AW271+AX271</f>
        <v>11443.24</v>
      </c>
      <c r="AT271" s="15">
        <v>11443.24</v>
      </c>
      <c r="AU271" s="34"/>
      <c r="AV271" s="34"/>
      <c r="AW271" s="34"/>
      <c r="AX271" s="34"/>
      <c r="AY271" s="17">
        <f>AZ271+BA271+BB271+BC271</f>
        <v>11443.24</v>
      </c>
      <c r="AZ271" s="15">
        <v>11443.24</v>
      </c>
      <c r="BA271" s="34"/>
      <c r="BB271" s="34"/>
      <c r="BC271" s="34"/>
      <c r="BD271" s="17">
        <f t="shared" si="1202"/>
        <v>11443.24</v>
      </c>
      <c r="BE271" s="15">
        <v>11443.24</v>
      </c>
      <c r="BF271" s="34"/>
      <c r="BG271" s="34"/>
      <c r="BH271" s="34"/>
      <c r="BI271" s="34"/>
      <c r="BJ271" s="34"/>
      <c r="BK271" s="34"/>
      <c r="BL271" s="34"/>
      <c r="BM271" s="34"/>
      <c r="BN271" s="34"/>
      <c r="BO271" s="34"/>
      <c r="BP271" s="34"/>
      <c r="BQ271" s="34"/>
      <c r="BR271" s="34"/>
      <c r="BS271" s="34"/>
      <c r="BT271" s="34"/>
      <c r="BU271" s="17">
        <f>BV271+BW271+BX271+BY271</f>
        <v>11443.24</v>
      </c>
      <c r="BV271" s="15">
        <v>11443.24</v>
      </c>
      <c r="BW271" s="210"/>
      <c r="BX271" s="210"/>
      <c r="BY271" s="210"/>
      <c r="BZ271" s="17">
        <f>CA271+CB271+CC271+CD271</f>
        <v>0</v>
      </c>
      <c r="CA271" s="17">
        <f>BE271-BV271</f>
        <v>0</v>
      </c>
      <c r="CB271" s="210"/>
      <c r="CC271" s="210"/>
      <c r="CD271" s="210"/>
      <c r="CE271" s="17">
        <f>CF271+CG271+CH271+CI271</f>
        <v>0</v>
      </c>
      <c r="CF271" s="17">
        <f>BJ271-CA271</f>
        <v>0</v>
      </c>
      <c r="CG271" s="210"/>
      <c r="CH271" s="210"/>
      <c r="CI271" s="210"/>
      <c r="CJ271" s="210"/>
      <c r="CK271" s="210"/>
      <c r="CL271" s="210"/>
      <c r="CM271" s="210"/>
      <c r="CN271" s="210"/>
      <c r="CO271" s="17">
        <f>CP271+CQ271+CR271+CS271</f>
        <v>0</v>
      </c>
      <c r="CP271" s="17">
        <f>BT271-CK271</f>
        <v>0</v>
      </c>
      <c r="CQ271" s="210"/>
      <c r="CR271" s="210"/>
      <c r="CS271" s="210"/>
      <c r="CT271" s="17">
        <f>CU271+CV271+CW271+CX271</f>
        <v>0</v>
      </c>
      <c r="CU271" s="17">
        <f>BY271-CP271</f>
        <v>0</v>
      </c>
      <c r="CV271" s="210"/>
      <c r="CW271" s="210"/>
      <c r="CX271" s="210"/>
      <c r="CY271" s="17">
        <f>CZ271+DA271+DB271+DC271</f>
        <v>0</v>
      </c>
      <c r="CZ271" s="17">
        <f>CD271-CU271</f>
        <v>0</v>
      </c>
      <c r="DA271" s="210"/>
      <c r="DB271" s="210"/>
      <c r="DC271" s="41"/>
      <c r="DD271" s="15">
        <f t="shared" si="1197"/>
        <v>0</v>
      </c>
      <c r="DE271" s="17">
        <f t="shared" si="1198"/>
        <v>0</v>
      </c>
      <c r="DF271" s="17">
        <f t="shared" si="1199"/>
        <v>0</v>
      </c>
      <c r="DG271" s="17"/>
      <c r="DH271" s="17"/>
      <c r="DI271" s="17"/>
      <c r="DJ271" s="17"/>
      <c r="DK271" s="17">
        <f t="shared" si="1200"/>
        <v>0</v>
      </c>
      <c r="DL271" s="17">
        <f t="shared" si="1201"/>
        <v>0</v>
      </c>
      <c r="DM271" s="17"/>
      <c r="DN271" s="17"/>
      <c r="DO271" s="208"/>
      <c r="DP271" s="110"/>
      <c r="DQ271" s="110"/>
      <c r="DR271" s="110"/>
      <c r="DS271" s="110"/>
      <c r="DT271" s="110"/>
      <c r="DU271" s="110"/>
      <c r="DV271" s="110"/>
      <c r="DW271" s="238"/>
      <c r="DX271" s="110"/>
      <c r="DY271" s="110"/>
      <c r="DZ271" s="110"/>
      <c r="EA271" s="110"/>
      <c r="EB271" s="110"/>
      <c r="EC271" s="110"/>
      <c r="ED271" s="110"/>
      <c r="EE271" s="110"/>
      <c r="EF271" s="110"/>
      <c r="EG271" s="110"/>
      <c r="EH271" s="110"/>
      <c r="EI271" s="110"/>
      <c r="EJ271" s="77"/>
      <c r="EL271" s="77"/>
      <c r="EM271" s="77"/>
      <c r="ET271" s="167"/>
      <c r="EU271" s="167"/>
      <c r="EV271" s="167"/>
      <c r="EW271" s="167"/>
      <c r="EX271" s="167"/>
      <c r="EY271" s="167"/>
      <c r="EZ271" s="167"/>
      <c r="FC271" s="13"/>
      <c r="FD271" s="13"/>
      <c r="FE271" s="13"/>
      <c r="FF271" s="13"/>
      <c r="FG271" s="14"/>
      <c r="FH271" s="13"/>
      <c r="FI271" s="13"/>
      <c r="FJ271" s="13"/>
      <c r="FK271" s="13"/>
      <c r="FL271" s="14"/>
      <c r="FM271" s="13"/>
      <c r="FN271" s="13"/>
      <c r="FO271" s="13"/>
      <c r="FP271" s="13"/>
      <c r="FQ271" s="14"/>
      <c r="FR271" s="13"/>
      <c r="FS271" s="13"/>
      <c r="FT271" s="13"/>
      <c r="FU271" s="13"/>
      <c r="FV271" s="14"/>
    </row>
    <row r="272" spans="2:181" s="59" customFormat="1" ht="24.75" hidden="1" customHeight="1" x14ac:dyDescent="0.3">
      <c r="B272" s="53"/>
      <c r="C272" s="54"/>
      <c r="D272" s="53"/>
      <c r="E272" s="64"/>
      <c r="F272" s="53"/>
      <c r="G272" s="54"/>
      <c r="H272" s="53"/>
      <c r="I272" s="53"/>
      <c r="J272" s="53"/>
      <c r="K272" s="53"/>
      <c r="L272" s="53"/>
      <c r="M272" s="106">
        <v>2</v>
      </c>
      <c r="N272" s="288" t="s">
        <v>440</v>
      </c>
      <c r="O272" s="288"/>
      <c r="P272" s="34">
        <f>P273+P274</f>
        <v>16470.64</v>
      </c>
      <c r="Q272" s="34">
        <f>Q273+Q274</f>
        <v>16470.64</v>
      </c>
      <c r="R272" s="34"/>
      <c r="S272" s="34"/>
      <c r="T272" s="34"/>
      <c r="U272" s="288"/>
      <c r="V272" s="288"/>
      <c r="W272" s="288"/>
      <c r="X272" s="288"/>
      <c r="Y272" s="288"/>
      <c r="Z272" s="288"/>
      <c r="AA272" s="288"/>
      <c r="AB272" s="288"/>
      <c r="AC272" s="288"/>
      <c r="AD272" s="288"/>
      <c r="AE272" s="288"/>
      <c r="AF272" s="288"/>
      <c r="AG272" s="288"/>
      <c r="AH272" s="288"/>
      <c r="AI272" s="34" t="e">
        <f>AI273+AI274</f>
        <v>#VALUE!</v>
      </c>
      <c r="AJ272" s="34" t="e">
        <f>AJ273+AJ274</f>
        <v>#VALUE!</v>
      </c>
      <c r="AK272" s="330"/>
      <c r="AL272" s="330"/>
      <c r="AM272" s="331"/>
      <c r="AN272" s="34">
        <f>AN273+AN274</f>
        <v>16470.64</v>
      </c>
      <c r="AO272" s="34">
        <f>AO273+AO274</f>
        <v>16470.64</v>
      </c>
      <c r="AP272" s="34"/>
      <c r="AQ272" s="34"/>
      <c r="AR272" s="34"/>
      <c r="AS272" s="34">
        <f>AS273+AS274</f>
        <v>16470.64</v>
      </c>
      <c r="AT272" s="34">
        <f>AT273+AT274</f>
        <v>16470.64</v>
      </c>
      <c r="AU272" s="34"/>
      <c r="AV272" s="34"/>
      <c r="AW272" s="34"/>
      <c r="AX272" s="34"/>
      <c r="AY272" s="34">
        <f>AY273+AY274</f>
        <v>16470.64</v>
      </c>
      <c r="AZ272" s="34">
        <f>AZ273+AZ274</f>
        <v>16470.64</v>
      </c>
      <c r="BA272" s="34"/>
      <c r="BB272" s="34"/>
      <c r="BC272" s="34"/>
      <c r="BD272" s="34">
        <f>BD273+BD274</f>
        <v>16470.64</v>
      </c>
      <c r="BE272" s="34">
        <f>BE273+BE274</f>
        <v>16470.64</v>
      </c>
      <c r="BF272" s="34"/>
      <c r="BG272" s="34"/>
      <c r="BH272" s="34"/>
      <c r="BI272" s="34"/>
      <c r="BJ272" s="34"/>
      <c r="BK272" s="34"/>
      <c r="BL272" s="34"/>
      <c r="BM272" s="34"/>
      <c r="BN272" s="34"/>
      <c r="BO272" s="34"/>
      <c r="BP272" s="34"/>
      <c r="BQ272" s="34"/>
      <c r="BR272" s="34"/>
      <c r="BS272" s="34"/>
      <c r="BT272" s="34"/>
      <c r="BU272" s="34">
        <f>BU273+BU274</f>
        <v>16470.64</v>
      </c>
      <c r="BV272" s="34">
        <f>BV273+BV274</f>
        <v>16470.64</v>
      </c>
      <c r="BW272" s="210"/>
      <c r="BX272" s="210"/>
      <c r="BY272" s="210"/>
      <c r="BZ272" s="34">
        <f>BZ273+BZ274</f>
        <v>0</v>
      </c>
      <c r="CA272" s="34">
        <f>CA273+CA274</f>
        <v>0</v>
      </c>
      <c r="CB272" s="210"/>
      <c r="CC272" s="210"/>
      <c r="CD272" s="210"/>
      <c r="CE272" s="34">
        <f>CE273+CE274</f>
        <v>0</v>
      </c>
      <c r="CF272" s="34">
        <f>CF273+CF274</f>
        <v>0</v>
      </c>
      <c r="CG272" s="210"/>
      <c r="CH272" s="210"/>
      <c r="CI272" s="210"/>
      <c r="CJ272" s="210"/>
      <c r="CK272" s="210"/>
      <c r="CL272" s="210"/>
      <c r="CM272" s="210"/>
      <c r="CN272" s="210"/>
      <c r="CO272" s="34">
        <f>CO273+CO274</f>
        <v>0</v>
      </c>
      <c r="CP272" s="34">
        <f>CP273+CP274</f>
        <v>0</v>
      </c>
      <c r="CQ272" s="210"/>
      <c r="CR272" s="210"/>
      <c r="CS272" s="210"/>
      <c r="CT272" s="34">
        <f>CT273+CT274</f>
        <v>0</v>
      </c>
      <c r="CU272" s="34">
        <f>CU273+CU274</f>
        <v>0</v>
      </c>
      <c r="CV272" s="210"/>
      <c r="CW272" s="210"/>
      <c r="CX272" s="210"/>
      <c r="CY272" s="34">
        <f>CY273+CY274</f>
        <v>0</v>
      </c>
      <c r="CZ272" s="34">
        <f>CZ273+CZ274</f>
        <v>0</v>
      </c>
      <c r="DA272" s="210"/>
      <c r="DB272" s="210"/>
      <c r="DC272" s="41"/>
      <c r="DD272" s="15">
        <f t="shared" si="1197"/>
        <v>0</v>
      </c>
      <c r="DE272" s="17">
        <f t="shared" si="1198"/>
        <v>0</v>
      </c>
      <c r="DF272" s="17">
        <f t="shared" si="1199"/>
        <v>0</v>
      </c>
      <c r="DG272" s="17"/>
      <c r="DH272" s="17"/>
      <c r="DI272" s="17"/>
      <c r="DJ272" s="17"/>
      <c r="DK272" s="17">
        <f t="shared" si="1200"/>
        <v>0</v>
      </c>
      <c r="DL272" s="17">
        <f t="shared" si="1201"/>
        <v>0</v>
      </c>
      <c r="DM272" s="17"/>
      <c r="DN272" s="17"/>
      <c r="DO272" s="208"/>
      <c r="DP272" s="110"/>
      <c r="DQ272" s="110"/>
      <c r="DR272" s="110"/>
      <c r="DS272" s="110"/>
      <c r="DT272" s="110"/>
      <c r="DU272" s="110"/>
      <c r="DV272" s="110"/>
      <c r="DW272" s="238"/>
      <c r="DX272" s="110"/>
      <c r="DY272" s="110"/>
      <c r="DZ272" s="110"/>
      <c r="EA272" s="110"/>
      <c r="EB272" s="110"/>
      <c r="EC272" s="110"/>
      <c r="ED272" s="110"/>
      <c r="EE272" s="110"/>
      <c r="EF272" s="110"/>
      <c r="EG272" s="110"/>
      <c r="EH272" s="110"/>
      <c r="EI272" s="110"/>
      <c r="EJ272" s="77"/>
      <c r="EL272" s="77"/>
      <c r="EM272" s="77"/>
      <c r="ET272" s="167"/>
      <c r="EU272" s="167"/>
      <c r="EV272" s="167"/>
      <c r="EW272" s="167"/>
      <c r="EX272" s="167"/>
      <c r="EY272" s="167"/>
      <c r="EZ272" s="167"/>
      <c r="FC272" s="13"/>
      <c r="FD272" s="13"/>
      <c r="FE272" s="13"/>
      <c r="FF272" s="13"/>
      <c r="FG272" s="14"/>
      <c r="FH272" s="13"/>
      <c r="FI272" s="13"/>
      <c r="FJ272" s="13"/>
      <c r="FK272" s="13"/>
      <c r="FL272" s="14"/>
      <c r="FM272" s="13"/>
      <c r="FN272" s="13"/>
      <c r="FO272" s="13"/>
      <c r="FP272" s="13"/>
      <c r="FQ272" s="14"/>
      <c r="FR272" s="13"/>
      <c r="FS272" s="13"/>
      <c r="FT272" s="13"/>
      <c r="FU272" s="13"/>
      <c r="FV272" s="14"/>
    </row>
    <row r="273" spans="2:178" s="59" customFormat="1" ht="19.5" hidden="1" customHeight="1" x14ac:dyDescent="0.3">
      <c r="B273" s="53"/>
      <c r="C273" s="54"/>
      <c r="D273" s="53"/>
      <c r="E273" s="64"/>
      <c r="F273" s="53"/>
      <c r="G273" s="54"/>
      <c r="H273" s="53"/>
      <c r="I273" s="53"/>
      <c r="J273" s="53"/>
      <c r="K273" s="53"/>
      <c r="L273" s="53"/>
      <c r="M273" s="285"/>
      <c r="N273" s="289" t="s">
        <v>444</v>
      </c>
      <c r="O273" s="289"/>
      <c r="P273" s="17">
        <f>Q273+R273+S273+T273</f>
        <v>13500</v>
      </c>
      <c r="Q273" s="15">
        <v>13500</v>
      </c>
      <c r="R273" s="34"/>
      <c r="S273" s="34"/>
      <c r="T273" s="34"/>
      <c r="U273" s="289"/>
      <c r="V273" s="289"/>
      <c r="W273" s="289"/>
      <c r="X273" s="289"/>
      <c r="Y273" s="289"/>
      <c r="Z273" s="289"/>
      <c r="AA273" s="289"/>
      <c r="AB273" s="289"/>
      <c r="AC273" s="289"/>
      <c r="AD273" s="289"/>
      <c r="AE273" s="289"/>
      <c r="AF273" s="289"/>
      <c r="AG273" s="289"/>
      <c r="AH273" s="289"/>
      <c r="AI273" s="17" t="e">
        <f>AJ273+AK273+AL273+AM273</f>
        <v>#VALUE!</v>
      </c>
      <c r="AJ273" s="17" t="e">
        <f>N273-AE273</f>
        <v>#VALUE!</v>
      </c>
      <c r="AK273" s="330"/>
      <c r="AL273" s="330"/>
      <c r="AM273" s="331"/>
      <c r="AN273" s="17">
        <f>AO273+AP273+AQ273+AR273</f>
        <v>13500</v>
      </c>
      <c r="AO273" s="15">
        <v>13500</v>
      </c>
      <c r="AP273" s="34"/>
      <c r="AQ273" s="34"/>
      <c r="AR273" s="34"/>
      <c r="AS273" s="17">
        <f>AT273+AU273+AW273+AX273</f>
        <v>13500</v>
      </c>
      <c r="AT273" s="15">
        <v>13500</v>
      </c>
      <c r="AU273" s="34"/>
      <c r="AV273" s="34"/>
      <c r="AW273" s="34"/>
      <c r="AX273" s="34"/>
      <c r="AY273" s="17">
        <f>AZ273+BA273+BB273+BC273</f>
        <v>13500</v>
      </c>
      <c r="AZ273" s="15">
        <v>13500</v>
      </c>
      <c r="BA273" s="34"/>
      <c r="BB273" s="34"/>
      <c r="BC273" s="34"/>
      <c r="BD273" s="17">
        <f t="shared" si="1202"/>
        <v>13500</v>
      </c>
      <c r="BE273" s="15">
        <v>13500</v>
      </c>
      <c r="BF273" s="34"/>
      <c r="BG273" s="34"/>
      <c r="BH273" s="34"/>
      <c r="BI273" s="34"/>
      <c r="BJ273" s="34"/>
      <c r="BK273" s="34"/>
      <c r="BL273" s="34"/>
      <c r="BM273" s="34"/>
      <c r="BN273" s="34"/>
      <c r="BO273" s="34"/>
      <c r="BP273" s="34"/>
      <c r="BQ273" s="34"/>
      <c r="BR273" s="34"/>
      <c r="BS273" s="34"/>
      <c r="BT273" s="34"/>
      <c r="BU273" s="17">
        <f>BV273+BW273+BX273+BY273</f>
        <v>13500</v>
      </c>
      <c r="BV273" s="15">
        <v>13500</v>
      </c>
      <c r="BW273" s="210"/>
      <c r="BX273" s="210"/>
      <c r="BY273" s="210"/>
      <c r="BZ273" s="17">
        <f>CA273+CB273+CC273+CD273</f>
        <v>0</v>
      </c>
      <c r="CA273" s="17">
        <f>BE273-BV273</f>
        <v>0</v>
      </c>
      <c r="CB273" s="210"/>
      <c r="CC273" s="210"/>
      <c r="CD273" s="210"/>
      <c r="CE273" s="17">
        <f>CF273+CG273+CH273+CI273</f>
        <v>0</v>
      </c>
      <c r="CF273" s="17">
        <f>BJ273-CA273</f>
        <v>0</v>
      </c>
      <c r="CG273" s="210"/>
      <c r="CH273" s="210"/>
      <c r="CI273" s="210"/>
      <c r="CJ273" s="210"/>
      <c r="CK273" s="210"/>
      <c r="CL273" s="210"/>
      <c r="CM273" s="210"/>
      <c r="CN273" s="210"/>
      <c r="CO273" s="17">
        <f>CP273+CQ273+CR273+CS273</f>
        <v>0</v>
      </c>
      <c r="CP273" s="17">
        <f>BT273-CK273</f>
        <v>0</v>
      </c>
      <c r="CQ273" s="210"/>
      <c r="CR273" s="210"/>
      <c r="CS273" s="210"/>
      <c r="CT273" s="17">
        <f>CU273+CV273+CW273+CX273</f>
        <v>0</v>
      </c>
      <c r="CU273" s="17">
        <f>BY273-CP273</f>
        <v>0</v>
      </c>
      <c r="CV273" s="210"/>
      <c r="CW273" s="210"/>
      <c r="CX273" s="210"/>
      <c r="CY273" s="17">
        <f>CZ273+DA273+DB273+DC273</f>
        <v>0</v>
      </c>
      <c r="CZ273" s="17">
        <f>CD273-CU273</f>
        <v>0</v>
      </c>
      <c r="DA273" s="210"/>
      <c r="DB273" s="210"/>
      <c r="DC273" s="41"/>
      <c r="DD273" s="15">
        <f t="shared" si="1197"/>
        <v>0</v>
      </c>
      <c r="DE273" s="17">
        <f t="shared" si="1198"/>
        <v>0</v>
      </c>
      <c r="DF273" s="17">
        <f t="shared" si="1199"/>
        <v>0</v>
      </c>
      <c r="DG273" s="17"/>
      <c r="DH273" s="17"/>
      <c r="DI273" s="17"/>
      <c r="DJ273" s="17"/>
      <c r="DK273" s="17">
        <f t="shared" si="1200"/>
        <v>0</v>
      </c>
      <c r="DL273" s="17">
        <f t="shared" si="1201"/>
        <v>0</v>
      </c>
      <c r="DM273" s="17"/>
      <c r="DN273" s="17"/>
      <c r="DO273" s="208"/>
      <c r="DP273" s="110"/>
      <c r="DQ273" s="110"/>
      <c r="DR273" s="110"/>
      <c r="DS273" s="110"/>
      <c r="DT273" s="110"/>
      <c r="DU273" s="110"/>
      <c r="DV273" s="110"/>
      <c r="DW273" s="238"/>
      <c r="DX273" s="110"/>
      <c r="DY273" s="110"/>
      <c r="DZ273" s="110"/>
      <c r="EA273" s="110"/>
      <c r="EB273" s="110"/>
      <c r="EC273" s="110"/>
      <c r="ED273" s="110"/>
      <c r="EE273" s="110"/>
      <c r="EF273" s="110"/>
      <c r="EG273" s="110"/>
      <c r="EH273" s="110"/>
      <c r="EI273" s="110"/>
      <c r="EJ273" s="77"/>
      <c r="EL273" s="77"/>
      <c r="EM273" s="77"/>
      <c r="ET273" s="167"/>
      <c r="EU273" s="167"/>
      <c r="EV273" s="167"/>
      <c r="EW273" s="167"/>
      <c r="EX273" s="167"/>
      <c r="EY273" s="167"/>
      <c r="EZ273" s="167"/>
      <c r="FC273" s="13"/>
      <c r="FD273" s="13"/>
      <c r="FE273" s="13"/>
      <c r="FF273" s="13"/>
      <c r="FG273" s="14"/>
      <c r="FH273" s="13"/>
      <c r="FI273" s="13"/>
      <c r="FJ273" s="13"/>
      <c r="FK273" s="13"/>
      <c r="FL273" s="14"/>
      <c r="FM273" s="13"/>
      <c r="FN273" s="13"/>
      <c r="FO273" s="13"/>
      <c r="FP273" s="13"/>
      <c r="FQ273" s="14"/>
      <c r="FR273" s="13"/>
      <c r="FS273" s="13"/>
      <c r="FT273" s="13"/>
      <c r="FU273" s="13"/>
      <c r="FV273" s="14"/>
    </row>
    <row r="274" spans="2:178" s="59" customFormat="1" ht="19.5" hidden="1" customHeight="1" x14ac:dyDescent="0.3">
      <c r="B274" s="53"/>
      <c r="C274" s="54"/>
      <c r="D274" s="53"/>
      <c r="E274" s="64"/>
      <c r="F274" s="53"/>
      <c r="G274" s="54"/>
      <c r="H274" s="53"/>
      <c r="I274" s="53"/>
      <c r="J274" s="53"/>
      <c r="K274" s="53"/>
      <c r="L274" s="53"/>
      <c r="M274" s="285"/>
      <c r="N274" s="289" t="s">
        <v>443</v>
      </c>
      <c r="O274" s="289"/>
      <c r="P274" s="17">
        <f>Q274+R274+S274+T274</f>
        <v>2970.64</v>
      </c>
      <c r="Q274" s="15">
        <v>2970.64</v>
      </c>
      <c r="R274" s="34"/>
      <c r="S274" s="34"/>
      <c r="T274" s="34"/>
      <c r="U274" s="289"/>
      <c r="V274" s="289"/>
      <c r="W274" s="289"/>
      <c r="X274" s="289"/>
      <c r="Y274" s="289"/>
      <c r="Z274" s="289"/>
      <c r="AA274" s="289"/>
      <c r="AB274" s="289"/>
      <c r="AC274" s="289"/>
      <c r="AD274" s="289"/>
      <c r="AE274" s="289"/>
      <c r="AF274" s="289"/>
      <c r="AG274" s="289"/>
      <c r="AH274" s="289"/>
      <c r="AI274" s="17" t="e">
        <f>AJ274+AK274+AL274+AM274</f>
        <v>#VALUE!</v>
      </c>
      <c r="AJ274" s="17" t="e">
        <f>N274-AE274</f>
        <v>#VALUE!</v>
      </c>
      <c r="AK274" s="330"/>
      <c r="AL274" s="330"/>
      <c r="AM274" s="331"/>
      <c r="AN274" s="17">
        <f>AO274+AP274+AQ274+AR274</f>
        <v>2970.64</v>
      </c>
      <c r="AO274" s="15">
        <v>2970.64</v>
      </c>
      <c r="AP274" s="34"/>
      <c r="AQ274" s="34"/>
      <c r="AR274" s="34"/>
      <c r="AS274" s="17">
        <f>AT274+AU274+AW274+AX274</f>
        <v>2970.64</v>
      </c>
      <c r="AT274" s="15">
        <v>2970.64</v>
      </c>
      <c r="AU274" s="34"/>
      <c r="AV274" s="34"/>
      <c r="AW274" s="34"/>
      <c r="AX274" s="34"/>
      <c r="AY274" s="17">
        <f>AZ274+BA274+BB274+BC274</f>
        <v>2970.64</v>
      </c>
      <c r="AZ274" s="15">
        <v>2970.64</v>
      </c>
      <c r="BA274" s="34"/>
      <c r="BB274" s="34"/>
      <c r="BC274" s="34"/>
      <c r="BD274" s="17">
        <f t="shared" si="1202"/>
        <v>2970.64</v>
      </c>
      <c r="BE274" s="15">
        <v>2970.64</v>
      </c>
      <c r="BF274" s="34"/>
      <c r="BG274" s="34"/>
      <c r="BH274" s="34"/>
      <c r="BI274" s="34"/>
      <c r="BJ274" s="34"/>
      <c r="BK274" s="34"/>
      <c r="BL274" s="34"/>
      <c r="BM274" s="34"/>
      <c r="BN274" s="34"/>
      <c r="BO274" s="34"/>
      <c r="BP274" s="34"/>
      <c r="BQ274" s="34"/>
      <c r="BR274" s="34"/>
      <c r="BS274" s="34"/>
      <c r="BT274" s="34"/>
      <c r="BU274" s="17">
        <f>BV274+BW274+BX274+BY274</f>
        <v>2970.64</v>
      </c>
      <c r="BV274" s="15">
        <v>2970.64</v>
      </c>
      <c r="BW274" s="210"/>
      <c r="BX274" s="210"/>
      <c r="BY274" s="210"/>
      <c r="BZ274" s="17">
        <f>CA274+CB274+CC274+CD274</f>
        <v>0</v>
      </c>
      <c r="CA274" s="17">
        <f>BE274-BV274</f>
        <v>0</v>
      </c>
      <c r="CB274" s="210"/>
      <c r="CC274" s="210"/>
      <c r="CD274" s="210"/>
      <c r="CE274" s="17">
        <f>CF274+CG274+CH274+CI274</f>
        <v>0</v>
      </c>
      <c r="CF274" s="17">
        <f>BJ274-CA274</f>
        <v>0</v>
      </c>
      <c r="CG274" s="210"/>
      <c r="CH274" s="210"/>
      <c r="CI274" s="210"/>
      <c r="CJ274" s="210"/>
      <c r="CK274" s="210"/>
      <c r="CL274" s="210"/>
      <c r="CM274" s="210"/>
      <c r="CN274" s="210"/>
      <c r="CO274" s="17">
        <f>CP274+CQ274+CR274+CS274</f>
        <v>0</v>
      </c>
      <c r="CP274" s="17">
        <f>BT274-CK274</f>
        <v>0</v>
      </c>
      <c r="CQ274" s="210"/>
      <c r="CR274" s="210"/>
      <c r="CS274" s="210"/>
      <c r="CT274" s="17">
        <f>CU274+CV274+CW274+CX274</f>
        <v>0</v>
      </c>
      <c r="CU274" s="17">
        <f>BY274-CP274</f>
        <v>0</v>
      </c>
      <c r="CV274" s="210"/>
      <c r="CW274" s="210"/>
      <c r="CX274" s="210"/>
      <c r="CY274" s="17">
        <f>CZ274+DA274+DB274+DC274</f>
        <v>0</v>
      </c>
      <c r="CZ274" s="17">
        <f>CD274-CU274</f>
        <v>0</v>
      </c>
      <c r="DA274" s="210"/>
      <c r="DB274" s="210"/>
      <c r="DC274" s="41"/>
      <c r="DD274" s="15">
        <f t="shared" si="1197"/>
        <v>0</v>
      </c>
      <c r="DE274" s="17">
        <f t="shared" si="1198"/>
        <v>0</v>
      </c>
      <c r="DF274" s="17">
        <f t="shared" si="1199"/>
        <v>0</v>
      </c>
      <c r="DG274" s="17"/>
      <c r="DH274" s="17"/>
      <c r="DI274" s="17"/>
      <c r="DJ274" s="17"/>
      <c r="DK274" s="17">
        <f t="shared" si="1200"/>
        <v>0</v>
      </c>
      <c r="DL274" s="17">
        <f t="shared" si="1201"/>
        <v>0</v>
      </c>
      <c r="DM274" s="17"/>
      <c r="DN274" s="17"/>
      <c r="DO274" s="208"/>
      <c r="DP274" s="110"/>
      <c r="DQ274" s="110"/>
      <c r="DR274" s="110"/>
      <c r="DS274" s="110"/>
      <c r="DT274" s="110"/>
      <c r="DU274" s="110"/>
      <c r="DV274" s="110"/>
      <c r="DW274" s="238"/>
      <c r="DX274" s="110"/>
      <c r="DY274" s="110"/>
      <c r="DZ274" s="110"/>
      <c r="EA274" s="110"/>
      <c r="EB274" s="110"/>
      <c r="EC274" s="110"/>
      <c r="ED274" s="110"/>
      <c r="EE274" s="110"/>
      <c r="EF274" s="110"/>
      <c r="EG274" s="110"/>
      <c r="EH274" s="110"/>
      <c r="EI274" s="110"/>
      <c r="EJ274" s="77"/>
      <c r="EL274" s="77"/>
      <c r="EM274" s="77"/>
      <c r="ET274" s="167"/>
      <c r="EU274" s="167"/>
      <c r="EV274" s="167"/>
      <c r="EW274" s="167"/>
      <c r="EX274" s="167"/>
      <c r="EY274" s="167"/>
      <c r="EZ274" s="167"/>
      <c r="FC274" s="13"/>
      <c r="FD274" s="13"/>
      <c r="FE274" s="13"/>
      <c r="FF274" s="13"/>
      <c r="FG274" s="14"/>
      <c r="FH274" s="13"/>
      <c r="FI274" s="13"/>
      <c r="FJ274" s="13"/>
      <c r="FK274" s="13"/>
      <c r="FL274" s="14"/>
      <c r="FM274" s="13"/>
      <c r="FN274" s="13"/>
      <c r="FO274" s="13"/>
      <c r="FP274" s="13"/>
      <c r="FQ274" s="14"/>
      <c r="FR274" s="13"/>
      <c r="FS274" s="13"/>
      <c r="FT274" s="13"/>
      <c r="FU274" s="13"/>
      <c r="FV274" s="14"/>
    </row>
    <row r="275" spans="2:178" s="59" customFormat="1" ht="19.5" hidden="1" customHeight="1" x14ac:dyDescent="0.3">
      <c r="B275" s="53"/>
      <c r="C275" s="54"/>
      <c r="D275" s="53"/>
      <c r="E275" s="64"/>
      <c r="F275" s="53"/>
      <c r="G275" s="54"/>
      <c r="H275" s="53"/>
      <c r="I275" s="53"/>
      <c r="J275" s="53"/>
      <c r="K275" s="53"/>
      <c r="L275" s="53"/>
      <c r="M275" s="106">
        <v>3</v>
      </c>
      <c r="N275" s="288" t="s">
        <v>441</v>
      </c>
      <c r="O275" s="288"/>
      <c r="P275" s="34">
        <f>P276+P277</f>
        <v>113872.696</v>
      </c>
      <c r="Q275" s="34">
        <f>Q276+Q277</f>
        <v>113872.696</v>
      </c>
      <c r="R275" s="34"/>
      <c r="S275" s="34"/>
      <c r="T275" s="34"/>
      <c r="U275" s="288"/>
      <c r="V275" s="288"/>
      <c r="W275" s="288"/>
      <c r="X275" s="288"/>
      <c r="Y275" s="288"/>
      <c r="Z275" s="288"/>
      <c r="AA275" s="288"/>
      <c r="AB275" s="288"/>
      <c r="AC275" s="288"/>
      <c r="AD275" s="288"/>
      <c r="AE275" s="288"/>
      <c r="AF275" s="288"/>
      <c r="AG275" s="288"/>
      <c r="AH275" s="288"/>
      <c r="AI275" s="34" t="e">
        <f>AI276+AI277</f>
        <v>#VALUE!</v>
      </c>
      <c r="AJ275" s="34" t="e">
        <f>AJ276+AJ277</f>
        <v>#VALUE!</v>
      </c>
      <c r="AK275" s="330"/>
      <c r="AL275" s="330"/>
      <c r="AM275" s="331"/>
      <c r="AN275" s="34">
        <f>AN276+AN277</f>
        <v>113872.696</v>
      </c>
      <c r="AO275" s="34">
        <f>AO276+AO277</f>
        <v>113872.696</v>
      </c>
      <c r="AP275" s="34"/>
      <c r="AQ275" s="34"/>
      <c r="AR275" s="34"/>
      <c r="AS275" s="34">
        <f>AS276+AS277</f>
        <v>113872.696</v>
      </c>
      <c r="AT275" s="34">
        <f>AT276+AT277</f>
        <v>113872.696</v>
      </c>
      <c r="AU275" s="34"/>
      <c r="AV275" s="34"/>
      <c r="AW275" s="34"/>
      <c r="AX275" s="34"/>
      <c r="AY275" s="34">
        <f>AY276+AY277</f>
        <v>113872.696</v>
      </c>
      <c r="AZ275" s="34">
        <f>AZ276+AZ277</f>
        <v>113872.696</v>
      </c>
      <c r="BA275" s="34"/>
      <c r="BB275" s="34"/>
      <c r="BC275" s="34"/>
      <c r="BD275" s="34">
        <f>BD276+BD277</f>
        <v>113872.696</v>
      </c>
      <c r="BE275" s="34">
        <f>BE276+BE277</f>
        <v>113872.696</v>
      </c>
      <c r="BF275" s="34"/>
      <c r="BG275" s="34"/>
      <c r="BH275" s="34"/>
      <c r="BI275" s="34"/>
      <c r="BJ275" s="34"/>
      <c r="BK275" s="34"/>
      <c r="BL275" s="34"/>
      <c r="BM275" s="34"/>
      <c r="BN275" s="34"/>
      <c r="BO275" s="34"/>
      <c r="BP275" s="34"/>
      <c r="BQ275" s="34"/>
      <c r="BR275" s="34"/>
      <c r="BS275" s="34"/>
      <c r="BT275" s="34"/>
      <c r="BU275" s="34">
        <f>BU276+BU277</f>
        <v>113872.696</v>
      </c>
      <c r="BV275" s="34">
        <f>BV276+BV277</f>
        <v>113872.696</v>
      </c>
      <c r="BW275" s="210"/>
      <c r="BX275" s="210"/>
      <c r="BY275" s="210"/>
      <c r="BZ275" s="34">
        <f>BZ276+BZ277</f>
        <v>0</v>
      </c>
      <c r="CA275" s="34">
        <f>CA276+CA277</f>
        <v>0</v>
      </c>
      <c r="CB275" s="210"/>
      <c r="CC275" s="210"/>
      <c r="CD275" s="210"/>
      <c r="CE275" s="34">
        <f>CE276+CE277</f>
        <v>0</v>
      </c>
      <c r="CF275" s="34">
        <f>CF276+CF277</f>
        <v>0</v>
      </c>
      <c r="CG275" s="210"/>
      <c r="CH275" s="210"/>
      <c r="CI275" s="210"/>
      <c r="CJ275" s="210"/>
      <c r="CK275" s="210"/>
      <c r="CL275" s="210"/>
      <c r="CM275" s="210"/>
      <c r="CN275" s="210"/>
      <c r="CO275" s="34">
        <f>CO276+CO277</f>
        <v>0</v>
      </c>
      <c r="CP275" s="34">
        <f>CP276+CP277</f>
        <v>0</v>
      </c>
      <c r="CQ275" s="210"/>
      <c r="CR275" s="210"/>
      <c r="CS275" s="210"/>
      <c r="CT275" s="34">
        <f>CT276+CT277</f>
        <v>0</v>
      </c>
      <c r="CU275" s="34">
        <f>CU276+CU277</f>
        <v>0</v>
      </c>
      <c r="CV275" s="210"/>
      <c r="CW275" s="210"/>
      <c r="CX275" s="210"/>
      <c r="CY275" s="34">
        <f>CY276+CY277</f>
        <v>0</v>
      </c>
      <c r="CZ275" s="34">
        <f>CZ276+CZ277</f>
        <v>0</v>
      </c>
      <c r="DA275" s="210"/>
      <c r="DB275" s="210"/>
      <c r="DC275" s="41"/>
      <c r="DD275" s="15">
        <f t="shared" si="1197"/>
        <v>0</v>
      </c>
      <c r="DE275" s="17">
        <f t="shared" si="1198"/>
        <v>0</v>
      </c>
      <c r="DF275" s="17">
        <f t="shared" si="1199"/>
        <v>0</v>
      </c>
      <c r="DG275" s="17"/>
      <c r="DH275" s="17"/>
      <c r="DI275" s="17"/>
      <c r="DJ275" s="17"/>
      <c r="DK275" s="17">
        <f t="shared" si="1200"/>
        <v>0</v>
      </c>
      <c r="DL275" s="17">
        <f t="shared" si="1201"/>
        <v>0</v>
      </c>
      <c r="DM275" s="17"/>
      <c r="DN275" s="17"/>
      <c r="DO275" s="208"/>
      <c r="DP275" s="110"/>
      <c r="DQ275" s="110"/>
      <c r="DR275" s="110"/>
      <c r="DS275" s="110"/>
      <c r="DT275" s="110"/>
      <c r="DU275" s="110"/>
      <c r="DV275" s="110"/>
      <c r="DW275" s="238"/>
      <c r="DX275" s="110"/>
      <c r="DY275" s="110"/>
      <c r="DZ275" s="110"/>
      <c r="EA275" s="110"/>
      <c r="EB275" s="110"/>
      <c r="EC275" s="110"/>
      <c r="ED275" s="110"/>
      <c r="EE275" s="110"/>
      <c r="EF275" s="110"/>
      <c r="EG275" s="110"/>
      <c r="EH275" s="110"/>
      <c r="EI275" s="110"/>
      <c r="EJ275" s="77"/>
      <c r="EL275" s="77"/>
      <c r="EM275" s="77"/>
      <c r="ET275" s="167"/>
      <c r="EU275" s="167"/>
      <c r="EV275" s="167"/>
      <c r="EW275" s="167"/>
      <c r="EX275" s="167"/>
      <c r="EY275" s="167"/>
      <c r="EZ275" s="167"/>
      <c r="FC275" s="13"/>
      <c r="FD275" s="13"/>
      <c r="FE275" s="13"/>
      <c r="FF275" s="13"/>
      <c r="FG275" s="14"/>
      <c r="FH275" s="13"/>
      <c r="FI275" s="13"/>
      <c r="FJ275" s="13"/>
      <c r="FK275" s="13"/>
      <c r="FL275" s="14"/>
      <c r="FM275" s="13"/>
      <c r="FN275" s="13"/>
      <c r="FO275" s="13"/>
      <c r="FP275" s="13"/>
      <c r="FQ275" s="14"/>
      <c r="FR275" s="13"/>
      <c r="FS275" s="13"/>
      <c r="FT275" s="13"/>
      <c r="FU275" s="13"/>
      <c r="FV275" s="14"/>
    </row>
    <row r="276" spans="2:178" s="59" customFormat="1" ht="16.5" hidden="1" customHeight="1" x14ac:dyDescent="0.3">
      <c r="B276" s="53"/>
      <c r="C276" s="54"/>
      <c r="D276" s="53"/>
      <c r="E276" s="64"/>
      <c r="F276" s="53"/>
      <c r="G276" s="54"/>
      <c r="H276" s="53"/>
      <c r="I276" s="53"/>
      <c r="J276" s="53"/>
      <c r="K276" s="53"/>
      <c r="L276" s="53"/>
      <c r="M276" s="285"/>
      <c r="N276" s="289" t="s">
        <v>444</v>
      </c>
      <c r="O276" s="289"/>
      <c r="P276" s="17">
        <f>Q276+R276+S276+T276</f>
        <v>96634.615999999995</v>
      </c>
      <c r="Q276" s="15">
        <v>96634.615999999995</v>
      </c>
      <c r="R276" s="34"/>
      <c r="S276" s="34"/>
      <c r="T276" s="34"/>
      <c r="U276" s="289"/>
      <c r="V276" s="289"/>
      <c r="W276" s="289"/>
      <c r="X276" s="289"/>
      <c r="Y276" s="289"/>
      <c r="Z276" s="289"/>
      <c r="AA276" s="289"/>
      <c r="AB276" s="289"/>
      <c r="AC276" s="289"/>
      <c r="AD276" s="289"/>
      <c r="AE276" s="289"/>
      <c r="AF276" s="289"/>
      <c r="AG276" s="289"/>
      <c r="AH276" s="289"/>
      <c r="AI276" s="17" t="e">
        <f>AJ276+AK276+AL276+AM276</f>
        <v>#VALUE!</v>
      </c>
      <c r="AJ276" s="17" t="e">
        <f>N276-AE276</f>
        <v>#VALUE!</v>
      </c>
      <c r="AK276" s="330"/>
      <c r="AL276" s="330"/>
      <c r="AM276" s="331"/>
      <c r="AN276" s="17">
        <f>AO276+AP276+AQ276+AR276</f>
        <v>96634.615999999995</v>
      </c>
      <c r="AO276" s="15">
        <v>96634.615999999995</v>
      </c>
      <c r="AP276" s="34"/>
      <c r="AQ276" s="34"/>
      <c r="AR276" s="34"/>
      <c r="AS276" s="17">
        <f>AT276+AU276+AW276+AX276</f>
        <v>96634.615999999995</v>
      </c>
      <c r="AT276" s="15">
        <v>96634.615999999995</v>
      </c>
      <c r="AU276" s="34"/>
      <c r="AV276" s="34"/>
      <c r="AW276" s="34"/>
      <c r="AX276" s="34"/>
      <c r="AY276" s="17">
        <f>AZ276+BA276+BB276+BC276</f>
        <v>96634.615999999995</v>
      </c>
      <c r="AZ276" s="15">
        <v>96634.615999999995</v>
      </c>
      <c r="BA276" s="34"/>
      <c r="BB276" s="34"/>
      <c r="BC276" s="34"/>
      <c r="BD276" s="17">
        <f t="shared" si="1202"/>
        <v>96634.615999999995</v>
      </c>
      <c r="BE276" s="15">
        <v>96634.615999999995</v>
      </c>
      <c r="BF276" s="34"/>
      <c r="BG276" s="34"/>
      <c r="BH276" s="34"/>
      <c r="BI276" s="34"/>
      <c r="BJ276" s="34"/>
      <c r="BK276" s="34"/>
      <c r="BL276" s="34"/>
      <c r="BM276" s="34"/>
      <c r="BN276" s="34"/>
      <c r="BO276" s="34"/>
      <c r="BP276" s="34"/>
      <c r="BQ276" s="34"/>
      <c r="BR276" s="34"/>
      <c r="BS276" s="34"/>
      <c r="BT276" s="34"/>
      <c r="BU276" s="17">
        <f>BV276+BW276+BX276+BY276</f>
        <v>96634.615999999995</v>
      </c>
      <c r="BV276" s="15">
        <v>96634.615999999995</v>
      </c>
      <c r="BW276" s="210"/>
      <c r="BX276" s="210"/>
      <c r="BY276" s="210"/>
      <c r="BZ276" s="17">
        <f>CA276+CB276+CC276+CD276</f>
        <v>0</v>
      </c>
      <c r="CA276" s="17">
        <f>BE276-BV276</f>
        <v>0</v>
      </c>
      <c r="CB276" s="210"/>
      <c r="CC276" s="210"/>
      <c r="CD276" s="210"/>
      <c r="CE276" s="17">
        <f>CF276+CG276+CH276+CI276</f>
        <v>0</v>
      </c>
      <c r="CF276" s="17">
        <f>BJ276-CA276</f>
        <v>0</v>
      </c>
      <c r="CG276" s="210"/>
      <c r="CH276" s="210"/>
      <c r="CI276" s="210"/>
      <c r="CJ276" s="210"/>
      <c r="CK276" s="210"/>
      <c r="CL276" s="210"/>
      <c r="CM276" s="210"/>
      <c r="CN276" s="210"/>
      <c r="CO276" s="17">
        <f>CP276+CQ276+CR276+CS276</f>
        <v>0</v>
      </c>
      <c r="CP276" s="17">
        <f>BT276-CK276</f>
        <v>0</v>
      </c>
      <c r="CQ276" s="210"/>
      <c r="CR276" s="210"/>
      <c r="CS276" s="210"/>
      <c r="CT276" s="17">
        <f>CU276+CV276+CW276+CX276</f>
        <v>0</v>
      </c>
      <c r="CU276" s="17">
        <f>BY276-CP276</f>
        <v>0</v>
      </c>
      <c r="CV276" s="210"/>
      <c r="CW276" s="210"/>
      <c r="CX276" s="210"/>
      <c r="CY276" s="17">
        <f>CZ276+DA276+DB276+DC276</f>
        <v>0</v>
      </c>
      <c r="CZ276" s="17">
        <f>CD276-CU276</f>
        <v>0</v>
      </c>
      <c r="DA276" s="210"/>
      <c r="DB276" s="210"/>
      <c r="DC276" s="41"/>
      <c r="DD276" s="15">
        <f t="shared" si="1197"/>
        <v>0</v>
      </c>
      <c r="DE276" s="17">
        <f t="shared" si="1198"/>
        <v>0</v>
      </c>
      <c r="DF276" s="17">
        <f t="shared" si="1199"/>
        <v>0</v>
      </c>
      <c r="DG276" s="17"/>
      <c r="DH276" s="17"/>
      <c r="DI276" s="17"/>
      <c r="DJ276" s="17"/>
      <c r="DK276" s="17">
        <f t="shared" si="1200"/>
        <v>0</v>
      </c>
      <c r="DL276" s="17">
        <f t="shared" si="1201"/>
        <v>0</v>
      </c>
      <c r="DM276" s="17"/>
      <c r="DN276" s="17"/>
      <c r="DO276" s="208"/>
      <c r="DP276" s="110"/>
      <c r="DQ276" s="110"/>
      <c r="DR276" s="110"/>
      <c r="DS276" s="110"/>
      <c r="DT276" s="110"/>
      <c r="DU276" s="110"/>
      <c r="DV276" s="110"/>
      <c r="DW276" s="238"/>
      <c r="DX276" s="110"/>
      <c r="DY276" s="110"/>
      <c r="DZ276" s="110"/>
      <c r="EA276" s="110"/>
      <c r="EB276" s="110"/>
      <c r="EC276" s="110"/>
      <c r="ED276" s="110"/>
      <c r="EE276" s="110"/>
      <c r="EF276" s="110"/>
      <c r="EG276" s="110"/>
      <c r="EH276" s="110"/>
      <c r="EI276" s="110"/>
      <c r="EJ276" s="77"/>
      <c r="EL276" s="77"/>
      <c r="EM276" s="77"/>
      <c r="ET276" s="167"/>
      <c r="EU276" s="167"/>
      <c r="EV276" s="167"/>
      <c r="EW276" s="167"/>
      <c r="EX276" s="167"/>
      <c r="EY276" s="167"/>
      <c r="EZ276" s="167"/>
      <c r="FC276" s="13"/>
      <c r="FD276" s="13"/>
      <c r="FE276" s="13"/>
      <c r="FF276" s="13"/>
      <c r="FG276" s="14"/>
      <c r="FH276" s="13"/>
      <c r="FI276" s="13"/>
      <c r="FJ276" s="13"/>
      <c r="FK276" s="13"/>
      <c r="FL276" s="14"/>
      <c r="FM276" s="13"/>
      <c r="FN276" s="13"/>
      <c r="FO276" s="13"/>
      <c r="FP276" s="13"/>
      <c r="FQ276" s="14"/>
      <c r="FR276" s="13"/>
      <c r="FS276" s="13"/>
      <c r="FT276" s="13"/>
      <c r="FU276" s="13"/>
      <c r="FV276" s="14"/>
    </row>
    <row r="277" spans="2:178" s="59" customFormat="1" ht="16.5" hidden="1" customHeight="1" x14ac:dyDescent="0.3">
      <c r="B277" s="53"/>
      <c r="C277" s="54"/>
      <c r="D277" s="53"/>
      <c r="E277" s="64"/>
      <c r="F277" s="53"/>
      <c r="G277" s="54"/>
      <c r="H277" s="53"/>
      <c r="I277" s="53"/>
      <c r="J277" s="53"/>
      <c r="K277" s="53"/>
      <c r="L277" s="53"/>
      <c r="M277" s="285"/>
      <c r="N277" s="289" t="s">
        <v>443</v>
      </c>
      <c r="O277" s="289"/>
      <c r="P277" s="17">
        <f>Q277+R277+S277+T277</f>
        <v>17238.080000000002</v>
      </c>
      <c r="Q277" s="15">
        <v>17238.080000000002</v>
      </c>
      <c r="R277" s="34"/>
      <c r="S277" s="34"/>
      <c r="T277" s="34"/>
      <c r="U277" s="289"/>
      <c r="V277" s="289"/>
      <c r="W277" s="289"/>
      <c r="X277" s="289"/>
      <c r="Y277" s="289"/>
      <c r="Z277" s="289"/>
      <c r="AA277" s="289"/>
      <c r="AB277" s="289"/>
      <c r="AC277" s="289"/>
      <c r="AD277" s="289"/>
      <c r="AE277" s="289"/>
      <c r="AF277" s="289"/>
      <c r="AG277" s="289"/>
      <c r="AH277" s="289"/>
      <c r="AI277" s="17" t="e">
        <f>AJ277+AK277+AL277+AM277</f>
        <v>#VALUE!</v>
      </c>
      <c r="AJ277" s="17" t="e">
        <f>N277-AE277</f>
        <v>#VALUE!</v>
      </c>
      <c r="AK277" s="330"/>
      <c r="AL277" s="330"/>
      <c r="AM277" s="331"/>
      <c r="AN277" s="17">
        <f>AO277+AP277+AQ277+AR277</f>
        <v>17238.080000000002</v>
      </c>
      <c r="AO277" s="15">
        <v>17238.080000000002</v>
      </c>
      <c r="AP277" s="34"/>
      <c r="AQ277" s="34"/>
      <c r="AR277" s="34"/>
      <c r="AS277" s="17">
        <f>AT277+AU277+AW277+AX277</f>
        <v>17238.080000000002</v>
      </c>
      <c r="AT277" s="15">
        <v>17238.080000000002</v>
      </c>
      <c r="AU277" s="34"/>
      <c r="AV277" s="34"/>
      <c r="AW277" s="34"/>
      <c r="AX277" s="34"/>
      <c r="AY277" s="17">
        <f>AZ277+BA277+BB277+BC277</f>
        <v>17238.080000000002</v>
      </c>
      <c r="AZ277" s="15">
        <v>17238.080000000002</v>
      </c>
      <c r="BA277" s="34"/>
      <c r="BB277" s="34"/>
      <c r="BC277" s="34"/>
      <c r="BD277" s="17">
        <f t="shared" si="1202"/>
        <v>17238.080000000002</v>
      </c>
      <c r="BE277" s="15">
        <v>17238.080000000002</v>
      </c>
      <c r="BF277" s="34"/>
      <c r="BG277" s="34"/>
      <c r="BH277" s="34"/>
      <c r="BI277" s="34"/>
      <c r="BJ277" s="34"/>
      <c r="BK277" s="34"/>
      <c r="BL277" s="34"/>
      <c r="BM277" s="34"/>
      <c r="BN277" s="34"/>
      <c r="BO277" s="34"/>
      <c r="BP277" s="34"/>
      <c r="BQ277" s="34"/>
      <c r="BR277" s="34"/>
      <c r="BS277" s="34"/>
      <c r="BT277" s="34"/>
      <c r="BU277" s="17">
        <f>BV277+BW277+BX277+BY277</f>
        <v>17238.080000000002</v>
      </c>
      <c r="BV277" s="15">
        <v>17238.080000000002</v>
      </c>
      <c r="BW277" s="210"/>
      <c r="BX277" s="210"/>
      <c r="BY277" s="210"/>
      <c r="BZ277" s="17">
        <f>CA277+CB277+CC277+CD277</f>
        <v>0</v>
      </c>
      <c r="CA277" s="17">
        <f>BE277-BV277</f>
        <v>0</v>
      </c>
      <c r="CB277" s="210"/>
      <c r="CC277" s="210"/>
      <c r="CD277" s="210"/>
      <c r="CE277" s="17">
        <f>CF277+CG277+CH277+CI277</f>
        <v>0</v>
      </c>
      <c r="CF277" s="17">
        <f>BJ277-CA277</f>
        <v>0</v>
      </c>
      <c r="CG277" s="210"/>
      <c r="CH277" s="210"/>
      <c r="CI277" s="210"/>
      <c r="CJ277" s="210"/>
      <c r="CK277" s="210"/>
      <c r="CL277" s="210"/>
      <c r="CM277" s="210"/>
      <c r="CN277" s="210"/>
      <c r="CO277" s="17">
        <f>CP277+CQ277+CR277+CS277</f>
        <v>0</v>
      </c>
      <c r="CP277" s="17">
        <f>BT277-CK277</f>
        <v>0</v>
      </c>
      <c r="CQ277" s="210"/>
      <c r="CR277" s="210"/>
      <c r="CS277" s="210"/>
      <c r="CT277" s="17">
        <f>CU277+CV277+CW277+CX277</f>
        <v>0</v>
      </c>
      <c r="CU277" s="17">
        <f>BY277-CP277</f>
        <v>0</v>
      </c>
      <c r="CV277" s="210"/>
      <c r="CW277" s="210"/>
      <c r="CX277" s="210"/>
      <c r="CY277" s="17">
        <f>CZ277+DA277+DB277+DC277</f>
        <v>0</v>
      </c>
      <c r="CZ277" s="17">
        <f>CD277-CU277</f>
        <v>0</v>
      </c>
      <c r="DA277" s="210"/>
      <c r="DB277" s="210"/>
      <c r="DC277" s="41"/>
      <c r="DD277" s="15">
        <f t="shared" si="1197"/>
        <v>0</v>
      </c>
      <c r="DE277" s="17">
        <f t="shared" si="1198"/>
        <v>0</v>
      </c>
      <c r="DF277" s="17">
        <f t="shared" si="1199"/>
        <v>0</v>
      </c>
      <c r="DG277" s="17"/>
      <c r="DH277" s="17"/>
      <c r="DI277" s="17"/>
      <c r="DJ277" s="17"/>
      <c r="DK277" s="17">
        <f t="shared" si="1200"/>
        <v>0</v>
      </c>
      <c r="DL277" s="17">
        <f t="shared" si="1201"/>
        <v>0</v>
      </c>
      <c r="DM277" s="17"/>
      <c r="DN277" s="17"/>
      <c r="DO277" s="208"/>
      <c r="DP277" s="110"/>
      <c r="DQ277" s="110"/>
      <c r="DR277" s="110"/>
      <c r="DS277" s="110"/>
      <c r="DT277" s="110"/>
      <c r="DU277" s="110"/>
      <c r="DV277" s="110"/>
      <c r="DW277" s="238"/>
      <c r="DX277" s="110"/>
      <c r="DY277" s="110"/>
      <c r="DZ277" s="110"/>
      <c r="EA277" s="110"/>
      <c r="EB277" s="110"/>
      <c r="EC277" s="110"/>
      <c r="ED277" s="110"/>
      <c r="EE277" s="110"/>
      <c r="EF277" s="110"/>
      <c r="EG277" s="110"/>
      <c r="EH277" s="110"/>
      <c r="EI277" s="110"/>
      <c r="EJ277" s="77"/>
      <c r="EL277" s="77"/>
      <c r="EM277" s="77"/>
      <c r="ET277" s="167"/>
      <c r="EU277" s="167"/>
      <c r="EV277" s="167"/>
      <c r="EW277" s="167"/>
      <c r="EX277" s="167"/>
      <c r="EY277" s="167"/>
      <c r="EZ277" s="167"/>
      <c r="FC277" s="13"/>
      <c r="FD277" s="13"/>
      <c r="FE277" s="13"/>
      <c r="FF277" s="13"/>
      <c r="FG277" s="14"/>
      <c r="FH277" s="13"/>
      <c r="FI277" s="13"/>
      <c r="FJ277" s="13"/>
      <c r="FK277" s="13"/>
      <c r="FL277" s="14"/>
      <c r="FM277" s="13"/>
      <c r="FN277" s="13"/>
      <c r="FO277" s="13"/>
      <c r="FP277" s="13"/>
      <c r="FQ277" s="14"/>
      <c r="FR277" s="13"/>
      <c r="FS277" s="13"/>
      <c r="FT277" s="13"/>
      <c r="FU277" s="13"/>
      <c r="FV277" s="14"/>
    </row>
    <row r="278" spans="2:178" s="59" customFormat="1" ht="25.5" hidden="1" customHeight="1" x14ac:dyDescent="0.3">
      <c r="B278" s="53"/>
      <c r="C278" s="54"/>
      <c r="D278" s="53"/>
      <c r="E278" s="64"/>
      <c r="F278" s="53"/>
      <c r="G278" s="54"/>
      <c r="H278" s="53"/>
      <c r="I278" s="53"/>
      <c r="J278" s="53"/>
      <c r="K278" s="53"/>
      <c r="L278" s="53"/>
      <c r="M278" s="106">
        <v>4</v>
      </c>
      <c r="N278" s="286" t="s">
        <v>442</v>
      </c>
      <c r="O278" s="286"/>
      <c r="P278" s="34">
        <f>P279+P280</f>
        <v>52529.18</v>
      </c>
      <c r="Q278" s="34">
        <f>Q279+Q280</f>
        <v>52529.18</v>
      </c>
      <c r="R278" s="34"/>
      <c r="S278" s="34"/>
      <c r="T278" s="34"/>
      <c r="U278" s="286"/>
      <c r="V278" s="286"/>
      <c r="W278" s="286"/>
      <c r="X278" s="286"/>
      <c r="Y278" s="286"/>
      <c r="Z278" s="286"/>
      <c r="AA278" s="286"/>
      <c r="AB278" s="286"/>
      <c r="AC278" s="286"/>
      <c r="AD278" s="286"/>
      <c r="AE278" s="286"/>
      <c r="AF278" s="286"/>
      <c r="AG278" s="286"/>
      <c r="AH278" s="286"/>
      <c r="AI278" s="34" t="e">
        <f>AI279+AI280</f>
        <v>#VALUE!</v>
      </c>
      <c r="AJ278" s="34" t="e">
        <f>AJ279+AJ280</f>
        <v>#VALUE!</v>
      </c>
      <c r="AK278" s="330"/>
      <c r="AL278" s="330"/>
      <c r="AM278" s="331"/>
      <c r="AN278" s="34">
        <f>AN279+AN280</f>
        <v>52529.18</v>
      </c>
      <c r="AO278" s="34">
        <f>AO279+AO280</f>
        <v>52529.18</v>
      </c>
      <c r="AP278" s="34"/>
      <c r="AQ278" s="34"/>
      <c r="AR278" s="34"/>
      <c r="AS278" s="34">
        <f>AS279+AS280</f>
        <v>52529.18</v>
      </c>
      <c r="AT278" s="34">
        <f>AT279+AT280</f>
        <v>52529.18</v>
      </c>
      <c r="AU278" s="34"/>
      <c r="AV278" s="34"/>
      <c r="AW278" s="34"/>
      <c r="AX278" s="34"/>
      <c r="AY278" s="34">
        <f>AY279+AY280</f>
        <v>52529.18</v>
      </c>
      <c r="AZ278" s="34">
        <f>AZ279+AZ280</f>
        <v>52529.18</v>
      </c>
      <c r="BA278" s="34"/>
      <c r="BB278" s="34"/>
      <c r="BC278" s="34"/>
      <c r="BD278" s="34">
        <f>BD279+BD280</f>
        <v>52529.18</v>
      </c>
      <c r="BE278" s="34">
        <f>BE279+BE280</f>
        <v>52529.18</v>
      </c>
      <c r="BF278" s="34"/>
      <c r="BG278" s="34"/>
      <c r="BH278" s="34"/>
      <c r="BI278" s="34"/>
      <c r="BJ278" s="34"/>
      <c r="BK278" s="34"/>
      <c r="BL278" s="34"/>
      <c r="BM278" s="34"/>
      <c r="BN278" s="34"/>
      <c r="BO278" s="34"/>
      <c r="BP278" s="34"/>
      <c r="BQ278" s="34"/>
      <c r="BR278" s="34"/>
      <c r="BS278" s="34"/>
      <c r="BT278" s="34"/>
      <c r="BU278" s="34">
        <f>BU279+BU280</f>
        <v>52529.18</v>
      </c>
      <c r="BV278" s="34">
        <f>BV279+BV280</f>
        <v>52529.18</v>
      </c>
      <c r="BW278" s="210"/>
      <c r="BX278" s="210"/>
      <c r="BY278" s="210"/>
      <c r="BZ278" s="34">
        <f>BZ279+BZ280</f>
        <v>0</v>
      </c>
      <c r="CA278" s="34">
        <f>CA279+CA280</f>
        <v>0</v>
      </c>
      <c r="CB278" s="210"/>
      <c r="CC278" s="210"/>
      <c r="CD278" s="210"/>
      <c r="CE278" s="34">
        <f>CE279+CE280</f>
        <v>0</v>
      </c>
      <c r="CF278" s="34">
        <f>CF279+CF280</f>
        <v>0</v>
      </c>
      <c r="CG278" s="210"/>
      <c r="CH278" s="210"/>
      <c r="CI278" s="210"/>
      <c r="CJ278" s="210"/>
      <c r="CK278" s="210"/>
      <c r="CL278" s="210"/>
      <c r="CM278" s="210"/>
      <c r="CN278" s="210"/>
      <c r="CO278" s="34">
        <f>CO279+CO280</f>
        <v>0</v>
      </c>
      <c r="CP278" s="34">
        <f>CP279+CP280</f>
        <v>0</v>
      </c>
      <c r="CQ278" s="210"/>
      <c r="CR278" s="210"/>
      <c r="CS278" s="210"/>
      <c r="CT278" s="34">
        <f>CT279+CT280</f>
        <v>0</v>
      </c>
      <c r="CU278" s="34">
        <f>CU279+CU280</f>
        <v>0</v>
      </c>
      <c r="CV278" s="210"/>
      <c r="CW278" s="210"/>
      <c r="CX278" s="210"/>
      <c r="CY278" s="34">
        <f>CY279+CY280</f>
        <v>0</v>
      </c>
      <c r="CZ278" s="34">
        <f>CZ279+CZ280</f>
        <v>0</v>
      </c>
      <c r="DA278" s="210"/>
      <c r="DB278" s="210"/>
      <c r="DC278" s="41"/>
      <c r="DD278" s="15">
        <f t="shared" si="1197"/>
        <v>0</v>
      </c>
      <c r="DE278" s="17">
        <f t="shared" si="1198"/>
        <v>0</v>
      </c>
      <c r="DF278" s="17">
        <f t="shared" si="1199"/>
        <v>0</v>
      </c>
      <c r="DG278" s="17"/>
      <c r="DH278" s="17"/>
      <c r="DI278" s="17"/>
      <c r="DJ278" s="17"/>
      <c r="DK278" s="17">
        <f t="shared" si="1200"/>
        <v>0</v>
      </c>
      <c r="DL278" s="17">
        <f t="shared" si="1201"/>
        <v>0</v>
      </c>
      <c r="DM278" s="17"/>
      <c r="DN278" s="17"/>
      <c r="DO278" s="208"/>
      <c r="DP278" s="110"/>
      <c r="DQ278" s="110"/>
      <c r="DR278" s="110"/>
      <c r="DS278" s="110"/>
      <c r="DT278" s="110"/>
      <c r="DU278" s="110"/>
      <c r="DV278" s="110"/>
      <c r="DW278" s="238"/>
      <c r="DX278" s="110"/>
      <c r="DY278" s="110"/>
      <c r="DZ278" s="110"/>
      <c r="EA278" s="110"/>
      <c r="EB278" s="110"/>
      <c r="EC278" s="110"/>
      <c r="ED278" s="110"/>
      <c r="EE278" s="110"/>
      <c r="EF278" s="110"/>
      <c r="EG278" s="110"/>
      <c r="EH278" s="110"/>
      <c r="EI278" s="110"/>
      <c r="EJ278" s="77"/>
      <c r="EL278" s="77"/>
      <c r="EM278" s="77"/>
      <c r="ET278" s="167"/>
      <c r="EU278" s="167"/>
      <c r="EV278" s="167"/>
      <c r="EW278" s="167"/>
      <c r="EX278" s="167"/>
      <c r="EY278" s="167"/>
      <c r="EZ278" s="167"/>
      <c r="FC278" s="13"/>
      <c r="FD278" s="13"/>
      <c r="FE278" s="13"/>
      <c r="FF278" s="13"/>
      <c r="FG278" s="14"/>
      <c r="FH278" s="13"/>
      <c r="FI278" s="13"/>
      <c r="FJ278" s="13"/>
      <c r="FK278" s="13"/>
      <c r="FL278" s="14"/>
      <c r="FM278" s="13"/>
      <c r="FN278" s="13"/>
      <c r="FO278" s="13"/>
      <c r="FP278" s="13"/>
      <c r="FQ278" s="14"/>
      <c r="FR278" s="13"/>
      <c r="FS278" s="13"/>
      <c r="FT278" s="13"/>
      <c r="FU278" s="13"/>
      <c r="FV278" s="14"/>
    </row>
    <row r="279" spans="2:178" s="59" customFormat="1" ht="19.5" hidden="1" customHeight="1" x14ac:dyDescent="0.3">
      <c r="B279" s="53"/>
      <c r="C279" s="54"/>
      <c r="D279" s="53"/>
      <c r="E279" s="64"/>
      <c r="F279" s="53"/>
      <c r="G279" s="54"/>
      <c r="H279" s="53"/>
      <c r="I279" s="53"/>
      <c r="J279" s="53"/>
      <c r="K279" s="53"/>
      <c r="L279" s="53"/>
      <c r="M279" s="287"/>
      <c r="N279" s="289" t="s">
        <v>444</v>
      </c>
      <c r="O279" s="289"/>
      <c r="P279" s="17">
        <f t="shared" ref="P279:P284" si="1203">Q279+R279+S279+T279</f>
        <v>35793.18</v>
      </c>
      <c r="Q279" s="15">
        <v>35793.18</v>
      </c>
      <c r="R279" s="34"/>
      <c r="S279" s="34"/>
      <c r="T279" s="34"/>
      <c r="U279" s="289"/>
      <c r="V279" s="289"/>
      <c r="W279" s="289"/>
      <c r="X279" s="289"/>
      <c r="Y279" s="289"/>
      <c r="Z279" s="289"/>
      <c r="AA279" s="289"/>
      <c r="AB279" s="289"/>
      <c r="AC279" s="289"/>
      <c r="AD279" s="289"/>
      <c r="AE279" s="289"/>
      <c r="AF279" s="289"/>
      <c r="AG279" s="289"/>
      <c r="AH279" s="289"/>
      <c r="AI279" s="17" t="e">
        <f>AJ279+AK279+AL279+AM279</f>
        <v>#VALUE!</v>
      </c>
      <c r="AJ279" s="17" t="e">
        <f>N279-AE279</f>
        <v>#VALUE!</v>
      </c>
      <c r="AK279" s="330"/>
      <c r="AL279" s="330"/>
      <c r="AM279" s="331"/>
      <c r="AN279" s="17">
        <f t="shared" ref="AN279:AN284" si="1204">AO279+AP279+AQ279+AR279</f>
        <v>35793.18</v>
      </c>
      <c r="AO279" s="15">
        <v>35793.18</v>
      </c>
      <c r="AP279" s="34"/>
      <c r="AQ279" s="34"/>
      <c r="AR279" s="34"/>
      <c r="AS279" s="17">
        <f t="shared" ref="AS279:AS284" si="1205">AT279+AU279+AW279+AX279</f>
        <v>35793.18</v>
      </c>
      <c r="AT279" s="15">
        <v>35793.18</v>
      </c>
      <c r="AU279" s="34"/>
      <c r="AV279" s="34"/>
      <c r="AW279" s="34"/>
      <c r="AX279" s="34"/>
      <c r="AY279" s="17">
        <f t="shared" ref="AY279:AY284" si="1206">AZ279+BA279+BB279+BC279</f>
        <v>35793.18</v>
      </c>
      <c r="AZ279" s="15">
        <v>35793.18</v>
      </c>
      <c r="BA279" s="34"/>
      <c r="BB279" s="34"/>
      <c r="BC279" s="34"/>
      <c r="BD279" s="17">
        <f t="shared" si="1202"/>
        <v>35793.18</v>
      </c>
      <c r="BE279" s="15">
        <v>35793.18</v>
      </c>
      <c r="BF279" s="34"/>
      <c r="BG279" s="34"/>
      <c r="BH279" s="34"/>
      <c r="BI279" s="34"/>
      <c r="BJ279" s="34"/>
      <c r="BK279" s="34"/>
      <c r="BL279" s="34"/>
      <c r="BM279" s="34"/>
      <c r="BN279" s="34"/>
      <c r="BO279" s="34"/>
      <c r="BP279" s="34"/>
      <c r="BQ279" s="34"/>
      <c r="BR279" s="34"/>
      <c r="BS279" s="34"/>
      <c r="BT279" s="34"/>
      <c r="BU279" s="17">
        <f t="shared" ref="BU279:BU284" si="1207">BV279+BW279+BX279+BY279</f>
        <v>35793.18</v>
      </c>
      <c r="BV279" s="15">
        <v>35793.18</v>
      </c>
      <c r="BW279" s="210"/>
      <c r="BX279" s="210"/>
      <c r="BY279" s="210"/>
      <c r="BZ279" s="17">
        <f t="shared" ref="BZ279:BZ284" si="1208">CA279+CB279+CC279+CD279</f>
        <v>0</v>
      </c>
      <c r="CA279" s="17">
        <f>BE279-BV279</f>
        <v>0</v>
      </c>
      <c r="CB279" s="210"/>
      <c r="CC279" s="210"/>
      <c r="CD279" s="210"/>
      <c r="CE279" s="17">
        <f>CF279+CG279+CH279+CI279</f>
        <v>0</v>
      </c>
      <c r="CF279" s="17">
        <f>BJ279-CA279</f>
        <v>0</v>
      </c>
      <c r="CG279" s="210"/>
      <c r="CH279" s="210"/>
      <c r="CI279" s="210"/>
      <c r="CJ279" s="210"/>
      <c r="CK279" s="210"/>
      <c r="CL279" s="210"/>
      <c r="CM279" s="210"/>
      <c r="CN279" s="210"/>
      <c r="CO279" s="17">
        <f>CP279+CQ279+CR279+CS279</f>
        <v>0</v>
      </c>
      <c r="CP279" s="17">
        <f>BT279-CK279</f>
        <v>0</v>
      </c>
      <c r="CQ279" s="210"/>
      <c r="CR279" s="210"/>
      <c r="CS279" s="210"/>
      <c r="CT279" s="17">
        <f>CU279+CV279+CW279+CX279</f>
        <v>0</v>
      </c>
      <c r="CU279" s="17">
        <f>BY279-CP279</f>
        <v>0</v>
      </c>
      <c r="CV279" s="210"/>
      <c r="CW279" s="210"/>
      <c r="CX279" s="210"/>
      <c r="CY279" s="17">
        <f>CZ279+DA279+DB279+DC279</f>
        <v>0</v>
      </c>
      <c r="CZ279" s="17">
        <f>CD279-CU279</f>
        <v>0</v>
      </c>
      <c r="DA279" s="210"/>
      <c r="DB279" s="210"/>
      <c r="DC279" s="41"/>
      <c r="DD279" s="15">
        <f t="shared" si="1197"/>
        <v>0</v>
      </c>
      <c r="DE279" s="17">
        <f t="shared" si="1198"/>
        <v>0</v>
      </c>
      <c r="DF279" s="17">
        <f t="shared" si="1199"/>
        <v>0</v>
      </c>
      <c r="DG279" s="17"/>
      <c r="DH279" s="17"/>
      <c r="DI279" s="17"/>
      <c r="DJ279" s="17"/>
      <c r="DK279" s="17">
        <f t="shared" si="1200"/>
        <v>0</v>
      </c>
      <c r="DL279" s="17">
        <f t="shared" si="1201"/>
        <v>0</v>
      </c>
      <c r="DM279" s="17"/>
      <c r="DN279" s="17"/>
      <c r="DO279" s="208"/>
      <c r="DP279" s="110"/>
      <c r="DQ279" s="110"/>
      <c r="DR279" s="110"/>
      <c r="DS279" s="110"/>
      <c r="DT279" s="110"/>
      <c r="DU279" s="110"/>
      <c r="DV279" s="110"/>
      <c r="DW279" s="238"/>
      <c r="DX279" s="110"/>
      <c r="DY279" s="110"/>
      <c r="DZ279" s="110"/>
      <c r="EA279" s="110"/>
      <c r="EB279" s="110"/>
      <c r="EC279" s="110"/>
      <c r="ED279" s="110"/>
      <c r="EE279" s="110"/>
      <c r="EF279" s="110"/>
      <c r="EG279" s="110"/>
      <c r="EH279" s="110"/>
      <c r="EI279" s="110"/>
      <c r="EJ279" s="77"/>
      <c r="EL279" s="77"/>
      <c r="EM279" s="77"/>
      <c r="ET279" s="167"/>
      <c r="EU279" s="167"/>
      <c r="EV279" s="167"/>
      <c r="EW279" s="167"/>
      <c r="EX279" s="167"/>
      <c r="EY279" s="167"/>
      <c r="EZ279" s="167"/>
      <c r="FC279" s="13"/>
      <c r="FD279" s="13"/>
      <c r="FE279" s="13"/>
      <c r="FF279" s="13"/>
      <c r="FG279" s="14"/>
      <c r="FH279" s="13"/>
      <c r="FI279" s="13"/>
      <c r="FJ279" s="13"/>
      <c r="FK279" s="13"/>
      <c r="FL279" s="14"/>
      <c r="FM279" s="13"/>
      <c r="FN279" s="13"/>
      <c r="FO279" s="13"/>
      <c r="FP279" s="13"/>
      <c r="FQ279" s="14"/>
      <c r="FR279" s="13"/>
      <c r="FS279" s="13"/>
      <c r="FT279" s="13"/>
      <c r="FU279" s="13"/>
      <c r="FV279" s="14"/>
    </row>
    <row r="280" spans="2:178" s="59" customFormat="1" ht="19.5" hidden="1" customHeight="1" x14ac:dyDescent="0.3">
      <c r="B280" s="53"/>
      <c r="C280" s="54"/>
      <c r="D280" s="53"/>
      <c r="E280" s="64"/>
      <c r="F280" s="53"/>
      <c r="G280" s="54"/>
      <c r="H280" s="53"/>
      <c r="I280" s="53"/>
      <c r="J280" s="53"/>
      <c r="K280" s="53"/>
      <c r="L280" s="53"/>
      <c r="M280" s="287"/>
      <c r="N280" s="289" t="s">
        <v>443</v>
      </c>
      <c r="O280" s="289"/>
      <c r="P280" s="17">
        <f t="shared" si="1203"/>
        <v>16736</v>
      </c>
      <c r="Q280" s="15">
        <v>16736</v>
      </c>
      <c r="R280" s="34"/>
      <c r="S280" s="34"/>
      <c r="T280" s="34"/>
      <c r="U280" s="289"/>
      <c r="V280" s="289"/>
      <c r="W280" s="289"/>
      <c r="X280" s="289"/>
      <c r="Y280" s="289"/>
      <c r="Z280" s="289"/>
      <c r="AA280" s="289"/>
      <c r="AB280" s="289"/>
      <c r="AC280" s="289"/>
      <c r="AD280" s="289"/>
      <c r="AE280" s="289"/>
      <c r="AF280" s="289"/>
      <c r="AG280" s="289"/>
      <c r="AH280" s="289"/>
      <c r="AI280" s="17" t="e">
        <f>AJ280+AK280+AL280+AM280</f>
        <v>#VALUE!</v>
      </c>
      <c r="AJ280" s="17" t="e">
        <f>N280-AE280</f>
        <v>#VALUE!</v>
      </c>
      <c r="AK280" s="330"/>
      <c r="AL280" s="330"/>
      <c r="AM280" s="331"/>
      <c r="AN280" s="17">
        <f t="shared" si="1204"/>
        <v>16736</v>
      </c>
      <c r="AO280" s="15">
        <v>16736</v>
      </c>
      <c r="AP280" s="34"/>
      <c r="AQ280" s="34"/>
      <c r="AR280" s="34"/>
      <c r="AS280" s="17">
        <f t="shared" si="1205"/>
        <v>16736</v>
      </c>
      <c r="AT280" s="15">
        <v>16736</v>
      </c>
      <c r="AU280" s="34"/>
      <c r="AV280" s="34"/>
      <c r="AW280" s="34"/>
      <c r="AX280" s="34"/>
      <c r="AY280" s="17">
        <f t="shared" si="1206"/>
        <v>16736</v>
      </c>
      <c r="AZ280" s="15">
        <v>16736</v>
      </c>
      <c r="BA280" s="34"/>
      <c r="BB280" s="34"/>
      <c r="BC280" s="34"/>
      <c r="BD280" s="17">
        <f t="shared" si="1202"/>
        <v>16736</v>
      </c>
      <c r="BE280" s="15">
        <v>16736</v>
      </c>
      <c r="BF280" s="34"/>
      <c r="BG280" s="34"/>
      <c r="BH280" s="34"/>
      <c r="BI280" s="34"/>
      <c r="BJ280" s="34"/>
      <c r="BK280" s="34"/>
      <c r="BL280" s="34"/>
      <c r="BM280" s="34"/>
      <c r="BN280" s="34"/>
      <c r="BO280" s="34"/>
      <c r="BP280" s="34"/>
      <c r="BQ280" s="34"/>
      <c r="BR280" s="34"/>
      <c r="BS280" s="34"/>
      <c r="BT280" s="34"/>
      <c r="BU280" s="17">
        <f t="shared" si="1207"/>
        <v>16736</v>
      </c>
      <c r="BV280" s="15">
        <v>16736</v>
      </c>
      <c r="BW280" s="210"/>
      <c r="BX280" s="210"/>
      <c r="BY280" s="210"/>
      <c r="BZ280" s="17">
        <f t="shared" si="1208"/>
        <v>0</v>
      </c>
      <c r="CA280" s="17">
        <f>BE280-BV280</f>
        <v>0</v>
      </c>
      <c r="CB280" s="210"/>
      <c r="CC280" s="210"/>
      <c r="CD280" s="210"/>
      <c r="CE280" s="17">
        <f>CF280+CG280+CH280+CI280</f>
        <v>0</v>
      </c>
      <c r="CF280" s="17">
        <f>BJ280-CA280</f>
        <v>0</v>
      </c>
      <c r="CG280" s="210"/>
      <c r="CH280" s="210"/>
      <c r="CI280" s="210"/>
      <c r="CJ280" s="210"/>
      <c r="CK280" s="210"/>
      <c r="CL280" s="210"/>
      <c r="CM280" s="210"/>
      <c r="CN280" s="210"/>
      <c r="CO280" s="17">
        <f>CP280+CQ280+CR280+CS280</f>
        <v>0</v>
      </c>
      <c r="CP280" s="17">
        <f>BT280-CK280</f>
        <v>0</v>
      </c>
      <c r="CQ280" s="210"/>
      <c r="CR280" s="210"/>
      <c r="CS280" s="210"/>
      <c r="CT280" s="17">
        <f>CU280+CV280+CW280+CX280</f>
        <v>0</v>
      </c>
      <c r="CU280" s="17">
        <f>BY280-CP280</f>
        <v>0</v>
      </c>
      <c r="CV280" s="210"/>
      <c r="CW280" s="210"/>
      <c r="CX280" s="210"/>
      <c r="CY280" s="17">
        <f>CZ280+DA280+DB280+DC280</f>
        <v>0</v>
      </c>
      <c r="CZ280" s="17">
        <f>CD280-CU280</f>
        <v>0</v>
      </c>
      <c r="DA280" s="210"/>
      <c r="DB280" s="210"/>
      <c r="DC280" s="41"/>
      <c r="DD280" s="15">
        <f t="shared" si="1197"/>
        <v>0</v>
      </c>
      <c r="DE280" s="17">
        <f t="shared" si="1198"/>
        <v>0</v>
      </c>
      <c r="DF280" s="17">
        <f t="shared" si="1199"/>
        <v>0</v>
      </c>
      <c r="DG280" s="17"/>
      <c r="DH280" s="17"/>
      <c r="DI280" s="17"/>
      <c r="DJ280" s="17"/>
      <c r="DK280" s="17">
        <f t="shared" si="1200"/>
        <v>0</v>
      </c>
      <c r="DL280" s="17">
        <f t="shared" si="1201"/>
        <v>0</v>
      </c>
      <c r="DM280" s="17"/>
      <c r="DN280" s="17"/>
      <c r="DO280" s="208"/>
      <c r="DP280" s="110"/>
      <c r="DQ280" s="110"/>
      <c r="DR280" s="110"/>
      <c r="DS280" s="110"/>
      <c r="DT280" s="110"/>
      <c r="DU280" s="110"/>
      <c r="DV280" s="110"/>
      <c r="DW280" s="238"/>
      <c r="DX280" s="110"/>
      <c r="DY280" s="110"/>
      <c r="DZ280" s="110"/>
      <c r="EA280" s="110"/>
      <c r="EB280" s="110"/>
      <c r="EC280" s="110"/>
      <c r="ED280" s="110"/>
      <c r="EE280" s="110"/>
      <c r="EF280" s="110"/>
      <c r="EG280" s="110"/>
      <c r="EH280" s="110"/>
      <c r="EI280" s="110"/>
      <c r="EJ280" s="77"/>
      <c r="EL280" s="77"/>
      <c r="EM280" s="77"/>
      <c r="ET280" s="167"/>
      <c r="EU280" s="167"/>
      <c r="EV280" s="167"/>
      <c r="EW280" s="167"/>
      <c r="EX280" s="167"/>
      <c r="EY280" s="167"/>
      <c r="EZ280" s="167"/>
      <c r="FC280" s="13"/>
      <c r="FD280" s="13"/>
      <c r="FE280" s="13"/>
      <c r="FF280" s="13"/>
      <c r="FG280" s="14"/>
      <c r="FH280" s="13"/>
      <c r="FI280" s="13"/>
      <c r="FJ280" s="13"/>
      <c r="FK280" s="13"/>
      <c r="FL280" s="14"/>
      <c r="FM280" s="13"/>
      <c r="FN280" s="13"/>
      <c r="FO280" s="13"/>
      <c r="FP280" s="13"/>
      <c r="FQ280" s="14"/>
      <c r="FR280" s="13"/>
      <c r="FS280" s="13"/>
      <c r="FT280" s="13"/>
      <c r="FU280" s="13"/>
      <c r="FV280" s="14"/>
    </row>
    <row r="281" spans="2:178" s="59" customFormat="1" ht="19.5" hidden="1" customHeight="1" x14ac:dyDescent="0.3">
      <c r="B281" s="53"/>
      <c r="C281" s="54"/>
      <c r="D281" s="53"/>
      <c r="E281" s="64"/>
      <c r="F281" s="53"/>
      <c r="G281" s="54"/>
      <c r="H281" s="53"/>
      <c r="I281" s="53"/>
      <c r="J281" s="53"/>
      <c r="K281" s="53"/>
      <c r="L281" s="53"/>
      <c r="M281" s="103"/>
      <c r="N281" s="104"/>
      <c r="O281" s="104"/>
      <c r="P281" s="29">
        <f t="shared" si="1203"/>
        <v>0</v>
      </c>
      <c r="Q281" s="34"/>
      <c r="R281" s="34"/>
      <c r="S281" s="34"/>
      <c r="T281" s="34"/>
      <c r="U281" s="104"/>
      <c r="V281" s="104"/>
      <c r="W281" s="104"/>
      <c r="X281" s="104"/>
      <c r="Y281" s="104"/>
      <c r="Z281" s="104"/>
      <c r="AA281" s="104"/>
      <c r="AB281" s="104"/>
      <c r="AC281" s="104"/>
      <c r="AD281" s="104"/>
      <c r="AE281" s="104"/>
      <c r="AF281" s="104"/>
      <c r="AG281" s="104"/>
      <c r="AH281" s="104"/>
      <c r="AI281" s="210"/>
      <c r="AJ281" s="210"/>
      <c r="AK281" s="330"/>
      <c r="AL281" s="330"/>
      <c r="AM281" s="331"/>
      <c r="AN281" s="29">
        <f t="shared" si="1204"/>
        <v>0</v>
      </c>
      <c r="AO281" s="34"/>
      <c r="AP281" s="34"/>
      <c r="AQ281" s="34"/>
      <c r="AR281" s="34"/>
      <c r="AS281" s="29">
        <f t="shared" si="1205"/>
        <v>24612.276000000002</v>
      </c>
      <c r="AT281" s="34">
        <v>24612.276000000002</v>
      </c>
      <c r="AU281" s="34"/>
      <c r="AV281" s="34"/>
      <c r="AW281" s="34"/>
      <c r="AX281" s="34"/>
      <c r="AY281" s="29">
        <f t="shared" si="1206"/>
        <v>24612.276000000002</v>
      </c>
      <c r="AZ281" s="34">
        <v>24612.276000000002</v>
      </c>
      <c r="BA281" s="34"/>
      <c r="BB281" s="34"/>
      <c r="BC281" s="34"/>
      <c r="BD281" s="29">
        <f t="shared" si="1202"/>
        <v>24612.276000000002</v>
      </c>
      <c r="BE281" s="34">
        <v>24612.276000000002</v>
      </c>
      <c r="BF281" s="34"/>
      <c r="BG281" s="34"/>
      <c r="BH281" s="34"/>
      <c r="BI281" s="34"/>
      <c r="BJ281" s="34"/>
      <c r="BK281" s="34"/>
      <c r="BL281" s="34"/>
      <c r="BM281" s="34"/>
      <c r="BN281" s="34"/>
      <c r="BO281" s="34"/>
      <c r="BP281" s="34"/>
      <c r="BQ281" s="34"/>
      <c r="BR281" s="34"/>
      <c r="BS281" s="34"/>
      <c r="BT281" s="34"/>
      <c r="BU281" s="29"/>
      <c r="BV281" s="34"/>
      <c r="BW281" s="210"/>
      <c r="BX281" s="210"/>
      <c r="BY281" s="210"/>
      <c r="BZ281" s="29"/>
      <c r="CA281" s="17"/>
      <c r="CB281" s="210"/>
      <c r="CC281" s="210"/>
      <c r="CD281" s="210"/>
      <c r="CE281" s="29"/>
      <c r="CF281" s="17"/>
      <c r="CG281" s="210"/>
      <c r="CH281" s="210"/>
      <c r="CI281" s="210"/>
      <c r="CJ281" s="210"/>
      <c r="CK281" s="210"/>
      <c r="CL281" s="210"/>
      <c r="CM281" s="210"/>
      <c r="CN281" s="210"/>
      <c r="CO281" s="29"/>
      <c r="CP281" s="17"/>
      <c r="CQ281" s="210"/>
      <c r="CR281" s="210"/>
      <c r="CS281" s="210"/>
      <c r="CT281" s="210"/>
      <c r="CU281" s="210"/>
      <c r="CV281" s="210"/>
      <c r="CW281" s="210"/>
      <c r="CX281" s="210"/>
      <c r="CY281" s="210"/>
      <c r="CZ281" s="210"/>
      <c r="DA281" s="210"/>
      <c r="DB281" s="210"/>
      <c r="DC281" s="41"/>
      <c r="DD281" s="34"/>
      <c r="DE281" s="210"/>
      <c r="DF281" s="210"/>
      <c r="DG281" s="210"/>
      <c r="DH281" s="210"/>
      <c r="DI281" s="210"/>
      <c r="DJ281" s="17"/>
      <c r="DK281" s="17"/>
      <c r="DL281" s="17"/>
      <c r="DM281" s="17"/>
      <c r="DN281" s="17"/>
      <c r="DO281" s="208"/>
      <c r="DP281" s="110"/>
      <c r="DQ281" s="110"/>
      <c r="DR281" s="110"/>
      <c r="DS281" s="110"/>
      <c r="DT281" s="110"/>
      <c r="DU281" s="110"/>
      <c r="DV281" s="110"/>
      <c r="DW281" s="238"/>
      <c r="DX281" s="110"/>
      <c r="DY281" s="110"/>
      <c r="DZ281" s="110"/>
      <c r="EA281" s="110"/>
      <c r="EB281" s="110"/>
      <c r="EC281" s="110"/>
      <c r="ED281" s="110"/>
      <c r="EE281" s="110"/>
      <c r="EF281" s="110"/>
      <c r="EG281" s="110"/>
      <c r="EH281" s="110"/>
      <c r="EI281" s="110"/>
      <c r="EJ281" s="77"/>
      <c r="EL281" s="77"/>
      <c r="EM281" s="77"/>
      <c r="ET281" s="169"/>
      <c r="EU281" s="169"/>
      <c r="EV281" s="169"/>
      <c r="EW281" s="169"/>
      <c r="EX281" s="169"/>
      <c r="EY281" s="167"/>
      <c r="EZ281" s="167"/>
      <c r="FC281" s="13"/>
      <c r="FD281" s="13"/>
      <c r="FE281" s="13"/>
      <c r="FF281" s="13"/>
      <c r="FG281" s="14"/>
      <c r="FH281" s="13"/>
      <c r="FI281" s="13"/>
      <c r="FJ281" s="13"/>
      <c r="FK281" s="13"/>
      <c r="FL281" s="14"/>
      <c r="FM281" s="13"/>
      <c r="FN281" s="13"/>
      <c r="FO281" s="13"/>
      <c r="FP281" s="13"/>
      <c r="FQ281" s="14"/>
      <c r="FR281" s="13"/>
      <c r="FS281" s="13"/>
      <c r="FT281" s="13"/>
      <c r="FU281" s="13"/>
      <c r="FV281" s="14"/>
    </row>
    <row r="282" spans="2:178" s="59" customFormat="1" ht="46.5" hidden="1" customHeight="1" x14ac:dyDescent="0.25">
      <c r="B282" s="53"/>
      <c r="C282" s="54"/>
      <c r="D282" s="53"/>
      <c r="E282" s="64"/>
      <c r="F282" s="53"/>
      <c r="G282" s="54"/>
      <c r="H282" s="53"/>
      <c r="I282" s="53"/>
      <c r="J282" s="53"/>
      <c r="K282" s="53"/>
      <c r="L282" s="53"/>
      <c r="M282" s="406" t="s">
        <v>448</v>
      </c>
      <c r="N282" s="407"/>
      <c r="O282" s="293"/>
      <c r="P282" s="97">
        <f t="shared" si="1203"/>
        <v>1176972.1710600001</v>
      </c>
      <c r="Q282" s="97">
        <f>Q265+Q266</f>
        <v>356972.17105999996</v>
      </c>
      <c r="R282" s="97">
        <f>R265+R266</f>
        <v>450000.00000000006</v>
      </c>
      <c r="S282" s="97">
        <f>S265+S266</f>
        <v>300000.00000000006</v>
      </c>
      <c r="T282" s="97">
        <f>T265+T266</f>
        <v>70000.000000000015</v>
      </c>
      <c r="U282" s="293"/>
      <c r="V282" s="293"/>
      <c r="W282" s="293"/>
      <c r="X282" s="293"/>
      <c r="Y282" s="293"/>
      <c r="Z282" s="293"/>
      <c r="AA282" s="293"/>
      <c r="AB282" s="293"/>
      <c r="AC282" s="293"/>
      <c r="AD282" s="293"/>
      <c r="AE282" s="293"/>
      <c r="AF282" s="293"/>
      <c r="AG282" s="293"/>
      <c r="AH282" s="293"/>
      <c r="AI282" s="97" t="e">
        <f>AJ282+AK282+AL282+AM282</f>
        <v>#VALUE!</v>
      </c>
      <c r="AJ282" s="97" t="e">
        <f>AJ265+AJ266</f>
        <v>#VALUE!</v>
      </c>
      <c r="AK282" s="324">
        <f>AK265+AK266</f>
        <v>44894.7</v>
      </c>
      <c r="AL282" s="324">
        <f>AL265+AL266</f>
        <v>24000</v>
      </c>
      <c r="AM282" s="324">
        <f>AM265+AM266</f>
        <v>4728.6011000000008</v>
      </c>
      <c r="AN282" s="97">
        <f t="shared" si="1204"/>
        <v>1176972.1710600001</v>
      </c>
      <c r="AO282" s="97">
        <f>AO265+AO266</f>
        <v>356972.17105999996</v>
      </c>
      <c r="AP282" s="97">
        <f>AP265+AP266</f>
        <v>450000.00000000006</v>
      </c>
      <c r="AQ282" s="97">
        <f>AQ265+AQ266</f>
        <v>300000.00000000006</v>
      </c>
      <c r="AR282" s="97">
        <f>AR265+AR266</f>
        <v>70000.000000000015</v>
      </c>
      <c r="AS282" s="97">
        <f t="shared" si="1205"/>
        <v>1201584.4470599999</v>
      </c>
      <c r="AT282" s="97">
        <f>AT265+AT266</f>
        <v>381584.44705999998</v>
      </c>
      <c r="AU282" s="97">
        <f>AU265+AU266</f>
        <v>450000</v>
      </c>
      <c r="AV282" s="97"/>
      <c r="AW282" s="97">
        <f>AW265+AW266</f>
        <v>300000.00000000006</v>
      </c>
      <c r="AX282" s="97">
        <f>AX265+AX266</f>
        <v>70000.000000000015</v>
      </c>
      <c r="AY282" s="97">
        <f t="shared" si="1206"/>
        <v>1201584.4470599999</v>
      </c>
      <c r="AZ282" s="97">
        <f>AZ265+AZ266</f>
        <v>381584.44705999998</v>
      </c>
      <c r="BA282" s="97">
        <f>BA265+BA266</f>
        <v>450000</v>
      </c>
      <c r="BB282" s="97">
        <f>BB265+BB266</f>
        <v>300000</v>
      </c>
      <c r="BC282" s="97">
        <f>BC265+BC266</f>
        <v>70000</v>
      </c>
      <c r="BD282" s="97">
        <f>BE282+BF282+BG282+BH282</f>
        <v>1201584.4470599999</v>
      </c>
      <c r="BE282" s="97">
        <f>BE265+BE266</f>
        <v>381584.44705999998</v>
      </c>
      <c r="BF282" s="97">
        <f>BF265+BF266</f>
        <v>450000</v>
      </c>
      <c r="BG282" s="97">
        <f>BG265+BG266</f>
        <v>300000</v>
      </c>
      <c r="BH282" s="97">
        <f>BH265+BH266</f>
        <v>70000.000000000015</v>
      </c>
      <c r="BI282" s="97">
        <f>BJ282+BK282+BL282+BM282</f>
        <v>1153196.48706</v>
      </c>
      <c r="BJ282" s="97">
        <f>BJ265+BJ266</f>
        <v>333196.48706000001</v>
      </c>
      <c r="BK282" s="97">
        <f>BK265+BK266</f>
        <v>450000</v>
      </c>
      <c r="BL282" s="97">
        <f>BL265+BL266</f>
        <v>300000</v>
      </c>
      <c r="BM282" s="97">
        <f>BM265+BM266</f>
        <v>70000</v>
      </c>
      <c r="BN282" s="97"/>
      <c r="BO282" s="97"/>
      <c r="BP282" s="97"/>
      <c r="BQ282" s="97"/>
      <c r="BR282" s="97"/>
      <c r="BS282" s="97"/>
      <c r="BT282" s="97"/>
      <c r="BU282" s="97">
        <f t="shared" si="1207"/>
        <v>1154137.8159400001</v>
      </c>
      <c r="BV282" s="97">
        <f>BV265+BV266</f>
        <v>335855.36647999997</v>
      </c>
      <c r="BW282" s="97">
        <f>BW265+BW266</f>
        <v>448828.14439999999</v>
      </c>
      <c r="BX282" s="97">
        <f>BX265+BX266</f>
        <v>299998.52962000004</v>
      </c>
      <c r="BY282" s="97">
        <f>BY265+BY266</f>
        <v>69455.775440000012</v>
      </c>
      <c r="BZ282" s="97">
        <f t="shared" si="1208"/>
        <v>22834.355119999997</v>
      </c>
      <c r="CA282" s="97">
        <f>CA265+CA266</f>
        <v>21116.80458</v>
      </c>
      <c r="CB282" s="97">
        <f>CB265+CB266</f>
        <v>1171.8555999999994</v>
      </c>
      <c r="CC282" s="97">
        <f>CC265+CC266</f>
        <v>1.47037999999975</v>
      </c>
      <c r="CD282" s="97">
        <f>CD265+CD266</f>
        <v>544.22455999999988</v>
      </c>
      <c r="CE282" s="97">
        <f>CF282+CG282+CH282+CI282</f>
        <v>945004.28385000001</v>
      </c>
      <c r="CF282" s="97">
        <f>CF265+CF266</f>
        <v>98946.040059999985</v>
      </c>
      <c r="CG282" s="97">
        <f>CG265+CG266</f>
        <v>455133.26634999993</v>
      </c>
      <c r="CH282" s="97">
        <f>CH265+CH266</f>
        <v>321297.80400000006</v>
      </c>
      <c r="CI282" s="97">
        <f>CI265+CI266</f>
        <v>69627.173440000013</v>
      </c>
      <c r="CJ282" s="97">
        <f>CK282+CL282+CM282+CN282</f>
        <v>27775.794330000001</v>
      </c>
      <c r="CK282" s="97">
        <f>CK265+CK266</f>
        <v>0</v>
      </c>
      <c r="CL282" s="97">
        <f>CL265+CL266</f>
        <v>6305.1219500000007</v>
      </c>
      <c r="CM282" s="97">
        <f>CM265+CM266</f>
        <v>21299.274379999999</v>
      </c>
      <c r="CN282" s="97">
        <f>CN265+CN266</f>
        <v>171.398</v>
      </c>
      <c r="CO282" s="97">
        <f>CP282+CQ282+CR282+CS282</f>
        <v>917228.48952000006</v>
      </c>
      <c r="CP282" s="97">
        <f>CP265+CP266</f>
        <v>98946.040059999985</v>
      </c>
      <c r="CQ282" s="97">
        <f>CQ265+CQ266</f>
        <v>448828.14439999999</v>
      </c>
      <c r="CR282" s="97">
        <f>CR265+CR266</f>
        <v>299998.52962000004</v>
      </c>
      <c r="CS282" s="97">
        <f>CS265+CS266</f>
        <v>69455.775440000012</v>
      </c>
      <c r="CT282" s="97">
        <f>CU282+CV282+CW282+CX282</f>
        <v>806948.12983000011</v>
      </c>
      <c r="CU282" s="97">
        <f>CU265+CU266</f>
        <v>98946.040059999985</v>
      </c>
      <c r="CV282" s="97">
        <f>CV265+CV266</f>
        <v>403578.37522000005</v>
      </c>
      <c r="CW282" s="97">
        <f>CW265+CW266</f>
        <v>239338.88454</v>
      </c>
      <c r="CX282" s="97">
        <f>CX265+CX266</f>
        <v>65084.830010000005</v>
      </c>
      <c r="CY282" s="97">
        <f>CZ282+DA282+DB282+DC282</f>
        <v>242982.02241999999</v>
      </c>
      <c r="CZ282" s="97">
        <f>CZ265+CZ266</f>
        <v>26367.20336</v>
      </c>
      <c r="DA282" s="97">
        <f>DA265+DA266</f>
        <v>127168.40757000001</v>
      </c>
      <c r="DB282" s="97">
        <f>DB265+DB266</f>
        <v>51155.260209999986</v>
      </c>
      <c r="DC282" s="97">
        <f>DC265+DC266</f>
        <v>38291.151279999991</v>
      </c>
      <c r="DD282" s="97">
        <f>DD265+DD266</f>
        <v>1042315.8031900001</v>
      </c>
      <c r="DE282" s="97">
        <f>DF282+DG282+DH282+DI282</f>
        <v>1042315.8031900001</v>
      </c>
      <c r="DF282" s="97">
        <f>DF265+DF266</f>
        <v>117698.89435999999</v>
      </c>
      <c r="DG282" s="97">
        <f>DG265+DG266</f>
        <v>530746.78278999997</v>
      </c>
      <c r="DH282" s="97">
        <f>DH265+DH266</f>
        <v>290494.14475000004</v>
      </c>
      <c r="DI282" s="97">
        <f>DI265+DI266</f>
        <v>103375.98129</v>
      </c>
      <c r="DJ282" s="97">
        <f>DK282+DL282+DM282+DN282</f>
        <v>110280.35969000001</v>
      </c>
      <c r="DK282" s="97">
        <f>DK265+DK266</f>
        <v>0</v>
      </c>
      <c r="DL282" s="97">
        <f>DL265+DL266</f>
        <v>45249.769180000003</v>
      </c>
      <c r="DM282" s="97">
        <f>DM265+DM266</f>
        <v>60659.645080000002</v>
      </c>
      <c r="DN282" s="97">
        <f>DN265+DN266</f>
        <v>4370.9454299999998</v>
      </c>
      <c r="DO282" s="208"/>
      <c r="DP282" s="110"/>
      <c r="DQ282" s="110"/>
      <c r="DR282" s="97">
        <f>DS282+DT282+DU282+DV282</f>
        <v>115737.54742000002</v>
      </c>
      <c r="DS282" s="97">
        <f>DS265+DS266</f>
        <v>40903.43778</v>
      </c>
      <c r="DT282" s="97">
        <f>DT265+DT266</f>
        <v>40499.849670000003</v>
      </c>
      <c r="DU282" s="97">
        <f>DU265+DU266</f>
        <v>28486.328000000001</v>
      </c>
      <c r="DV282" s="237">
        <f>DV265+DV266</f>
        <v>5847.9319699999996</v>
      </c>
      <c r="DW282" s="97">
        <f>DX282+DY282+DZ282+EA282</f>
        <v>82246.914350359293</v>
      </c>
      <c r="DX282" s="205">
        <f>DX265+DX266</f>
        <v>21926.686586643755</v>
      </c>
      <c r="DY282" s="97">
        <f>DY265+DY266</f>
        <v>27405.556696216125</v>
      </c>
      <c r="DZ282" s="97">
        <f>DZ265+DZ266</f>
        <v>27065.739097499405</v>
      </c>
      <c r="EA282" s="97">
        <f>EA265+EA266</f>
        <v>5848.9319699999996</v>
      </c>
      <c r="EB282" s="97">
        <f>EC282+ED282+EE282+EF282</f>
        <v>33493.795880000005</v>
      </c>
      <c r="EC282" s="97">
        <f>EC265+EC266</f>
        <v>18977.287239999998</v>
      </c>
      <c r="ED282" s="97">
        <f>ED265+ED266</f>
        <v>13094.969640000001</v>
      </c>
      <c r="EE282" s="97">
        <f>EE265+EE266</f>
        <v>1421.5390000000007</v>
      </c>
      <c r="EF282" s="97">
        <f>EF265+EF266</f>
        <v>0</v>
      </c>
      <c r="EG282" s="110"/>
      <c r="EH282" s="110"/>
      <c r="EI282" s="110"/>
      <c r="EJ282" s="77"/>
      <c r="EL282" s="77"/>
      <c r="EM282" s="77"/>
      <c r="ET282" s="169"/>
      <c r="EU282" s="169"/>
      <c r="EV282" s="169"/>
      <c r="EW282" s="169"/>
      <c r="EX282" s="169"/>
      <c r="EY282" s="169"/>
      <c r="EZ282" s="169"/>
      <c r="FC282" s="9">
        <f>FD282+FE282+FF282+FG282</f>
        <v>806948.12983000011</v>
      </c>
      <c r="FD282" s="9">
        <f>FD265+FD266</f>
        <v>98946.040059999999</v>
      </c>
      <c r="FE282" s="9">
        <f>FE265+FE266</f>
        <v>403578.37522000005</v>
      </c>
      <c r="FF282" s="9">
        <f>FF265+FF266</f>
        <v>239338.88454</v>
      </c>
      <c r="FG282" s="9">
        <f>FG265+FG266</f>
        <v>65084.830010000005</v>
      </c>
      <c r="FH282" s="9">
        <f>FI282+FJ282+FK282+FL282</f>
        <v>245212.01917099999</v>
      </c>
      <c r="FI282" s="9">
        <f>FI265+FI266</f>
        <v>26317.20336</v>
      </c>
      <c r="FJ282" s="9">
        <f>FJ265+FJ266</f>
        <v>129078.160321</v>
      </c>
      <c r="FK282" s="9">
        <f>FK265+FK266</f>
        <v>51155.260209999986</v>
      </c>
      <c r="FL282" s="9">
        <f>FL265+FL266</f>
        <v>38661.39527999999</v>
      </c>
      <c r="FM282" s="9">
        <f>FN282+FO282+FP282+FQ282</f>
        <v>805098.12983000011</v>
      </c>
      <c r="FN282" s="9">
        <f>FN265+FN266</f>
        <v>97096.040059999999</v>
      </c>
      <c r="FO282" s="9">
        <f>FO265+FO266</f>
        <v>403578.37522000005</v>
      </c>
      <c r="FP282" s="9">
        <f>FP265+FP266</f>
        <v>239338.88454</v>
      </c>
      <c r="FQ282" s="9">
        <f>FQ265+FQ266</f>
        <v>65084.830010000005</v>
      </c>
      <c r="FR282" s="9">
        <f>FS282+FT282+FU282+FV282</f>
        <v>242932.02241999999</v>
      </c>
      <c r="FS282" s="9">
        <f>FS265+FS266</f>
        <v>26317.20336</v>
      </c>
      <c r="FT282" s="9">
        <f>FT265+FT266</f>
        <v>127168.40757000001</v>
      </c>
      <c r="FU282" s="9">
        <f>FU265+FU266</f>
        <v>51155.260209999986</v>
      </c>
      <c r="FV282" s="9">
        <f>FV265+FV266</f>
        <v>38291.151279999991</v>
      </c>
    </row>
    <row r="283" spans="2:178" s="59" customFormat="1" ht="19.5" hidden="1" customHeight="1" x14ac:dyDescent="0.25">
      <c r="B283" s="53"/>
      <c r="C283" s="54"/>
      <c r="D283" s="53"/>
      <c r="E283" s="64"/>
      <c r="F283" s="53"/>
      <c r="G283" s="54"/>
      <c r="H283" s="53"/>
      <c r="I283" s="53"/>
      <c r="J283" s="53"/>
      <c r="K283" s="53"/>
      <c r="L283" s="53"/>
      <c r="M283" s="103"/>
      <c r="N283" s="104" t="s">
        <v>443</v>
      </c>
      <c r="O283" s="104"/>
      <c r="P283" s="17">
        <f t="shared" si="1203"/>
        <v>56002.30906</v>
      </c>
      <c r="Q283" s="15">
        <f>Q264+Q268</f>
        <v>56002.30906</v>
      </c>
      <c r="R283" s="15"/>
      <c r="S283" s="15"/>
      <c r="T283" s="15"/>
      <c r="U283" s="104"/>
      <c r="V283" s="104"/>
      <c r="W283" s="104"/>
      <c r="X283" s="104"/>
      <c r="Y283" s="104"/>
      <c r="Z283" s="104"/>
      <c r="AA283" s="104"/>
      <c r="AB283" s="104"/>
      <c r="AC283" s="104"/>
      <c r="AD283" s="104"/>
      <c r="AE283" s="104"/>
      <c r="AF283" s="104"/>
      <c r="AG283" s="104"/>
      <c r="AH283" s="104"/>
      <c r="AI283" s="17" t="e">
        <f>AJ283+AK283+AL283+AM283</f>
        <v>#VALUE!</v>
      </c>
      <c r="AJ283" s="15" t="e">
        <f>AJ264+AJ268</f>
        <v>#VALUE!</v>
      </c>
      <c r="AK283" s="329">
        <f>AK282</f>
        <v>44894.7</v>
      </c>
      <c r="AL283" s="329">
        <f>AL282</f>
        <v>24000</v>
      </c>
      <c r="AM283" s="329">
        <f>AM282</f>
        <v>4728.6011000000008</v>
      </c>
      <c r="AN283" s="17">
        <f t="shared" si="1204"/>
        <v>56002.30906</v>
      </c>
      <c r="AO283" s="15">
        <f>AO264+AO268</f>
        <v>56002.30906</v>
      </c>
      <c r="AP283" s="15"/>
      <c r="AQ283" s="15"/>
      <c r="AR283" s="15"/>
      <c r="AS283" s="17">
        <f t="shared" si="1205"/>
        <v>56002.30906</v>
      </c>
      <c r="AT283" s="15">
        <f>AT264+AT268</f>
        <v>56002.30906</v>
      </c>
      <c r="AU283" s="15"/>
      <c r="AV283" s="15"/>
      <c r="AW283" s="15"/>
      <c r="AX283" s="15"/>
      <c r="AY283" s="17">
        <f t="shared" si="1206"/>
        <v>56002.30906</v>
      </c>
      <c r="AZ283" s="15">
        <f>AZ264+AZ268</f>
        <v>56002.30906</v>
      </c>
      <c r="BA283" s="15"/>
      <c r="BB283" s="15"/>
      <c r="BC283" s="15"/>
      <c r="BD283" s="17">
        <f>BE283+BF283+BG283+BH283</f>
        <v>56002.30906</v>
      </c>
      <c r="BE283" s="15">
        <f>BE264+BE268</f>
        <v>56002.30906</v>
      </c>
      <c r="BF283" s="15"/>
      <c r="BG283" s="15"/>
      <c r="BH283" s="15"/>
      <c r="BI283" s="34"/>
      <c r="BJ283" s="34"/>
      <c r="BK283" s="34"/>
      <c r="BL283" s="34"/>
      <c r="BM283" s="34"/>
      <c r="BN283" s="34"/>
      <c r="BO283" s="34"/>
      <c r="BP283" s="34"/>
      <c r="BQ283" s="34"/>
      <c r="BR283" s="34"/>
      <c r="BS283" s="34"/>
      <c r="BT283" s="34"/>
      <c r="BU283" s="17">
        <f t="shared" si="1207"/>
        <v>56002.30906</v>
      </c>
      <c r="BV283" s="15">
        <f>BV264+BV268</f>
        <v>56002.30906</v>
      </c>
      <c r="BW283" s="15"/>
      <c r="BX283" s="15"/>
      <c r="BY283" s="15"/>
      <c r="BZ283" s="17">
        <f t="shared" si="1208"/>
        <v>0</v>
      </c>
      <c r="CA283" s="15">
        <f>CA264+CA268</f>
        <v>0</v>
      </c>
      <c r="CB283" s="15"/>
      <c r="CC283" s="15"/>
      <c r="CD283" s="15"/>
      <c r="CE283" s="17">
        <f>CF283+CG283+CH283+CI283</f>
        <v>853672.59285000002</v>
      </c>
      <c r="CF283" s="15">
        <f>CF264+CF268</f>
        <v>7614.3490599999996</v>
      </c>
      <c r="CG283" s="15">
        <f>CG282</f>
        <v>455133.26634999993</v>
      </c>
      <c r="CH283" s="15">
        <f>CH282</f>
        <v>321297.80400000006</v>
      </c>
      <c r="CI283" s="15">
        <f>CI282</f>
        <v>69627.173440000013</v>
      </c>
      <c r="CJ283" s="17">
        <f>CK283+CL283+CM283+CN283</f>
        <v>27775.794330000001</v>
      </c>
      <c r="CK283" s="15">
        <f>CK264+CK268</f>
        <v>0</v>
      </c>
      <c r="CL283" s="15">
        <f>CL282</f>
        <v>6305.1219500000007</v>
      </c>
      <c r="CM283" s="15">
        <f>CM282</f>
        <v>21299.274379999999</v>
      </c>
      <c r="CN283" s="15">
        <f>CN282</f>
        <v>171.398</v>
      </c>
      <c r="CO283" s="17">
        <f>CP283+CQ283+CR283+CS283</f>
        <v>7614.3490599999996</v>
      </c>
      <c r="CP283" s="15">
        <f>CP264+CP268</f>
        <v>7614.3490599999996</v>
      </c>
      <c r="CQ283" s="15"/>
      <c r="CR283" s="15"/>
      <c r="CS283" s="15"/>
      <c r="CT283" s="17">
        <f>CU283+CV283+CW283+CX283</f>
        <v>715616.43883</v>
      </c>
      <c r="CU283" s="15">
        <f>CU264+CU268</f>
        <v>7614.3490599999996</v>
      </c>
      <c r="CV283" s="15">
        <f>CV282</f>
        <v>403578.37522000005</v>
      </c>
      <c r="CW283" s="15">
        <f>CW282</f>
        <v>239338.88454</v>
      </c>
      <c r="CX283" s="15">
        <f>CX282</f>
        <v>65084.830010000005</v>
      </c>
      <c r="CY283" s="17">
        <f>CZ283+DA283+DB283+DC283</f>
        <v>216614.81905999998</v>
      </c>
      <c r="CZ283" s="15">
        <f>CZ264+CZ268</f>
        <v>0</v>
      </c>
      <c r="DA283" s="15">
        <f>DA282</f>
        <v>127168.40757000001</v>
      </c>
      <c r="DB283" s="15">
        <f>DB282</f>
        <v>51155.260209999986</v>
      </c>
      <c r="DC283" s="15">
        <f>DC282</f>
        <v>38291.151279999991</v>
      </c>
      <c r="DD283" s="34"/>
      <c r="DE283" s="17">
        <f>DF283+DG283+DH283+DI283</f>
        <v>924616.90883000009</v>
      </c>
      <c r="DF283" s="15">
        <f>DF264+DF268</f>
        <v>0</v>
      </c>
      <c r="DG283" s="15">
        <f>DG282</f>
        <v>530746.78278999997</v>
      </c>
      <c r="DH283" s="15">
        <f>DH282</f>
        <v>290494.14475000004</v>
      </c>
      <c r="DI283" s="15">
        <f>DI282</f>
        <v>103375.98129</v>
      </c>
      <c r="DJ283" s="17">
        <f>DK283+DL283+DM283+DN283</f>
        <v>110280.35969000001</v>
      </c>
      <c r="DK283" s="15">
        <f>DK264+DK268</f>
        <v>0</v>
      </c>
      <c r="DL283" s="15">
        <f>DL282</f>
        <v>45249.769180000003</v>
      </c>
      <c r="DM283" s="15">
        <f>DM282</f>
        <v>60659.645080000002</v>
      </c>
      <c r="DN283" s="15">
        <f>DN282</f>
        <v>4370.9454299999998</v>
      </c>
      <c r="DO283" s="208"/>
      <c r="DP283" s="110"/>
      <c r="DQ283" s="110"/>
      <c r="DR283" s="17">
        <f>DS283+DT283+DU283+DV283</f>
        <v>74834.10964000001</v>
      </c>
      <c r="DS283" s="15">
        <f>DS264+DS268</f>
        <v>0</v>
      </c>
      <c r="DT283" s="15">
        <f>DT282</f>
        <v>40499.849670000003</v>
      </c>
      <c r="DU283" s="15">
        <f>DU282</f>
        <v>28486.328000000001</v>
      </c>
      <c r="DV283" s="234">
        <f>DV282</f>
        <v>5847.9319699999996</v>
      </c>
      <c r="DW283" s="15">
        <f>DX283+DY283+DZ283+EA283</f>
        <v>60320.763810359284</v>
      </c>
      <c r="DX283" s="17">
        <f>DX264+DX268</f>
        <v>0.53604664375474409</v>
      </c>
      <c r="DY283" s="15">
        <f>DY282</f>
        <v>27405.556696216125</v>
      </c>
      <c r="DZ283" s="15">
        <f>DZ282</f>
        <v>27065.739097499405</v>
      </c>
      <c r="EA283" s="15">
        <f>EA282</f>
        <v>5848.9319699999996</v>
      </c>
      <c r="EB283" s="17">
        <f>EC283+ED283+EE283+EF283</f>
        <v>14516.508640000002</v>
      </c>
      <c r="EC283" s="15">
        <f>EC264+EC268</f>
        <v>0</v>
      </c>
      <c r="ED283" s="15">
        <f>ED282</f>
        <v>13094.969640000001</v>
      </c>
      <c r="EE283" s="15">
        <f>EE282</f>
        <v>1421.5390000000007</v>
      </c>
      <c r="EF283" s="15">
        <f>EF282</f>
        <v>0</v>
      </c>
      <c r="EG283" s="110"/>
      <c r="EH283" s="110"/>
      <c r="EI283" s="110"/>
      <c r="EJ283" s="77"/>
      <c r="EL283" s="77"/>
      <c r="EM283" s="77"/>
      <c r="ET283" s="169"/>
      <c r="EU283" s="169"/>
      <c r="EV283" s="169"/>
      <c r="EW283" s="169"/>
      <c r="EX283" s="169"/>
      <c r="EY283" s="169"/>
      <c r="EZ283" s="169"/>
      <c r="FC283" s="8">
        <f>FD283+FE283+FF283+FG283</f>
        <v>715616.43883</v>
      </c>
      <c r="FD283" s="36">
        <f>FD264+FD268</f>
        <v>7614.3490599999996</v>
      </c>
      <c r="FE283" s="36">
        <f>FE282</f>
        <v>403578.37522000005</v>
      </c>
      <c r="FF283" s="36">
        <f>FF282</f>
        <v>239338.88454</v>
      </c>
      <c r="FG283" s="36">
        <f>FG282</f>
        <v>65084.830010000005</v>
      </c>
      <c r="FH283" s="8">
        <f>FI283+FJ283+FK283+FL283</f>
        <v>218894.81581099998</v>
      </c>
      <c r="FI283" s="36">
        <f>FI264+FI268</f>
        <v>0</v>
      </c>
      <c r="FJ283" s="36">
        <f>FJ282</f>
        <v>129078.160321</v>
      </c>
      <c r="FK283" s="36">
        <f>FK282</f>
        <v>51155.260209999986</v>
      </c>
      <c r="FL283" s="36">
        <f>FL282</f>
        <v>38661.39527999999</v>
      </c>
      <c r="FM283" s="8">
        <f>FN283+FO283+FP283+FQ283</f>
        <v>715616.43883</v>
      </c>
      <c r="FN283" s="36">
        <f>FN264+FN268</f>
        <v>7614.3490599999996</v>
      </c>
      <c r="FO283" s="36">
        <f>FO282</f>
        <v>403578.37522000005</v>
      </c>
      <c r="FP283" s="36">
        <f>FP282</f>
        <v>239338.88454</v>
      </c>
      <c r="FQ283" s="36">
        <f>FQ282</f>
        <v>65084.830010000005</v>
      </c>
      <c r="FR283" s="8">
        <f>FS283+FT283+FU283+FV283</f>
        <v>216614.81905999998</v>
      </c>
      <c r="FS283" s="36">
        <f>FS264+FS268</f>
        <v>0</v>
      </c>
      <c r="FT283" s="36">
        <f>FT282</f>
        <v>127168.40757000001</v>
      </c>
      <c r="FU283" s="36">
        <f>FU282</f>
        <v>51155.260209999986</v>
      </c>
      <c r="FV283" s="36">
        <f>FV282</f>
        <v>38291.151279999991</v>
      </c>
    </row>
    <row r="284" spans="2:178" s="59" customFormat="1" ht="19.5" hidden="1" customHeight="1" x14ac:dyDescent="0.25">
      <c r="B284" s="53"/>
      <c r="C284" s="54"/>
      <c r="D284" s="53"/>
      <c r="E284" s="64"/>
      <c r="F284" s="53"/>
      <c r="G284" s="54"/>
      <c r="H284" s="53"/>
      <c r="I284" s="53"/>
      <c r="J284" s="53"/>
      <c r="K284" s="53"/>
      <c r="L284" s="53"/>
      <c r="M284" s="103"/>
      <c r="N284" s="104" t="s">
        <v>444</v>
      </c>
      <c r="O284" s="104"/>
      <c r="P284" s="17">
        <f t="shared" si="1203"/>
        <v>1120969.862</v>
      </c>
      <c r="Q284" s="15">
        <f>Q261+Q267</f>
        <v>300969.86199999996</v>
      </c>
      <c r="R284" s="15">
        <f>R261+R267</f>
        <v>450000.00000000006</v>
      </c>
      <c r="S284" s="15">
        <f>S261+S267</f>
        <v>300000.00000000006</v>
      </c>
      <c r="T284" s="15">
        <f>T261+T267</f>
        <v>70000.000000000015</v>
      </c>
      <c r="U284" s="104"/>
      <c r="V284" s="104"/>
      <c r="W284" s="104"/>
      <c r="X284" s="104"/>
      <c r="Y284" s="104"/>
      <c r="Z284" s="104"/>
      <c r="AA284" s="104"/>
      <c r="AB284" s="104"/>
      <c r="AC284" s="104"/>
      <c r="AD284" s="104"/>
      <c r="AE284" s="104"/>
      <c r="AF284" s="104"/>
      <c r="AG284" s="104"/>
      <c r="AH284" s="104"/>
      <c r="AI284" s="17" t="e">
        <f>AJ284+AK284+AL284+AM284</f>
        <v>#VALUE!</v>
      </c>
      <c r="AJ284" s="15" t="e">
        <f>AJ261+AJ267</f>
        <v>#VALUE!</v>
      </c>
      <c r="AK284" s="324"/>
      <c r="AL284" s="324"/>
      <c r="AM284" s="324"/>
      <c r="AN284" s="17">
        <f t="shared" si="1204"/>
        <v>1120969.862</v>
      </c>
      <c r="AO284" s="15">
        <f>AO261+AO267</f>
        <v>300969.86199999996</v>
      </c>
      <c r="AP284" s="15">
        <f>AP261+AP267</f>
        <v>450000.00000000006</v>
      </c>
      <c r="AQ284" s="15">
        <f>AQ261+AQ267</f>
        <v>300000.00000000006</v>
      </c>
      <c r="AR284" s="15">
        <f>AR261+AR267</f>
        <v>70000.000000000015</v>
      </c>
      <c r="AS284" s="17">
        <f t="shared" si="1205"/>
        <v>1145582.138</v>
      </c>
      <c r="AT284" s="15">
        <f>AT261+AT267</f>
        <v>325582.13799999998</v>
      </c>
      <c r="AU284" s="15">
        <f>AU261+AU267</f>
        <v>450000</v>
      </c>
      <c r="AV284" s="15"/>
      <c r="AW284" s="15">
        <f>AW261+AW267</f>
        <v>300000.00000000006</v>
      </c>
      <c r="AX284" s="15">
        <f>AX261+AX267</f>
        <v>70000.000000000015</v>
      </c>
      <c r="AY284" s="17">
        <f t="shared" si="1206"/>
        <v>1145582.138</v>
      </c>
      <c r="AZ284" s="15">
        <f>AZ261+AZ267</f>
        <v>325582.13799999998</v>
      </c>
      <c r="BA284" s="15">
        <f>BA261+BA267</f>
        <v>450000</v>
      </c>
      <c r="BB284" s="15">
        <f>BB261+BB267</f>
        <v>300000</v>
      </c>
      <c r="BC284" s="15">
        <f>BC261+BC267</f>
        <v>70000</v>
      </c>
      <c r="BD284" s="17">
        <f>BE284+BF284+BG284+BH284</f>
        <v>1145582.138</v>
      </c>
      <c r="BE284" s="15">
        <f>BE261+BE267</f>
        <v>325582.13799999998</v>
      </c>
      <c r="BF284" s="15">
        <f>BF282</f>
        <v>450000</v>
      </c>
      <c r="BG284" s="15">
        <f>BG282</f>
        <v>300000</v>
      </c>
      <c r="BH284" s="15">
        <f>BH282</f>
        <v>70000.000000000015</v>
      </c>
      <c r="BI284" s="34"/>
      <c r="BJ284" s="34"/>
      <c r="BK284" s="34"/>
      <c r="BL284" s="34"/>
      <c r="BM284" s="34"/>
      <c r="BN284" s="34"/>
      <c r="BO284" s="34"/>
      <c r="BP284" s="34"/>
      <c r="BQ284" s="34"/>
      <c r="BR284" s="34"/>
      <c r="BS284" s="34"/>
      <c r="BT284" s="34"/>
      <c r="BU284" s="17">
        <f t="shared" si="1207"/>
        <v>1098135.50688</v>
      </c>
      <c r="BV284" s="15">
        <f>BV261+BV267</f>
        <v>279853.05741999997</v>
      </c>
      <c r="BW284" s="15">
        <f>BW282</f>
        <v>448828.14439999999</v>
      </c>
      <c r="BX284" s="15">
        <f>BX282</f>
        <v>299998.52962000004</v>
      </c>
      <c r="BY284" s="15">
        <f>BY282</f>
        <v>69455.775440000012</v>
      </c>
      <c r="BZ284" s="17">
        <f t="shared" si="1208"/>
        <v>22834.355119999997</v>
      </c>
      <c r="CA284" s="15">
        <f>CA261+CA267</f>
        <v>21116.80458</v>
      </c>
      <c r="CB284" s="15">
        <f>CB261+CB267</f>
        <v>1171.8555999999994</v>
      </c>
      <c r="CC284" s="15">
        <f>CC261+CC267</f>
        <v>1.47037999999975</v>
      </c>
      <c r="CD284" s="15">
        <f>CD261+CD267</f>
        <v>544.22455999999988</v>
      </c>
      <c r="CE284" s="17">
        <f>CF284+CG284+CH284+CI284</f>
        <v>91331.690999999992</v>
      </c>
      <c r="CF284" s="15">
        <f>CF261+CF267</f>
        <v>91331.690999999992</v>
      </c>
      <c r="CG284" s="34"/>
      <c r="CH284" s="34"/>
      <c r="CI284" s="34"/>
      <c r="CJ284" s="17">
        <f>CK284+CL284+CM284+CN284</f>
        <v>0</v>
      </c>
      <c r="CK284" s="15">
        <f>CK261+CK267</f>
        <v>0</v>
      </c>
      <c r="CL284" s="34"/>
      <c r="CM284" s="34"/>
      <c r="CN284" s="34"/>
      <c r="CO284" s="17">
        <f>CP284+CQ284+CR284+CS284</f>
        <v>909614.14046000002</v>
      </c>
      <c r="CP284" s="15">
        <f>CP261+CP267</f>
        <v>91331.690999999992</v>
      </c>
      <c r="CQ284" s="15">
        <f>CQ282</f>
        <v>448828.14439999999</v>
      </c>
      <c r="CR284" s="15">
        <f>CR282</f>
        <v>299998.52962000004</v>
      </c>
      <c r="CS284" s="15">
        <f>CS282</f>
        <v>69455.775440000012</v>
      </c>
      <c r="CT284" s="17">
        <f>CU284+CV284+CW284+CX284</f>
        <v>91331.690999999992</v>
      </c>
      <c r="CU284" s="15">
        <f>CU261+CU267</f>
        <v>91331.690999999992</v>
      </c>
      <c r="CV284" s="34"/>
      <c r="CW284" s="34"/>
      <c r="CX284" s="34"/>
      <c r="CY284" s="17">
        <f>CZ284+DA284+DB284+DC284</f>
        <v>26367.20336</v>
      </c>
      <c r="CZ284" s="15">
        <f>CZ261+CZ267</f>
        <v>26367.20336</v>
      </c>
      <c r="DA284" s="34"/>
      <c r="DB284" s="34"/>
      <c r="DC284" s="34"/>
      <c r="DD284" s="34"/>
      <c r="DE284" s="17">
        <f>DF284+DG284+DH284+DI284</f>
        <v>117698.89435999999</v>
      </c>
      <c r="DF284" s="15">
        <f>DF261+DF267</f>
        <v>117698.89435999999</v>
      </c>
      <c r="DG284" s="34"/>
      <c r="DH284" s="34"/>
      <c r="DI284" s="34"/>
      <c r="DJ284" s="17">
        <f>DK284+DL284+DM284+DN284</f>
        <v>0</v>
      </c>
      <c r="DK284" s="15">
        <f>DK261+DK267</f>
        <v>0</v>
      </c>
      <c r="DL284" s="34"/>
      <c r="DM284" s="34"/>
      <c r="DN284" s="34"/>
      <c r="DO284" s="208"/>
      <c r="DP284" s="110"/>
      <c r="DQ284" s="110"/>
      <c r="DR284" s="17">
        <f>DS284+DT284+DU284+DV284</f>
        <v>40903.43778</v>
      </c>
      <c r="DS284" s="15">
        <f>DS261+DS267</f>
        <v>40903.43778</v>
      </c>
      <c r="DT284" s="34"/>
      <c r="DU284" s="34"/>
      <c r="DV284" s="43"/>
      <c r="DW284" s="15">
        <f>DX284+DY284+DZ284+EA284</f>
        <v>21926.150539999999</v>
      </c>
      <c r="DX284" s="17">
        <f>DX261+DX267</f>
        <v>21926.150539999999</v>
      </c>
      <c r="DY284" s="34"/>
      <c r="DZ284" s="34"/>
      <c r="EA284" s="34"/>
      <c r="EB284" s="17">
        <f>EC284+ED284+EE284+EF284</f>
        <v>18977.287239999998</v>
      </c>
      <c r="EC284" s="15">
        <f>EC261+EC267</f>
        <v>18977.287239999998</v>
      </c>
      <c r="ED284" s="34"/>
      <c r="EE284" s="34"/>
      <c r="EF284" s="34"/>
      <c r="EG284" s="110"/>
      <c r="EH284" s="110"/>
      <c r="EI284" s="110"/>
      <c r="EJ284" s="77"/>
      <c r="EL284" s="77"/>
      <c r="EM284" s="77"/>
      <c r="ET284" s="169"/>
      <c r="EU284" s="169"/>
      <c r="EV284" s="169"/>
      <c r="EW284" s="169"/>
      <c r="EX284" s="169"/>
      <c r="EY284" s="169"/>
      <c r="EZ284" s="169"/>
      <c r="FC284" s="8">
        <f>FD284+FE284+FF284+FG284</f>
        <v>91331.691000000006</v>
      </c>
      <c r="FD284" s="36">
        <f>FD261+FD267</f>
        <v>91331.691000000006</v>
      </c>
      <c r="FE284" s="9"/>
      <c r="FF284" s="9"/>
      <c r="FG284" s="9"/>
      <c r="FH284" s="8">
        <f>FI284+FJ284+FK284+FL284</f>
        <v>26317.20336</v>
      </c>
      <c r="FI284" s="36">
        <f>FI261+FI267</f>
        <v>26317.20336</v>
      </c>
      <c r="FJ284" s="9"/>
      <c r="FK284" s="9"/>
      <c r="FL284" s="9"/>
      <c r="FM284" s="8">
        <f>FN284+FO284+FP284+FQ284</f>
        <v>89481.691000000006</v>
      </c>
      <c r="FN284" s="36">
        <f>FN261+FN267</f>
        <v>89481.691000000006</v>
      </c>
      <c r="FO284" s="9"/>
      <c r="FP284" s="9"/>
      <c r="FQ284" s="9"/>
      <c r="FR284" s="8">
        <f>FS284+FT284+FU284+FV284</f>
        <v>26317.20336</v>
      </c>
      <c r="FS284" s="36">
        <f>FS261+FS267</f>
        <v>26317.20336</v>
      </c>
      <c r="FT284" s="9"/>
      <c r="FU284" s="9"/>
      <c r="FV284" s="9"/>
    </row>
    <row r="285" spans="2:178" s="59" customFormat="1" ht="18" hidden="1" customHeight="1" x14ac:dyDescent="0.3">
      <c r="B285" s="80"/>
      <c r="C285" s="80"/>
      <c r="D285" s="80"/>
      <c r="E285" s="105"/>
      <c r="F285" s="80"/>
      <c r="G285" s="80"/>
      <c r="H285" s="80"/>
      <c r="I285" s="80"/>
      <c r="J285" s="80"/>
      <c r="K285" s="80"/>
      <c r="L285" s="80"/>
      <c r="M285" s="124"/>
      <c r="N285" s="125"/>
      <c r="O285" s="125"/>
      <c r="P285" s="34"/>
      <c r="Q285" s="121"/>
      <c r="R285" s="121"/>
      <c r="S285" s="121"/>
      <c r="T285" s="126"/>
      <c r="U285" s="125"/>
      <c r="V285" s="125"/>
      <c r="W285" s="125"/>
      <c r="X285" s="125"/>
      <c r="Y285" s="125"/>
      <c r="Z285" s="125"/>
      <c r="AA285" s="125"/>
      <c r="AB285" s="125"/>
      <c r="AC285" s="125"/>
      <c r="AD285" s="125"/>
      <c r="AE285" s="125"/>
      <c r="AF285" s="125"/>
      <c r="AG285" s="125"/>
      <c r="AH285" s="125"/>
      <c r="AI285" s="121"/>
      <c r="AJ285" s="121"/>
      <c r="AK285" s="332"/>
      <c r="AL285" s="332"/>
      <c r="AM285" s="332"/>
      <c r="AN285" s="34"/>
      <c r="AO285" s="121"/>
      <c r="AP285" s="121"/>
      <c r="AQ285" s="121"/>
      <c r="AR285" s="126"/>
      <c r="AS285" s="34"/>
      <c r="AT285" s="121"/>
      <c r="AU285" s="121"/>
      <c r="AV285" s="121"/>
      <c r="AW285" s="121"/>
      <c r="AX285" s="126"/>
      <c r="AY285" s="34"/>
      <c r="AZ285" s="121"/>
      <c r="BA285" s="121"/>
      <c r="BB285" s="121"/>
      <c r="BC285" s="126"/>
      <c r="BD285" s="34"/>
      <c r="BE285" s="121"/>
      <c r="BF285" s="121"/>
      <c r="BG285" s="121"/>
      <c r="BH285" s="126"/>
      <c r="BI285" s="127"/>
      <c r="BJ285" s="121"/>
      <c r="BK285" s="121"/>
      <c r="BL285" s="121"/>
      <c r="BM285" s="126"/>
      <c r="BN285" s="128"/>
      <c r="BO285" s="128"/>
      <c r="BP285" s="128"/>
      <c r="BQ285" s="128"/>
      <c r="BR285" s="128"/>
      <c r="BS285" s="128"/>
      <c r="BT285" s="128"/>
      <c r="BU285" s="128"/>
      <c r="BV285" s="128"/>
      <c r="BW285" s="121"/>
      <c r="BX285" s="121"/>
      <c r="BY285" s="121"/>
      <c r="BZ285" s="121"/>
      <c r="CA285" s="121"/>
      <c r="CB285" s="121"/>
      <c r="CC285" s="121"/>
      <c r="CD285" s="121"/>
      <c r="CE285" s="121"/>
      <c r="CF285" s="121"/>
      <c r="CG285" s="121"/>
      <c r="CH285" s="121"/>
      <c r="CI285" s="121"/>
      <c r="CJ285" s="121"/>
      <c r="CK285" s="121"/>
      <c r="CL285" s="121"/>
      <c r="CM285" s="121"/>
      <c r="CN285" s="121"/>
      <c r="CO285" s="121"/>
      <c r="CP285" s="121"/>
      <c r="CQ285" s="121"/>
      <c r="CR285" s="121"/>
      <c r="CS285" s="121"/>
      <c r="CT285" s="121"/>
      <c r="CU285" s="121"/>
      <c r="CV285" s="121"/>
      <c r="CW285" s="121"/>
      <c r="CX285" s="121"/>
      <c r="CY285" s="121"/>
      <c r="CZ285" s="121"/>
      <c r="DA285" s="121"/>
      <c r="DB285" s="121"/>
      <c r="DC285" s="121"/>
      <c r="DD285" s="121"/>
      <c r="DE285" s="121"/>
      <c r="DF285" s="121"/>
      <c r="DG285" s="121"/>
      <c r="DH285" s="121"/>
      <c r="DI285" s="121"/>
      <c r="DJ285" s="121"/>
      <c r="DK285" s="121"/>
      <c r="DL285" s="121"/>
      <c r="DM285" s="121"/>
      <c r="DN285" s="121"/>
      <c r="DO285" s="208"/>
      <c r="DP285" s="110"/>
      <c r="DQ285" s="110"/>
      <c r="DR285" s="121"/>
      <c r="DS285" s="121"/>
      <c r="DT285" s="121"/>
      <c r="DU285" s="121"/>
      <c r="DV285" s="121"/>
      <c r="DW285" s="241"/>
      <c r="DX285" s="121"/>
      <c r="DY285" s="121"/>
      <c r="DZ285" s="121"/>
      <c r="EA285" s="121"/>
      <c r="EB285" s="121"/>
      <c r="EC285" s="121"/>
      <c r="ED285" s="121"/>
      <c r="EE285" s="121"/>
      <c r="EF285" s="121"/>
      <c r="EG285" s="110"/>
      <c r="EH285" s="110"/>
      <c r="EI285" s="110"/>
      <c r="EJ285" s="77"/>
      <c r="EL285" s="77"/>
      <c r="EM285" s="77"/>
      <c r="ET285" s="169"/>
      <c r="EU285" s="169"/>
      <c r="EV285" s="169"/>
      <c r="EW285" s="169"/>
      <c r="EX285" s="169"/>
      <c r="EY285" s="169"/>
      <c r="EZ285" s="169"/>
      <c r="FC285" s="117"/>
      <c r="FD285" s="117"/>
      <c r="FE285" s="117"/>
      <c r="FF285" s="117"/>
      <c r="FG285" s="117"/>
      <c r="FH285" s="117"/>
      <c r="FI285" s="117"/>
      <c r="FJ285" s="117"/>
      <c r="FK285" s="117"/>
      <c r="FL285" s="117"/>
      <c r="FM285" s="117"/>
      <c r="FN285" s="117"/>
      <c r="FO285" s="117"/>
      <c r="FP285" s="117"/>
      <c r="FQ285" s="117"/>
      <c r="FR285" s="117"/>
      <c r="FS285" s="117"/>
      <c r="FT285" s="117"/>
      <c r="FU285" s="117"/>
      <c r="FV285" s="117"/>
    </row>
    <row r="286" spans="2:178" ht="24" hidden="1" customHeight="1" x14ac:dyDescent="0.3">
      <c r="M286" s="428" t="s">
        <v>446</v>
      </c>
      <c r="N286" s="429"/>
      <c r="O286" s="300"/>
      <c r="P286" s="34">
        <f>P287+P288</f>
        <v>1545</v>
      </c>
      <c r="Q286" s="112"/>
      <c r="R286" s="34">
        <f>R287+R288</f>
        <v>1545</v>
      </c>
      <c r="S286" s="114"/>
      <c r="T286" s="114"/>
      <c r="U286" s="300"/>
      <c r="V286" s="300"/>
      <c r="W286" s="300"/>
      <c r="X286" s="300"/>
      <c r="Y286" s="300"/>
      <c r="Z286" s="300"/>
      <c r="AA286" s="300"/>
      <c r="AB286" s="300"/>
      <c r="AC286" s="300"/>
      <c r="AD286" s="300"/>
      <c r="AE286" s="300"/>
      <c r="AF286" s="300"/>
      <c r="AG286" s="300"/>
      <c r="AH286" s="300"/>
      <c r="AI286" s="34">
        <f>AI287+AI288</f>
        <v>0</v>
      </c>
      <c r="AJ286" s="284"/>
      <c r="AK286" s="333"/>
      <c r="AL286" s="333"/>
      <c r="AM286" s="333"/>
      <c r="AN286" s="34">
        <f>AN287+AN288</f>
        <v>1545</v>
      </c>
      <c r="AO286" s="112"/>
      <c r="AP286" s="34">
        <f>AP287+AP288</f>
        <v>1545</v>
      </c>
      <c r="AQ286" s="114"/>
      <c r="AR286" s="114"/>
      <c r="AS286" s="34">
        <f>AS287+AS288</f>
        <v>515</v>
      </c>
      <c r="AT286" s="112"/>
      <c r="AU286" s="34">
        <f>AU287+AU288</f>
        <v>1545</v>
      </c>
      <c r="AV286" s="34"/>
      <c r="AW286" s="114"/>
      <c r="AX286" s="114"/>
      <c r="AY286" s="34">
        <f>AY287+AY288</f>
        <v>515</v>
      </c>
      <c r="AZ286" s="112"/>
      <c r="BA286" s="34">
        <f>BA287+BA288</f>
        <v>1545</v>
      </c>
      <c r="BB286" s="114"/>
      <c r="BC286" s="114"/>
      <c r="BD286" s="34">
        <f>BD287+BD288</f>
        <v>515</v>
      </c>
      <c r="BE286" s="112"/>
      <c r="BF286" s="34">
        <f>BF287+BF288</f>
        <v>515</v>
      </c>
      <c r="BG286" s="114"/>
      <c r="BH286" s="114"/>
      <c r="BI286" s="34">
        <v>515</v>
      </c>
      <c r="BJ286" s="112"/>
      <c r="BK286" s="114"/>
      <c r="BL286" s="114"/>
      <c r="BM286" s="114"/>
      <c r="BN286" s="112"/>
      <c r="BO286" s="112"/>
      <c r="BP286" s="114"/>
      <c r="BQ286" s="114"/>
      <c r="BR286" s="114"/>
      <c r="BS286" s="114"/>
      <c r="BT286" s="114"/>
      <c r="BU286" s="34">
        <f>BU287+BU288</f>
        <v>1545</v>
      </c>
      <c r="BV286" s="242"/>
      <c r="BW286" s="34">
        <f>BW287+BW288</f>
        <v>1545</v>
      </c>
      <c r="BX286" s="242"/>
      <c r="BY286" s="242"/>
      <c r="BZ286" s="15">
        <f t="shared" ref="BZ286:BZ293" si="1209">CA286+CB286+CC286+CD286</f>
        <v>0</v>
      </c>
      <c r="CA286" s="17">
        <f t="shared" ref="CA286:CA293" si="1210">AO286-BV286</f>
        <v>0</v>
      </c>
      <c r="CB286" s="17">
        <f t="shared" ref="CB286:CB294" si="1211">AP286-BW286</f>
        <v>0</v>
      </c>
      <c r="CC286" s="17">
        <f t="shared" ref="CC286:CC293" si="1212">AQ286-BX286</f>
        <v>0</v>
      </c>
      <c r="CD286" s="17">
        <f t="shared" ref="CD286:CD293" si="1213">AR286-BY286</f>
        <v>0</v>
      </c>
      <c r="CE286" s="34">
        <f>CE287+CE288</f>
        <v>1545</v>
      </c>
      <c r="CF286" s="242"/>
      <c r="CG286" s="34">
        <f>CG287+CG288</f>
        <v>1545</v>
      </c>
      <c r="CH286" s="242"/>
      <c r="CI286" s="242"/>
      <c r="CJ286" s="34">
        <f>CJ287+CJ288</f>
        <v>0</v>
      </c>
      <c r="CK286" s="242"/>
      <c r="CL286" s="242"/>
      <c r="CM286" s="242"/>
      <c r="CN286" s="242"/>
      <c r="CO286" s="34">
        <f>CO287+CO288</f>
        <v>1545</v>
      </c>
      <c r="CP286" s="242"/>
      <c r="CQ286" s="34">
        <f>CQ287+CQ288</f>
        <v>1545</v>
      </c>
      <c r="CR286" s="242"/>
      <c r="CS286" s="242"/>
      <c r="CT286" s="34">
        <f>CT287+CT288</f>
        <v>192.5</v>
      </c>
      <c r="CU286" s="242"/>
      <c r="CV286" s="34">
        <f>CV287+CV288</f>
        <v>192.5</v>
      </c>
      <c r="CW286" s="242"/>
      <c r="CX286" s="242"/>
      <c r="CY286" s="34">
        <f>CY287+CY288</f>
        <v>0</v>
      </c>
      <c r="CZ286" s="284"/>
      <c r="DA286" s="284"/>
      <c r="DB286" s="284"/>
      <c r="DC286" s="284"/>
      <c r="DD286" s="243"/>
      <c r="DE286" s="34">
        <f>DE287+DE288</f>
        <v>0</v>
      </c>
      <c r="DF286" s="242"/>
      <c r="DG286" s="242"/>
      <c r="DH286" s="242"/>
      <c r="DI286" s="242"/>
      <c r="DJ286" s="34">
        <f>DJ287+DJ288</f>
        <v>1352.5</v>
      </c>
      <c r="DK286" s="242"/>
      <c r="DL286" s="34">
        <f>DL287+DL288</f>
        <v>1352.5</v>
      </c>
      <c r="DM286" s="242"/>
      <c r="DN286" s="242"/>
      <c r="DR286" s="34">
        <f>DR287+DR288</f>
        <v>0</v>
      </c>
      <c r="DS286" s="242"/>
      <c r="DT286" s="242"/>
      <c r="DU286" s="242"/>
      <c r="DV286" s="244"/>
      <c r="DW286" s="34">
        <f>DW287+DW288</f>
        <v>0</v>
      </c>
      <c r="DX286" s="245"/>
      <c r="DY286" s="242"/>
      <c r="DZ286" s="242"/>
      <c r="EA286" s="242"/>
      <c r="EB286" s="34">
        <f>EB287+EB288</f>
        <v>0</v>
      </c>
      <c r="EC286" s="242"/>
      <c r="ED286" s="242"/>
      <c r="EE286" s="242"/>
      <c r="EF286" s="242"/>
      <c r="EO286" s="59"/>
      <c r="EP286" s="59"/>
      <c r="EQ286" s="59"/>
      <c r="ER286" s="59"/>
      <c r="FC286" s="9">
        <f>FC287+FC288</f>
        <v>192.5</v>
      </c>
      <c r="FD286" s="140"/>
      <c r="FE286" s="9">
        <f>FE287+FE288</f>
        <v>192.5</v>
      </c>
      <c r="FF286" s="140"/>
      <c r="FG286" s="140"/>
      <c r="FH286" s="9">
        <f>FH287+FH288</f>
        <v>0</v>
      </c>
      <c r="FI286" s="140"/>
      <c r="FJ286" s="140"/>
      <c r="FK286" s="140"/>
      <c r="FL286" s="140"/>
      <c r="FM286" s="9">
        <f>FM287+FM288</f>
        <v>0</v>
      </c>
      <c r="FN286" s="140"/>
      <c r="FO286" s="140"/>
      <c r="FP286" s="140"/>
      <c r="FQ286" s="140"/>
      <c r="FR286" s="9">
        <f>FR287+FR288</f>
        <v>0</v>
      </c>
      <c r="FS286" s="140"/>
      <c r="FT286" s="140"/>
      <c r="FU286" s="140"/>
      <c r="FV286" s="140"/>
    </row>
    <row r="287" spans="2:178" ht="14.25" hidden="1" customHeight="1" x14ac:dyDescent="0.3">
      <c r="M287" s="103"/>
      <c r="N287" s="104" t="s">
        <v>444</v>
      </c>
      <c r="O287" s="104"/>
      <c r="P287" s="15">
        <f>P290+P293+P295</f>
        <v>515</v>
      </c>
      <c r="Q287" s="112"/>
      <c r="R287" s="15">
        <f>R290+R293+R295</f>
        <v>515</v>
      </c>
      <c r="S287" s="114"/>
      <c r="T287" s="114"/>
      <c r="U287" s="104"/>
      <c r="V287" s="104"/>
      <c r="W287" s="104"/>
      <c r="X287" s="104"/>
      <c r="Y287" s="104"/>
      <c r="Z287" s="104"/>
      <c r="AA287" s="104"/>
      <c r="AB287" s="104"/>
      <c r="AC287" s="104"/>
      <c r="AD287" s="104"/>
      <c r="AE287" s="104"/>
      <c r="AF287" s="104"/>
      <c r="AG287" s="104"/>
      <c r="AH287" s="104"/>
      <c r="AI287" s="15">
        <f>AI290+AI293+AI295</f>
        <v>0</v>
      </c>
      <c r="AJ287" s="284"/>
      <c r="AK287" s="333"/>
      <c r="AL287" s="333"/>
      <c r="AM287" s="333"/>
      <c r="AN287" s="15">
        <f>AN290+AN293+AN295</f>
        <v>515</v>
      </c>
      <c r="AO287" s="112"/>
      <c r="AP287" s="15">
        <f>AP290+AP293+AP295</f>
        <v>515</v>
      </c>
      <c r="AQ287" s="114"/>
      <c r="AR287" s="114"/>
      <c r="AS287" s="15">
        <f>AS290+AS293+AS295</f>
        <v>515</v>
      </c>
      <c r="AT287" s="112"/>
      <c r="AU287" s="15">
        <f>AU290+AU293+AU295</f>
        <v>515</v>
      </c>
      <c r="AV287" s="15"/>
      <c r="AW287" s="114"/>
      <c r="AX287" s="114"/>
      <c r="AY287" s="15">
        <f>AY290+AY293+AY295</f>
        <v>515</v>
      </c>
      <c r="AZ287" s="112"/>
      <c r="BA287" s="15">
        <f>BA290+BA293+BA295</f>
        <v>515</v>
      </c>
      <c r="BB287" s="114"/>
      <c r="BC287" s="114"/>
      <c r="BD287" s="15">
        <f>BD290+BD293+BD295</f>
        <v>515</v>
      </c>
      <c r="BE287" s="112"/>
      <c r="BF287" s="15">
        <f>BF290+BF293+BF295</f>
        <v>515</v>
      </c>
      <c r="BG287" s="114"/>
      <c r="BH287" s="114"/>
      <c r="BI287" s="34"/>
      <c r="BJ287" s="112"/>
      <c r="BK287" s="114"/>
      <c r="BL287" s="114"/>
      <c r="BM287" s="114"/>
      <c r="BN287" s="112"/>
      <c r="BO287" s="112"/>
      <c r="BP287" s="114"/>
      <c r="BQ287" s="114"/>
      <c r="BR287" s="114"/>
      <c r="BS287" s="114"/>
      <c r="BT287" s="114"/>
      <c r="BU287" s="15">
        <f>BU290+BU293+BU295</f>
        <v>515</v>
      </c>
      <c r="BV287" s="242"/>
      <c r="BW287" s="15">
        <f>BW290+BW293+BW295</f>
        <v>515</v>
      </c>
      <c r="BX287" s="242"/>
      <c r="BY287" s="242"/>
      <c r="BZ287" s="15">
        <f t="shared" si="1209"/>
        <v>0</v>
      </c>
      <c r="CA287" s="17">
        <f t="shared" si="1210"/>
        <v>0</v>
      </c>
      <c r="CB287" s="17">
        <f t="shared" si="1211"/>
        <v>0</v>
      </c>
      <c r="CC287" s="17">
        <f t="shared" si="1212"/>
        <v>0</v>
      </c>
      <c r="CD287" s="17">
        <f t="shared" si="1213"/>
        <v>0</v>
      </c>
      <c r="CE287" s="15">
        <f>CE290+CE293+CE295</f>
        <v>515</v>
      </c>
      <c r="CF287" s="242"/>
      <c r="CG287" s="15">
        <f>CG290+CG293+CG295</f>
        <v>515</v>
      </c>
      <c r="CH287" s="242"/>
      <c r="CI287" s="242"/>
      <c r="CJ287" s="15">
        <f>CJ290+CJ293+CJ295</f>
        <v>0</v>
      </c>
      <c r="CK287" s="242"/>
      <c r="CL287" s="242"/>
      <c r="CM287" s="242"/>
      <c r="CN287" s="242"/>
      <c r="CO287" s="15">
        <f>CO290+CO293+CO295</f>
        <v>515</v>
      </c>
      <c r="CP287" s="242"/>
      <c r="CQ287" s="15">
        <f>CQ290+CQ293+CQ295</f>
        <v>515</v>
      </c>
      <c r="CR287" s="242"/>
      <c r="CS287" s="242"/>
      <c r="CT287" s="15">
        <f>CT290+CT293+CT295</f>
        <v>62.5</v>
      </c>
      <c r="CU287" s="242"/>
      <c r="CV287" s="15">
        <f>CV290+CV293+CV295</f>
        <v>62.5</v>
      </c>
      <c r="CW287" s="242"/>
      <c r="CX287" s="242"/>
      <c r="CY287" s="15">
        <f>CY290+CY293+CY295</f>
        <v>0</v>
      </c>
      <c r="CZ287" s="284"/>
      <c r="DA287" s="284"/>
      <c r="DB287" s="284"/>
      <c r="DC287" s="284"/>
      <c r="DD287" s="246"/>
      <c r="DE287" s="15">
        <f>DE290+DE293+DE295</f>
        <v>0</v>
      </c>
      <c r="DF287" s="242"/>
      <c r="DG287" s="242"/>
      <c r="DH287" s="242"/>
      <c r="DI287" s="242"/>
      <c r="DJ287" s="17">
        <f t="shared" ref="DJ287:DJ288" si="1214">DK287+DL287+DM287+DN287</f>
        <v>452.5</v>
      </c>
      <c r="DK287" s="17"/>
      <c r="DL287" s="17">
        <f>DL293+DL290</f>
        <v>452.5</v>
      </c>
      <c r="DM287" s="17"/>
      <c r="DN287" s="17"/>
      <c r="DR287" s="15">
        <f>DR290+DR293+DR295</f>
        <v>0</v>
      </c>
      <c r="DS287" s="242"/>
      <c r="DT287" s="242"/>
      <c r="DU287" s="242"/>
      <c r="DV287" s="244"/>
      <c r="DW287" s="15">
        <f>DW290+DW293+DW295</f>
        <v>0</v>
      </c>
      <c r="DX287" s="245"/>
      <c r="DY287" s="242"/>
      <c r="DZ287" s="242"/>
      <c r="EA287" s="242"/>
      <c r="EB287" s="15">
        <f>EB290+EB293+EB295</f>
        <v>0</v>
      </c>
      <c r="EC287" s="242"/>
      <c r="ED287" s="242"/>
      <c r="EE287" s="242"/>
      <c r="EF287" s="242"/>
      <c r="EO287" s="59"/>
      <c r="EP287" s="59"/>
      <c r="EQ287" s="59"/>
      <c r="ER287" s="59"/>
      <c r="FC287" s="36">
        <f>FC290+FC293+FC295</f>
        <v>62.5</v>
      </c>
      <c r="FD287" s="140"/>
      <c r="FE287" s="36">
        <f>FE290+FE293+FE295</f>
        <v>62.5</v>
      </c>
      <c r="FF287" s="140"/>
      <c r="FG287" s="140"/>
      <c r="FH287" s="36">
        <f>FH290+FH293+FH295</f>
        <v>0</v>
      </c>
      <c r="FI287" s="140"/>
      <c r="FJ287" s="140"/>
      <c r="FK287" s="140"/>
      <c r="FL287" s="140"/>
      <c r="FM287" s="36">
        <f>FM290+FM293+FM295</f>
        <v>0</v>
      </c>
      <c r="FN287" s="140"/>
      <c r="FO287" s="140"/>
      <c r="FP287" s="140"/>
      <c r="FQ287" s="140"/>
      <c r="FR287" s="36">
        <f>FR290+FR293+FR295</f>
        <v>0</v>
      </c>
      <c r="FS287" s="140"/>
      <c r="FT287" s="140"/>
      <c r="FU287" s="140"/>
      <c r="FV287" s="140"/>
    </row>
    <row r="288" spans="2:178" ht="14.25" hidden="1" customHeight="1" x14ac:dyDescent="0.3">
      <c r="M288" s="103"/>
      <c r="N288" s="104" t="s">
        <v>443</v>
      </c>
      <c r="O288" s="104"/>
      <c r="P288" s="15">
        <f>P291+P294</f>
        <v>1030</v>
      </c>
      <c r="Q288" s="112"/>
      <c r="R288" s="15">
        <f>R291+R294</f>
        <v>1030</v>
      </c>
      <c r="S288" s="114"/>
      <c r="T288" s="114"/>
      <c r="U288" s="104"/>
      <c r="V288" s="104"/>
      <c r="W288" s="104"/>
      <c r="X288" s="104"/>
      <c r="Y288" s="104"/>
      <c r="Z288" s="104"/>
      <c r="AA288" s="104"/>
      <c r="AB288" s="104"/>
      <c r="AC288" s="104"/>
      <c r="AD288" s="104"/>
      <c r="AE288" s="104"/>
      <c r="AF288" s="104"/>
      <c r="AG288" s="104"/>
      <c r="AH288" s="104"/>
      <c r="AI288" s="15"/>
      <c r="AJ288" s="284"/>
      <c r="AK288" s="333"/>
      <c r="AL288" s="333"/>
      <c r="AM288" s="333"/>
      <c r="AN288" s="15">
        <f>AN291+AN294</f>
        <v>1030</v>
      </c>
      <c r="AO288" s="112"/>
      <c r="AP288" s="15">
        <f>AP291+AP294</f>
        <v>1030</v>
      </c>
      <c r="AQ288" s="114"/>
      <c r="AR288" s="114"/>
      <c r="AS288" s="15">
        <f>AS291+AS294</f>
        <v>0</v>
      </c>
      <c r="AT288" s="112"/>
      <c r="AU288" s="15">
        <f>AU291+AU294</f>
        <v>1030</v>
      </c>
      <c r="AV288" s="15"/>
      <c r="AW288" s="114"/>
      <c r="AX288" s="114"/>
      <c r="AY288" s="15">
        <f>AY291+AY294</f>
        <v>0</v>
      </c>
      <c r="AZ288" s="112"/>
      <c r="BA288" s="15">
        <f>BA291+BA294</f>
        <v>1030</v>
      </c>
      <c r="BB288" s="114"/>
      <c r="BC288" s="114"/>
      <c r="BD288" s="15"/>
      <c r="BE288" s="112"/>
      <c r="BF288" s="15"/>
      <c r="BG288" s="114"/>
      <c r="BH288" s="114"/>
      <c r="BI288" s="34"/>
      <c r="BJ288" s="112"/>
      <c r="BK288" s="114"/>
      <c r="BL288" s="114"/>
      <c r="BM288" s="114"/>
      <c r="BN288" s="112"/>
      <c r="BO288" s="112"/>
      <c r="BP288" s="114"/>
      <c r="BQ288" s="114"/>
      <c r="BR288" s="114"/>
      <c r="BS288" s="114"/>
      <c r="BT288" s="114"/>
      <c r="BU288" s="15">
        <f>BU291+BU294</f>
        <v>1030</v>
      </c>
      <c r="BV288" s="242"/>
      <c r="BW288" s="15">
        <f>BW291+BW294</f>
        <v>1030</v>
      </c>
      <c r="BX288" s="242"/>
      <c r="BY288" s="242"/>
      <c r="BZ288" s="15">
        <f t="shared" si="1209"/>
        <v>0</v>
      </c>
      <c r="CA288" s="17">
        <f t="shared" si="1210"/>
        <v>0</v>
      </c>
      <c r="CB288" s="17">
        <f t="shared" si="1211"/>
        <v>0</v>
      </c>
      <c r="CC288" s="17">
        <f t="shared" si="1212"/>
        <v>0</v>
      </c>
      <c r="CD288" s="17">
        <f t="shared" si="1213"/>
        <v>0</v>
      </c>
      <c r="CE288" s="15">
        <f>CE291+CE294</f>
        <v>1030</v>
      </c>
      <c r="CF288" s="242"/>
      <c r="CG288" s="15">
        <f>CG291+CG294</f>
        <v>1030</v>
      </c>
      <c r="CH288" s="242"/>
      <c r="CI288" s="242"/>
      <c r="CJ288" s="15"/>
      <c r="CK288" s="242"/>
      <c r="CL288" s="242"/>
      <c r="CM288" s="242"/>
      <c r="CN288" s="242"/>
      <c r="CO288" s="15">
        <f>CO291+CO294</f>
        <v>1030</v>
      </c>
      <c r="CP288" s="242"/>
      <c r="CQ288" s="15">
        <f>CQ291+CQ294</f>
        <v>1030</v>
      </c>
      <c r="CR288" s="242"/>
      <c r="CS288" s="242"/>
      <c r="CT288" s="15">
        <f>CV288</f>
        <v>130</v>
      </c>
      <c r="CU288" s="242"/>
      <c r="CV288" s="15">
        <f>CV294</f>
        <v>130</v>
      </c>
      <c r="CW288" s="242"/>
      <c r="CX288" s="242"/>
      <c r="CY288" s="15"/>
      <c r="CZ288" s="284"/>
      <c r="DA288" s="284"/>
      <c r="DB288" s="284"/>
      <c r="DC288" s="284"/>
      <c r="DD288" s="246"/>
      <c r="DE288" s="15"/>
      <c r="DF288" s="242"/>
      <c r="DG288" s="242"/>
      <c r="DH288" s="242"/>
      <c r="DI288" s="242"/>
      <c r="DJ288" s="17">
        <f t="shared" si="1214"/>
        <v>900</v>
      </c>
      <c r="DK288" s="17"/>
      <c r="DL288" s="17">
        <f>DL294+DL291</f>
        <v>900</v>
      </c>
      <c r="DM288" s="17"/>
      <c r="DN288" s="17"/>
      <c r="DR288" s="15"/>
      <c r="DS288" s="242"/>
      <c r="DT288" s="242"/>
      <c r="DU288" s="242"/>
      <c r="DV288" s="244"/>
      <c r="DW288" s="15"/>
      <c r="DX288" s="245"/>
      <c r="DY288" s="242"/>
      <c r="DZ288" s="242"/>
      <c r="EA288" s="242"/>
      <c r="EB288" s="15"/>
      <c r="EC288" s="242"/>
      <c r="ED288" s="242"/>
      <c r="EE288" s="242"/>
      <c r="EF288" s="242"/>
      <c r="EO288" s="59"/>
      <c r="EP288" s="59"/>
      <c r="EQ288" s="59"/>
      <c r="ER288" s="59"/>
      <c r="FC288" s="36">
        <f>FC294</f>
        <v>130</v>
      </c>
      <c r="FD288" s="140"/>
      <c r="FE288" s="36">
        <f>FE294</f>
        <v>130</v>
      </c>
      <c r="FF288" s="140"/>
      <c r="FG288" s="140"/>
      <c r="FH288" s="36"/>
      <c r="FI288" s="140"/>
      <c r="FJ288" s="140"/>
      <c r="FK288" s="140"/>
      <c r="FL288" s="140"/>
      <c r="FM288" s="36"/>
      <c r="FN288" s="140"/>
      <c r="FO288" s="140"/>
      <c r="FP288" s="140"/>
      <c r="FQ288" s="140"/>
      <c r="FR288" s="36"/>
      <c r="FS288" s="140"/>
      <c r="FT288" s="140"/>
      <c r="FU288" s="140"/>
      <c r="FV288" s="140"/>
    </row>
    <row r="289" spans="2:178" ht="14.25" hidden="1" customHeight="1" x14ac:dyDescent="0.3">
      <c r="M289" s="401" t="s">
        <v>449</v>
      </c>
      <c r="N289" s="402"/>
      <c r="O289" s="291"/>
      <c r="P289" s="34">
        <f>P290+P291</f>
        <v>1350</v>
      </c>
      <c r="Q289" s="112"/>
      <c r="R289" s="34">
        <f>R290+R291</f>
        <v>1350</v>
      </c>
      <c r="S289" s="114"/>
      <c r="T289" s="114"/>
      <c r="U289" s="291"/>
      <c r="V289" s="291"/>
      <c r="W289" s="291"/>
      <c r="X289" s="291"/>
      <c r="Y289" s="291"/>
      <c r="Z289" s="291"/>
      <c r="AA289" s="291"/>
      <c r="AB289" s="291"/>
      <c r="AC289" s="291"/>
      <c r="AD289" s="291"/>
      <c r="AE289" s="291"/>
      <c r="AF289" s="291"/>
      <c r="AG289" s="291"/>
      <c r="AH289" s="291"/>
      <c r="AI289" s="34">
        <f>AI290+AI291</f>
        <v>0</v>
      </c>
      <c r="AJ289" s="284"/>
      <c r="AK289" s="333"/>
      <c r="AL289" s="333"/>
      <c r="AM289" s="333"/>
      <c r="AN289" s="34">
        <f>AN290+AN291</f>
        <v>1350</v>
      </c>
      <c r="AO289" s="112"/>
      <c r="AP289" s="34">
        <f>AP290+AP291</f>
        <v>1350</v>
      </c>
      <c r="AQ289" s="114"/>
      <c r="AR289" s="114"/>
      <c r="AS289" s="34">
        <f>AS290+AS291</f>
        <v>450</v>
      </c>
      <c r="AT289" s="112"/>
      <c r="AU289" s="34">
        <f>AU290+AU291</f>
        <v>1350</v>
      </c>
      <c r="AV289" s="34"/>
      <c r="AW289" s="114"/>
      <c r="AX289" s="114"/>
      <c r="AY289" s="34">
        <f>AY290+AY291</f>
        <v>450</v>
      </c>
      <c r="AZ289" s="112"/>
      <c r="BA289" s="34">
        <f>BA290+BA291</f>
        <v>1350</v>
      </c>
      <c r="BB289" s="114"/>
      <c r="BC289" s="114"/>
      <c r="BD289" s="34">
        <f>BD290+BD291</f>
        <v>1350</v>
      </c>
      <c r="BE289" s="112"/>
      <c r="BF289" s="34">
        <f>BF290+BF291</f>
        <v>1350</v>
      </c>
      <c r="BG289" s="114"/>
      <c r="BH289" s="114"/>
      <c r="BI289" s="34"/>
      <c r="BJ289" s="112"/>
      <c r="BK289" s="114"/>
      <c r="BL289" s="114"/>
      <c r="BM289" s="114"/>
      <c r="BN289" s="112"/>
      <c r="BO289" s="112"/>
      <c r="BP289" s="114"/>
      <c r="BQ289" s="114"/>
      <c r="BR289" s="114"/>
      <c r="BS289" s="114"/>
      <c r="BT289" s="114"/>
      <c r="BU289" s="34">
        <f>BU290+BU291</f>
        <v>1350</v>
      </c>
      <c r="BV289" s="242"/>
      <c r="BW289" s="34">
        <f>BW290+BW291</f>
        <v>1350</v>
      </c>
      <c r="BX289" s="242"/>
      <c r="BY289" s="242"/>
      <c r="BZ289" s="15">
        <f t="shared" si="1209"/>
        <v>0</v>
      </c>
      <c r="CA289" s="17">
        <f t="shared" si="1210"/>
        <v>0</v>
      </c>
      <c r="CB289" s="17">
        <f t="shared" si="1211"/>
        <v>0</v>
      </c>
      <c r="CC289" s="17">
        <f t="shared" si="1212"/>
        <v>0</v>
      </c>
      <c r="CD289" s="17">
        <f t="shared" si="1213"/>
        <v>0</v>
      </c>
      <c r="CE289" s="34">
        <f>CE290+CE291</f>
        <v>1350</v>
      </c>
      <c r="CF289" s="242"/>
      <c r="CG289" s="34">
        <f>CG290+CG291</f>
        <v>1350</v>
      </c>
      <c r="CH289" s="242"/>
      <c r="CI289" s="242"/>
      <c r="CJ289" s="34">
        <f>CJ290+CJ291</f>
        <v>0</v>
      </c>
      <c r="CK289" s="242"/>
      <c r="CL289" s="242"/>
      <c r="CM289" s="242"/>
      <c r="CN289" s="242"/>
      <c r="CO289" s="34">
        <f>CO290+CO291</f>
        <v>1350</v>
      </c>
      <c r="CP289" s="242"/>
      <c r="CQ289" s="34">
        <f>CQ290+CQ291</f>
        <v>1350</v>
      </c>
      <c r="CR289" s="242"/>
      <c r="CS289" s="242"/>
      <c r="CT289" s="34">
        <f>CT290+CT291</f>
        <v>0</v>
      </c>
      <c r="CU289" s="242"/>
      <c r="CV289" s="34">
        <f>CV290+CV291</f>
        <v>0</v>
      </c>
      <c r="CW289" s="242"/>
      <c r="CX289" s="242"/>
      <c r="CY289" s="34">
        <f>CY290+CY291</f>
        <v>0</v>
      </c>
      <c r="CZ289" s="284"/>
      <c r="DA289" s="284"/>
      <c r="DB289" s="284"/>
      <c r="DC289" s="284"/>
      <c r="DD289" s="246"/>
      <c r="DE289" s="34">
        <f>DE290+DE291</f>
        <v>0</v>
      </c>
      <c r="DF289" s="242"/>
      <c r="DG289" s="242"/>
      <c r="DH289" s="242"/>
      <c r="DI289" s="242"/>
      <c r="DJ289" s="34">
        <f>DJ290+DJ291</f>
        <v>1350</v>
      </c>
      <c r="DK289" s="242"/>
      <c r="DL289" s="34">
        <f>DL290+DL291</f>
        <v>1350</v>
      </c>
      <c r="DM289" s="242"/>
      <c r="DN289" s="242"/>
      <c r="DR289" s="34">
        <f>DR290+DR291</f>
        <v>0</v>
      </c>
      <c r="DS289" s="242"/>
      <c r="DT289" s="242"/>
      <c r="DU289" s="242"/>
      <c r="DV289" s="244"/>
      <c r="DW289" s="34">
        <f>DW290+DW291</f>
        <v>0</v>
      </c>
      <c r="DX289" s="245"/>
      <c r="DY289" s="242"/>
      <c r="DZ289" s="242"/>
      <c r="EA289" s="242"/>
      <c r="EB289" s="34">
        <f>EB290+EB291</f>
        <v>0</v>
      </c>
      <c r="EC289" s="242"/>
      <c r="ED289" s="242"/>
      <c r="EE289" s="242"/>
      <c r="EF289" s="242"/>
      <c r="EO289" s="59"/>
      <c r="EP289" s="59"/>
      <c r="EQ289" s="59"/>
      <c r="ER289" s="59"/>
      <c r="FC289" s="9">
        <f>FC290+FC291</f>
        <v>0</v>
      </c>
      <c r="FD289" s="140"/>
      <c r="FE289" s="9">
        <f>FE290+FE291</f>
        <v>0</v>
      </c>
      <c r="FF289" s="140"/>
      <c r="FG289" s="140"/>
      <c r="FH289" s="9">
        <f>FH290+FH291</f>
        <v>0</v>
      </c>
      <c r="FI289" s="140"/>
      <c r="FJ289" s="140"/>
      <c r="FK289" s="140"/>
      <c r="FL289" s="140"/>
      <c r="FM289" s="9">
        <f>FM290+FM291</f>
        <v>0</v>
      </c>
      <c r="FN289" s="140"/>
      <c r="FO289" s="140"/>
      <c r="FP289" s="140"/>
      <c r="FQ289" s="140"/>
      <c r="FR289" s="9">
        <f>FR290+FR291</f>
        <v>0</v>
      </c>
      <c r="FS289" s="140"/>
      <c r="FT289" s="140"/>
      <c r="FU289" s="140"/>
      <c r="FV289" s="140"/>
    </row>
    <row r="290" spans="2:178" ht="14.25" hidden="1" customHeight="1" x14ac:dyDescent="0.3">
      <c r="M290" s="103"/>
      <c r="N290" s="104" t="s">
        <v>444</v>
      </c>
      <c r="O290" s="104"/>
      <c r="P290" s="15">
        <v>450</v>
      </c>
      <c r="Q290" s="112"/>
      <c r="R290" s="15">
        <v>450</v>
      </c>
      <c r="S290" s="114"/>
      <c r="T290" s="114"/>
      <c r="U290" s="104"/>
      <c r="V290" s="104"/>
      <c r="W290" s="104"/>
      <c r="X290" s="104"/>
      <c r="Y290" s="104"/>
      <c r="Z290" s="104"/>
      <c r="AA290" s="104"/>
      <c r="AB290" s="104"/>
      <c r="AC290" s="104"/>
      <c r="AD290" s="104"/>
      <c r="AE290" s="104"/>
      <c r="AF290" s="104"/>
      <c r="AG290" s="104"/>
      <c r="AH290" s="104"/>
      <c r="AI290" s="15"/>
      <c r="AJ290" s="284"/>
      <c r="AK290" s="333"/>
      <c r="AL290" s="333"/>
      <c r="AM290" s="333"/>
      <c r="AN290" s="15">
        <v>450</v>
      </c>
      <c r="AO290" s="112"/>
      <c r="AP290" s="15">
        <v>450</v>
      </c>
      <c r="AQ290" s="114"/>
      <c r="AR290" s="114"/>
      <c r="AS290" s="15">
        <v>450</v>
      </c>
      <c r="AT290" s="112"/>
      <c r="AU290" s="15">
        <v>450</v>
      </c>
      <c r="AV290" s="15"/>
      <c r="AW290" s="114"/>
      <c r="AX290" s="114"/>
      <c r="AY290" s="15">
        <v>450</v>
      </c>
      <c r="AZ290" s="112"/>
      <c r="BA290" s="15">
        <v>450</v>
      </c>
      <c r="BB290" s="114"/>
      <c r="BC290" s="114"/>
      <c r="BD290" s="15">
        <v>450</v>
      </c>
      <c r="BE290" s="112"/>
      <c r="BF290" s="15">
        <v>450</v>
      </c>
      <c r="BG290" s="114"/>
      <c r="BH290" s="114"/>
      <c r="BI290" s="34"/>
      <c r="BJ290" s="112"/>
      <c r="BK290" s="114"/>
      <c r="BL290" s="114"/>
      <c r="BM290" s="114"/>
      <c r="BN290" s="112"/>
      <c r="BO290" s="112"/>
      <c r="BP290" s="114"/>
      <c r="BQ290" s="114"/>
      <c r="BR290" s="114"/>
      <c r="BS290" s="114"/>
      <c r="BT290" s="114"/>
      <c r="BU290" s="15">
        <v>450</v>
      </c>
      <c r="BV290" s="242"/>
      <c r="BW290" s="15">
        <v>450</v>
      </c>
      <c r="BX290" s="242"/>
      <c r="BY290" s="242"/>
      <c r="BZ290" s="15">
        <f t="shared" si="1209"/>
        <v>0</v>
      </c>
      <c r="CA290" s="17">
        <f t="shared" si="1210"/>
        <v>0</v>
      </c>
      <c r="CB290" s="17">
        <f t="shared" si="1211"/>
        <v>0</v>
      </c>
      <c r="CC290" s="17">
        <f t="shared" si="1212"/>
        <v>0</v>
      </c>
      <c r="CD290" s="17">
        <f t="shared" si="1213"/>
        <v>0</v>
      </c>
      <c r="CE290" s="15">
        <v>450</v>
      </c>
      <c r="CF290" s="242"/>
      <c r="CG290" s="15">
        <v>450</v>
      </c>
      <c r="CH290" s="242"/>
      <c r="CI290" s="242"/>
      <c r="CJ290" s="15"/>
      <c r="CK290" s="242"/>
      <c r="CL290" s="242"/>
      <c r="CM290" s="242"/>
      <c r="CN290" s="242"/>
      <c r="CO290" s="15">
        <v>450</v>
      </c>
      <c r="CP290" s="242"/>
      <c r="CQ290" s="15">
        <v>450</v>
      </c>
      <c r="CR290" s="242"/>
      <c r="CS290" s="242"/>
      <c r="CT290" s="15"/>
      <c r="CU290" s="242"/>
      <c r="CV290" s="242"/>
      <c r="CW290" s="242"/>
      <c r="CX290" s="242"/>
      <c r="CY290" s="15"/>
      <c r="CZ290" s="284"/>
      <c r="DA290" s="284"/>
      <c r="DB290" s="284"/>
      <c r="DC290" s="284"/>
      <c r="DD290" s="246"/>
      <c r="DE290" s="15"/>
      <c r="DF290" s="242"/>
      <c r="DG290" s="242"/>
      <c r="DH290" s="242"/>
      <c r="DI290" s="242"/>
      <c r="DJ290" s="17">
        <f t="shared" ref="DJ290:DJ291" si="1215">DK290+DL290+DM290+DN290</f>
        <v>450</v>
      </c>
      <c r="DK290" s="17"/>
      <c r="DL290" s="17">
        <f t="shared" ref="DL290:DL291" si="1216">CQ290-CV290</f>
        <v>450</v>
      </c>
      <c r="DM290" s="17"/>
      <c r="DN290" s="17"/>
      <c r="DR290" s="15"/>
      <c r="DS290" s="242"/>
      <c r="DT290" s="242"/>
      <c r="DU290" s="242"/>
      <c r="DV290" s="244"/>
      <c r="DW290" s="15"/>
      <c r="DX290" s="245"/>
      <c r="DY290" s="242"/>
      <c r="DZ290" s="242"/>
      <c r="EA290" s="242"/>
      <c r="EB290" s="15"/>
      <c r="EC290" s="242"/>
      <c r="ED290" s="242"/>
      <c r="EE290" s="242"/>
      <c r="EF290" s="242"/>
      <c r="EO290" s="59"/>
      <c r="EP290" s="59"/>
      <c r="EQ290" s="59"/>
      <c r="ER290" s="59"/>
      <c r="FC290" s="36"/>
      <c r="FD290" s="140"/>
      <c r="FE290" s="36"/>
      <c r="FF290" s="140"/>
      <c r="FG290" s="140"/>
      <c r="FH290" s="36"/>
      <c r="FI290" s="140"/>
      <c r="FJ290" s="140"/>
      <c r="FK290" s="140"/>
      <c r="FL290" s="140"/>
      <c r="FM290" s="36"/>
      <c r="FN290" s="140"/>
      <c r="FO290" s="140"/>
      <c r="FP290" s="140"/>
      <c r="FQ290" s="140"/>
      <c r="FR290" s="36"/>
      <c r="FS290" s="140"/>
      <c r="FT290" s="140"/>
      <c r="FU290" s="140"/>
      <c r="FV290" s="140"/>
    </row>
    <row r="291" spans="2:178" ht="14.25" hidden="1" customHeight="1" x14ac:dyDescent="0.3">
      <c r="M291" s="103"/>
      <c r="N291" s="104" t="s">
        <v>456</v>
      </c>
      <c r="O291" s="104"/>
      <c r="P291" s="15">
        <v>900</v>
      </c>
      <c r="Q291" s="112"/>
      <c r="R291" s="15">
        <v>900</v>
      </c>
      <c r="S291" s="114"/>
      <c r="T291" s="114"/>
      <c r="U291" s="104"/>
      <c r="V291" s="104"/>
      <c r="W291" s="104"/>
      <c r="X291" s="104"/>
      <c r="Y291" s="104"/>
      <c r="Z291" s="104"/>
      <c r="AA291" s="104"/>
      <c r="AB291" s="104"/>
      <c r="AC291" s="104"/>
      <c r="AD291" s="104"/>
      <c r="AE291" s="104"/>
      <c r="AF291" s="104"/>
      <c r="AG291" s="104"/>
      <c r="AH291" s="104"/>
      <c r="AI291" s="15"/>
      <c r="AJ291" s="284"/>
      <c r="AK291" s="333"/>
      <c r="AL291" s="333"/>
      <c r="AM291" s="333"/>
      <c r="AN291" s="15">
        <v>900</v>
      </c>
      <c r="AO291" s="112"/>
      <c r="AP291" s="15">
        <v>900</v>
      </c>
      <c r="AQ291" s="114"/>
      <c r="AR291" s="114"/>
      <c r="AS291" s="15"/>
      <c r="AT291" s="112"/>
      <c r="AU291" s="15">
        <v>900</v>
      </c>
      <c r="AV291" s="15"/>
      <c r="AW291" s="114"/>
      <c r="AX291" s="114"/>
      <c r="AY291" s="15"/>
      <c r="AZ291" s="112"/>
      <c r="BA291" s="15">
        <v>900</v>
      </c>
      <c r="BB291" s="114"/>
      <c r="BC291" s="114"/>
      <c r="BD291" s="15">
        <v>900</v>
      </c>
      <c r="BE291" s="112"/>
      <c r="BF291" s="15">
        <v>900</v>
      </c>
      <c r="BG291" s="114"/>
      <c r="BH291" s="114"/>
      <c r="BI291" s="34"/>
      <c r="BJ291" s="112"/>
      <c r="BK291" s="114"/>
      <c r="BL291" s="114"/>
      <c r="BM291" s="114"/>
      <c r="BN291" s="112"/>
      <c r="BO291" s="112"/>
      <c r="BP291" s="114"/>
      <c r="BQ291" s="114"/>
      <c r="BR291" s="114"/>
      <c r="BS291" s="114"/>
      <c r="BT291" s="114"/>
      <c r="BU291" s="15">
        <v>900</v>
      </c>
      <c r="BV291" s="242"/>
      <c r="BW291" s="15">
        <v>900</v>
      </c>
      <c r="BX291" s="242"/>
      <c r="BY291" s="242"/>
      <c r="BZ291" s="15">
        <f t="shared" si="1209"/>
        <v>0</v>
      </c>
      <c r="CA291" s="17">
        <f t="shared" si="1210"/>
        <v>0</v>
      </c>
      <c r="CB291" s="17">
        <f t="shared" si="1211"/>
        <v>0</v>
      </c>
      <c r="CC291" s="17">
        <f t="shared" si="1212"/>
        <v>0</v>
      </c>
      <c r="CD291" s="17">
        <f t="shared" si="1213"/>
        <v>0</v>
      </c>
      <c r="CE291" s="15">
        <v>900</v>
      </c>
      <c r="CF291" s="242"/>
      <c r="CG291" s="15">
        <v>900</v>
      </c>
      <c r="CH291" s="242"/>
      <c r="CI291" s="242"/>
      <c r="CJ291" s="15"/>
      <c r="CK291" s="242"/>
      <c r="CL291" s="242"/>
      <c r="CM291" s="242"/>
      <c r="CN291" s="242"/>
      <c r="CO291" s="15">
        <v>900</v>
      </c>
      <c r="CP291" s="242"/>
      <c r="CQ291" s="15">
        <v>900</v>
      </c>
      <c r="CR291" s="242"/>
      <c r="CS291" s="242"/>
      <c r="CT291" s="15"/>
      <c r="CU291" s="242"/>
      <c r="CV291" s="242"/>
      <c r="CW291" s="242"/>
      <c r="CX291" s="242"/>
      <c r="CY291" s="15"/>
      <c r="CZ291" s="284"/>
      <c r="DA291" s="284"/>
      <c r="DB291" s="284"/>
      <c r="DC291" s="284"/>
      <c r="DD291" s="246"/>
      <c r="DE291" s="15"/>
      <c r="DF291" s="242"/>
      <c r="DG291" s="242"/>
      <c r="DH291" s="242"/>
      <c r="DI291" s="242"/>
      <c r="DJ291" s="17">
        <f t="shared" si="1215"/>
        <v>900</v>
      </c>
      <c r="DK291" s="17"/>
      <c r="DL291" s="17">
        <f t="shared" si="1216"/>
        <v>900</v>
      </c>
      <c r="DM291" s="17"/>
      <c r="DN291" s="17"/>
      <c r="DR291" s="15"/>
      <c r="DS291" s="242"/>
      <c r="DT291" s="242"/>
      <c r="DU291" s="242"/>
      <c r="DV291" s="244"/>
      <c r="DW291" s="15"/>
      <c r="DX291" s="245"/>
      <c r="DY291" s="242"/>
      <c r="DZ291" s="242"/>
      <c r="EA291" s="242"/>
      <c r="EB291" s="15"/>
      <c r="EC291" s="242"/>
      <c r="ED291" s="242"/>
      <c r="EE291" s="242"/>
      <c r="EF291" s="242"/>
      <c r="EO291" s="59"/>
      <c r="EP291" s="59"/>
      <c r="EQ291" s="59"/>
      <c r="ER291" s="59"/>
      <c r="FC291" s="36"/>
      <c r="FD291" s="140"/>
      <c r="FE291" s="36"/>
      <c r="FF291" s="140"/>
      <c r="FG291" s="140"/>
      <c r="FH291" s="36"/>
      <c r="FI291" s="140"/>
      <c r="FJ291" s="140"/>
      <c r="FK291" s="140"/>
      <c r="FL291" s="140"/>
      <c r="FM291" s="36"/>
      <c r="FN291" s="140"/>
      <c r="FO291" s="140"/>
      <c r="FP291" s="140"/>
      <c r="FQ291" s="140"/>
      <c r="FR291" s="36"/>
      <c r="FS291" s="140"/>
      <c r="FT291" s="140"/>
      <c r="FU291" s="140"/>
      <c r="FV291" s="140"/>
    </row>
    <row r="292" spans="2:178" ht="14.25" hidden="1" customHeight="1" x14ac:dyDescent="0.3">
      <c r="M292" s="401" t="s">
        <v>450</v>
      </c>
      <c r="N292" s="402"/>
      <c r="O292" s="291"/>
      <c r="P292" s="34">
        <f>P293+P294</f>
        <v>195</v>
      </c>
      <c r="Q292" s="112"/>
      <c r="R292" s="34">
        <f>R293+R294</f>
        <v>195</v>
      </c>
      <c r="S292" s="114"/>
      <c r="T292" s="114"/>
      <c r="U292" s="291"/>
      <c r="V292" s="291"/>
      <c r="W292" s="291"/>
      <c r="X292" s="291"/>
      <c r="Y292" s="291"/>
      <c r="Z292" s="291"/>
      <c r="AA292" s="291"/>
      <c r="AB292" s="291"/>
      <c r="AC292" s="291"/>
      <c r="AD292" s="291"/>
      <c r="AE292" s="291"/>
      <c r="AF292" s="291"/>
      <c r="AG292" s="291"/>
      <c r="AH292" s="291"/>
      <c r="AI292" s="34">
        <f>AI293+AI294</f>
        <v>0</v>
      </c>
      <c r="AJ292" s="284"/>
      <c r="AK292" s="333"/>
      <c r="AL292" s="333"/>
      <c r="AM292" s="333"/>
      <c r="AN292" s="34">
        <f>AN293+AN294</f>
        <v>195</v>
      </c>
      <c r="AO292" s="112"/>
      <c r="AP292" s="34">
        <f>AP293+AP294</f>
        <v>195</v>
      </c>
      <c r="AQ292" s="114"/>
      <c r="AR292" s="114"/>
      <c r="AS292" s="34">
        <f>AS293+AS294</f>
        <v>65</v>
      </c>
      <c r="AT292" s="112"/>
      <c r="AU292" s="34">
        <f>AU293+AU294</f>
        <v>195</v>
      </c>
      <c r="AV292" s="34"/>
      <c r="AW292" s="114"/>
      <c r="AX292" s="114"/>
      <c r="AY292" s="34">
        <f>AY293+AY294</f>
        <v>65</v>
      </c>
      <c r="AZ292" s="112"/>
      <c r="BA292" s="34">
        <f>BA293+BA294</f>
        <v>195</v>
      </c>
      <c r="BB292" s="114"/>
      <c r="BC292" s="114"/>
      <c r="BD292" s="34">
        <f>BD293+BD294</f>
        <v>195</v>
      </c>
      <c r="BE292" s="112"/>
      <c r="BF292" s="34">
        <f>BF293+BF294</f>
        <v>195</v>
      </c>
      <c r="BG292" s="114"/>
      <c r="BH292" s="114"/>
      <c r="BI292" s="34"/>
      <c r="BJ292" s="112"/>
      <c r="BK292" s="114"/>
      <c r="BL292" s="114"/>
      <c r="BM292" s="114"/>
      <c r="BN292" s="112"/>
      <c r="BO292" s="112"/>
      <c r="BP292" s="114"/>
      <c r="BQ292" s="114"/>
      <c r="BR292" s="114"/>
      <c r="BS292" s="114"/>
      <c r="BT292" s="114"/>
      <c r="BU292" s="34">
        <f>BU293+BU294</f>
        <v>195</v>
      </c>
      <c r="BV292" s="242"/>
      <c r="BW292" s="34">
        <f>BW293+BW294</f>
        <v>195</v>
      </c>
      <c r="BX292" s="242"/>
      <c r="BY292" s="242"/>
      <c r="BZ292" s="15">
        <f t="shared" si="1209"/>
        <v>0</v>
      </c>
      <c r="CA292" s="17">
        <f t="shared" si="1210"/>
        <v>0</v>
      </c>
      <c r="CB292" s="17">
        <f t="shared" si="1211"/>
        <v>0</v>
      </c>
      <c r="CC292" s="17">
        <f t="shared" si="1212"/>
        <v>0</v>
      </c>
      <c r="CD292" s="17">
        <f t="shared" si="1213"/>
        <v>0</v>
      </c>
      <c r="CE292" s="34">
        <f>CE293+CE294</f>
        <v>195</v>
      </c>
      <c r="CF292" s="242"/>
      <c r="CG292" s="34">
        <f>CG293+CG294</f>
        <v>195</v>
      </c>
      <c r="CH292" s="242"/>
      <c r="CI292" s="242"/>
      <c r="CJ292" s="34">
        <f>CJ293+CJ294</f>
        <v>0</v>
      </c>
      <c r="CK292" s="242"/>
      <c r="CL292" s="242"/>
      <c r="CM292" s="242"/>
      <c r="CN292" s="242"/>
      <c r="CO292" s="34">
        <f>CO293+CO294</f>
        <v>195</v>
      </c>
      <c r="CP292" s="242"/>
      <c r="CQ292" s="34">
        <f>CQ293+CQ294</f>
        <v>195</v>
      </c>
      <c r="CR292" s="242"/>
      <c r="CS292" s="242"/>
      <c r="CT292" s="34">
        <f>CT293+CT294</f>
        <v>192.5</v>
      </c>
      <c r="CU292" s="242"/>
      <c r="CV292" s="34">
        <f>CV293+CV294</f>
        <v>192.5</v>
      </c>
      <c r="CW292" s="242"/>
      <c r="CX292" s="242"/>
      <c r="CY292" s="34">
        <f>CY293+CY294</f>
        <v>0</v>
      </c>
      <c r="CZ292" s="284"/>
      <c r="DA292" s="284"/>
      <c r="DB292" s="284"/>
      <c r="DC292" s="284"/>
      <c r="DD292" s="246"/>
      <c r="DE292" s="34">
        <f>DE293+DE294</f>
        <v>0</v>
      </c>
      <c r="DF292" s="242"/>
      <c r="DG292" s="242"/>
      <c r="DH292" s="242"/>
      <c r="DI292" s="242"/>
      <c r="DJ292" s="34">
        <f>DJ293+DJ294</f>
        <v>2.5</v>
      </c>
      <c r="DK292" s="242"/>
      <c r="DL292" s="34">
        <f>DL293+DL294</f>
        <v>2.5</v>
      </c>
      <c r="DM292" s="242"/>
      <c r="DN292" s="242"/>
      <c r="DR292" s="34">
        <f>DR293+DR294</f>
        <v>0</v>
      </c>
      <c r="DS292" s="242"/>
      <c r="DT292" s="242"/>
      <c r="DU292" s="242"/>
      <c r="DV292" s="244"/>
      <c r="DW292" s="34">
        <f>DW293+DW294</f>
        <v>0</v>
      </c>
      <c r="DX292" s="245"/>
      <c r="DY292" s="242"/>
      <c r="DZ292" s="242"/>
      <c r="EA292" s="242"/>
      <c r="EB292" s="34">
        <f>EB293+EB294</f>
        <v>0</v>
      </c>
      <c r="EC292" s="242"/>
      <c r="ED292" s="242"/>
      <c r="EE292" s="242"/>
      <c r="EF292" s="242"/>
      <c r="EO292" s="59"/>
      <c r="EP292" s="59"/>
      <c r="EQ292" s="59"/>
      <c r="ER292" s="59"/>
      <c r="FC292" s="34">
        <f>FC293+FC294</f>
        <v>192.5</v>
      </c>
      <c r="FD292" s="140"/>
      <c r="FE292" s="34">
        <f>FE293+FE294</f>
        <v>192.5</v>
      </c>
      <c r="FF292" s="140"/>
      <c r="FG292" s="140"/>
      <c r="FH292" s="9">
        <f>FH293+FH294</f>
        <v>0</v>
      </c>
      <c r="FI292" s="140"/>
      <c r="FJ292" s="140"/>
      <c r="FK292" s="140"/>
      <c r="FL292" s="140"/>
      <c r="FM292" s="9">
        <f>FM293+FM294</f>
        <v>0</v>
      </c>
      <c r="FN292" s="140"/>
      <c r="FO292" s="140"/>
      <c r="FP292" s="140"/>
      <c r="FQ292" s="140"/>
      <c r="FR292" s="9">
        <f>FR293+FR294</f>
        <v>0</v>
      </c>
      <c r="FS292" s="140"/>
      <c r="FT292" s="140"/>
      <c r="FU292" s="140"/>
      <c r="FV292" s="140"/>
    </row>
    <row r="293" spans="2:178" ht="14.25" hidden="1" customHeight="1" x14ac:dyDescent="0.3">
      <c r="M293" s="299"/>
      <c r="N293" s="104" t="s">
        <v>444</v>
      </c>
      <c r="O293" s="104"/>
      <c r="P293" s="15">
        <v>65</v>
      </c>
      <c r="Q293" s="112"/>
      <c r="R293" s="15">
        <v>65</v>
      </c>
      <c r="S293" s="114"/>
      <c r="T293" s="114"/>
      <c r="U293" s="104"/>
      <c r="V293" s="104"/>
      <c r="W293" s="104"/>
      <c r="X293" s="104"/>
      <c r="Y293" s="104"/>
      <c r="Z293" s="104"/>
      <c r="AA293" s="104"/>
      <c r="AB293" s="104"/>
      <c r="AC293" s="104"/>
      <c r="AD293" s="104"/>
      <c r="AE293" s="104"/>
      <c r="AF293" s="104"/>
      <c r="AG293" s="104"/>
      <c r="AH293" s="104"/>
      <c r="AI293" s="15"/>
      <c r="AJ293" s="284"/>
      <c r="AK293" s="333"/>
      <c r="AL293" s="333"/>
      <c r="AM293" s="333"/>
      <c r="AN293" s="15">
        <v>65</v>
      </c>
      <c r="AO293" s="112"/>
      <c r="AP293" s="15">
        <v>65</v>
      </c>
      <c r="AQ293" s="114"/>
      <c r="AR293" s="114"/>
      <c r="AS293" s="15">
        <v>65</v>
      </c>
      <c r="AT293" s="112"/>
      <c r="AU293" s="15">
        <v>65</v>
      </c>
      <c r="AV293" s="15"/>
      <c r="AW293" s="114"/>
      <c r="AX293" s="114"/>
      <c r="AY293" s="15">
        <v>65</v>
      </c>
      <c r="AZ293" s="112"/>
      <c r="BA293" s="15">
        <v>65</v>
      </c>
      <c r="BB293" s="114"/>
      <c r="BC293" s="114"/>
      <c r="BD293" s="15">
        <v>65</v>
      </c>
      <c r="BE293" s="112"/>
      <c r="BF293" s="15">
        <v>65</v>
      </c>
      <c r="BG293" s="114"/>
      <c r="BH293" s="114"/>
      <c r="BI293" s="34"/>
      <c r="BJ293" s="112"/>
      <c r="BK293" s="114"/>
      <c r="BL293" s="114"/>
      <c r="BM293" s="114"/>
      <c r="BN293" s="112"/>
      <c r="BO293" s="112"/>
      <c r="BP293" s="114"/>
      <c r="BQ293" s="114"/>
      <c r="BR293" s="114"/>
      <c r="BS293" s="114"/>
      <c r="BT293" s="114"/>
      <c r="BU293" s="15">
        <v>65</v>
      </c>
      <c r="BV293" s="242"/>
      <c r="BW293" s="15">
        <v>65</v>
      </c>
      <c r="BX293" s="242"/>
      <c r="BY293" s="242"/>
      <c r="BZ293" s="15">
        <f t="shared" si="1209"/>
        <v>0</v>
      </c>
      <c r="CA293" s="17">
        <f t="shared" si="1210"/>
        <v>0</v>
      </c>
      <c r="CB293" s="17">
        <f t="shared" si="1211"/>
        <v>0</v>
      </c>
      <c r="CC293" s="17">
        <f t="shared" si="1212"/>
        <v>0</v>
      </c>
      <c r="CD293" s="17">
        <f t="shared" si="1213"/>
        <v>0</v>
      </c>
      <c r="CE293" s="15">
        <v>65</v>
      </c>
      <c r="CF293" s="242"/>
      <c r="CG293" s="15">
        <v>65</v>
      </c>
      <c r="CH293" s="242"/>
      <c r="CI293" s="242"/>
      <c r="CJ293" s="15"/>
      <c r="CK293" s="242"/>
      <c r="CL293" s="242"/>
      <c r="CM293" s="242"/>
      <c r="CN293" s="242"/>
      <c r="CO293" s="15">
        <v>65</v>
      </c>
      <c r="CP293" s="242"/>
      <c r="CQ293" s="15">
        <v>65</v>
      </c>
      <c r="CR293" s="242"/>
      <c r="CS293" s="242"/>
      <c r="CT293" s="15">
        <f>CV293</f>
        <v>62.5</v>
      </c>
      <c r="CU293" s="242"/>
      <c r="CV293" s="15">
        <v>62.5</v>
      </c>
      <c r="CW293" s="242"/>
      <c r="CX293" s="242"/>
      <c r="CY293" s="15"/>
      <c r="CZ293" s="284"/>
      <c r="DA293" s="284"/>
      <c r="DB293" s="284"/>
      <c r="DC293" s="284"/>
      <c r="DD293" s="246"/>
      <c r="DE293" s="15"/>
      <c r="DF293" s="242"/>
      <c r="DG293" s="242"/>
      <c r="DH293" s="242"/>
      <c r="DI293" s="242"/>
      <c r="DJ293" s="17">
        <f t="shared" ref="DJ293:DJ294" si="1217">DK293+DL293+DM293+DN293</f>
        <v>2.5</v>
      </c>
      <c r="DK293" s="17"/>
      <c r="DL293" s="17">
        <f t="shared" ref="DL293:DL294" si="1218">CQ293-CV293</f>
        <v>2.5</v>
      </c>
      <c r="DM293" s="17"/>
      <c r="DN293" s="17"/>
      <c r="DR293" s="15"/>
      <c r="DS293" s="242"/>
      <c r="DT293" s="242"/>
      <c r="DU293" s="242"/>
      <c r="DV293" s="244"/>
      <c r="DW293" s="15"/>
      <c r="DX293" s="245"/>
      <c r="DY293" s="242"/>
      <c r="DZ293" s="242"/>
      <c r="EA293" s="242"/>
      <c r="EB293" s="15"/>
      <c r="EC293" s="242"/>
      <c r="ED293" s="242"/>
      <c r="EE293" s="242"/>
      <c r="EF293" s="242"/>
      <c r="EO293" s="59"/>
      <c r="EP293" s="59"/>
      <c r="EQ293" s="59"/>
      <c r="ER293" s="59"/>
      <c r="FC293" s="15">
        <f>FE293</f>
        <v>62.5</v>
      </c>
      <c r="FD293" s="140"/>
      <c r="FE293" s="15">
        <v>62.5</v>
      </c>
      <c r="FF293" s="140"/>
      <c r="FG293" s="140"/>
      <c r="FH293" s="36"/>
      <c r="FI293" s="140"/>
      <c r="FJ293" s="140"/>
      <c r="FK293" s="140"/>
      <c r="FL293" s="140"/>
      <c r="FM293" s="36"/>
      <c r="FN293" s="140"/>
      <c r="FO293" s="140"/>
      <c r="FP293" s="140"/>
      <c r="FQ293" s="140"/>
      <c r="FR293" s="36"/>
      <c r="FS293" s="140"/>
      <c r="FT293" s="140"/>
      <c r="FU293" s="140"/>
      <c r="FV293" s="140"/>
    </row>
    <row r="294" spans="2:178" ht="14.25" hidden="1" customHeight="1" x14ac:dyDescent="0.3">
      <c r="M294" s="299"/>
      <c r="N294" s="104" t="s">
        <v>455</v>
      </c>
      <c r="O294" s="104"/>
      <c r="P294" s="15">
        <v>130</v>
      </c>
      <c r="Q294" s="112"/>
      <c r="R294" s="15">
        <v>130</v>
      </c>
      <c r="S294" s="114"/>
      <c r="T294" s="114"/>
      <c r="U294" s="104"/>
      <c r="V294" s="104"/>
      <c r="W294" s="104"/>
      <c r="X294" s="104"/>
      <c r="Y294" s="104"/>
      <c r="Z294" s="104"/>
      <c r="AA294" s="104"/>
      <c r="AB294" s="104"/>
      <c r="AC294" s="104"/>
      <c r="AD294" s="104"/>
      <c r="AE294" s="104"/>
      <c r="AF294" s="104"/>
      <c r="AG294" s="104"/>
      <c r="AH294" s="104"/>
      <c r="AI294" s="15"/>
      <c r="AJ294" s="284"/>
      <c r="AK294" s="333"/>
      <c r="AL294" s="333"/>
      <c r="AM294" s="333"/>
      <c r="AN294" s="15">
        <v>130</v>
      </c>
      <c r="AO294" s="112"/>
      <c r="AP294" s="15">
        <v>130</v>
      </c>
      <c r="AQ294" s="114"/>
      <c r="AR294" s="114"/>
      <c r="AS294" s="15"/>
      <c r="AT294" s="112"/>
      <c r="AU294" s="15">
        <v>130</v>
      </c>
      <c r="AV294" s="15"/>
      <c r="AW294" s="114"/>
      <c r="AX294" s="114"/>
      <c r="AY294" s="15"/>
      <c r="AZ294" s="112"/>
      <c r="BA294" s="15">
        <v>130</v>
      </c>
      <c r="BB294" s="114"/>
      <c r="BC294" s="114"/>
      <c r="BD294" s="15">
        <v>130</v>
      </c>
      <c r="BE294" s="112"/>
      <c r="BF294" s="15">
        <v>130</v>
      </c>
      <c r="BG294" s="114"/>
      <c r="BH294" s="114"/>
      <c r="BI294" s="34"/>
      <c r="BJ294" s="112"/>
      <c r="BK294" s="114"/>
      <c r="BL294" s="114"/>
      <c r="BM294" s="114"/>
      <c r="BN294" s="112"/>
      <c r="BO294" s="112"/>
      <c r="BP294" s="114"/>
      <c r="BQ294" s="114"/>
      <c r="BR294" s="114"/>
      <c r="BS294" s="114"/>
      <c r="BT294" s="114"/>
      <c r="BU294" s="15">
        <v>130</v>
      </c>
      <c r="BV294" s="242"/>
      <c r="BW294" s="15">
        <v>130</v>
      </c>
      <c r="BX294" s="242"/>
      <c r="BY294" s="242"/>
      <c r="BZ294" s="15"/>
      <c r="CA294" s="242"/>
      <c r="CB294" s="242">
        <f t="shared" si="1211"/>
        <v>0</v>
      </c>
      <c r="CC294" s="242"/>
      <c r="CD294" s="242"/>
      <c r="CE294" s="15">
        <v>130</v>
      </c>
      <c r="CF294" s="242"/>
      <c r="CG294" s="15">
        <v>130</v>
      </c>
      <c r="CH294" s="242"/>
      <c r="CI294" s="242"/>
      <c r="CJ294" s="15"/>
      <c r="CK294" s="242"/>
      <c r="CL294" s="242"/>
      <c r="CM294" s="242"/>
      <c r="CN294" s="242"/>
      <c r="CO294" s="15">
        <v>130</v>
      </c>
      <c r="CP294" s="242"/>
      <c r="CQ294" s="15">
        <v>130</v>
      </c>
      <c r="CR294" s="242"/>
      <c r="CS294" s="242"/>
      <c r="CT294" s="15">
        <v>130</v>
      </c>
      <c r="CU294" s="242"/>
      <c r="CV294" s="15">
        <v>130</v>
      </c>
      <c r="CW294" s="242"/>
      <c r="CX294" s="242"/>
      <c r="CY294" s="15"/>
      <c r="CZ294" s="284"/>
      <c r="DA294" s="284"/>
      <c r="DB294" s="284"/>
      <c r="DC294" s="284"/>
      <c r="DD294" s="246"/>
      <c r="DE294" s="15"/>
      <c r="DF294" s="242"/>
      <c r="DG294" s="242"/>
      <c r="DH294" s="242"/>
      <c r="DI294" s="242"/>
      <c r="DJ294" s="17">
        <f t="shared" si="1217"/>
        <v>0</v>
      </c>
      <c r="DK294" s="17"/>
      <c r="DL294" s="17">
        <f t="shared" si="1218"/>
        <v>0</v>
      </c>
      <c r="DM294" s="17"/>
      <c r="DN294" s="17"/>
      <c r="DR294" s="15"/>
      <c r="DS294" s="242"/>
      <c r="DT294" s="242"/>
      <c r="DU294" s="242"/>
      <c r="DV294" s="244"/>
      <c r="DW294" s="15"/>
      <c r="DX294" s="245"/>
      <c r="DY294" s="242"/>
      <c r="DZ294" s="242"/>
      <c r="EA294" s="242"/>
      <c r="EB294" s="15"/>
      <c r="EC294" s="242"/>
      <c r="ED294" s="242"/>
      <c r="EE294" s="242"/>
      <c r="EF294" s="242"/>
      <c r="EO294" s="59"/>
      <c r="EP294" s="59"/>
      <c r="EQ294" s="59"/>
      <c r="ER294" s="59"/>
      <c r="FC294" s="15">
        <v>130</v>
      </c>
      <c r="FD294" s="140"/>
      <c r="FE294" s="15">
        <v>130</v>
      </c>
      <c r="FF294" s="140"/>
      <c r="FG294" s="140"/>
      <c r="FH294" s="36"/>
      <c r="FI294" s="140"/>
      <c r="FJ294" s="140"/>
      <c r="FK294" s="140"/>
      <c r="FL294" s="140"/>
      <c r="FM294" s="36"/>
      <c r="FN294" s="140"/>
      <c r="FO294" s="140"/>
      <c r="FP294" s="140"/>
      <c r="FQ294" s="140"/>
      <c r="FR294" s="36"/>
      <c r="FS294" s="140"/>
      <c r="FT294" s="140"/>
      <c r="FU294" s="140"/>
      <c r="FV294" s="140"/>
    </row>
    <row r="295" spans="2:178" ht="14.25" hidden="1" customHeight="1" x14ac:dyDescent="0.3">
      <c r="M295" s="299"/>
      <c r="N295" s="300" t="s">
        <v>447</v>
      </c>
      <c r="O295" s="300"/>
      <c r="P295" s="34"/>
      <c r="Q295" s="112"/>
      <c r="R295" s="114"/>
      <c r="S295" s="114"/>
      <c r="T295" s="114"/>
      <c r="U295" s="300"/>
      <c r="V295" s="300"/>
      <c r="W295" s="300"/>
      <c r="X295" s="300"/>
      <c r="Y295" s="300"/>
      <c r="Z295" s="300"/>
      <c r="AA295" s="300"/>
      <c r="AB295" s="300"/>
      <c r="AC295" s="300"/>
      <c r="AD295" s="300"/>
      <c r="AE295" s="300"/>
      <c r="AF295" s="300"/>
      <c r="AG295" s="300"/>
      <c r="AH295" s="300"/>
      <c r="AI295" s="284"/>
      <c r="AJ295" s="284"/>
      <c r="AK295" s="333"/>
      <c r="AL295" s="333"/>
      <c r="AM295" s="333"/>
      <c r="AN295" s="34"/>
      <c r="AO295" s="112"/>
      <c r="AP295" s="114"/>
      <c r="AQ295" s="114"/>
      <c r="AR295" s="114"/>
      <c r="AS295" s="34"/>
      <c r="AT295" s="112"/>
      <c r="AU295" s="114"/>
      <c r="AV295" s="114"/>
      <c r="AW295" s="114"/>
      <c r="AX295" s="114"/>
      <c r="AY295" s="34"/>
      <c r="AZ295" s="112"/>
      <c r="BA295" s="114"/>
      <c r="BB295" s="114"/>
      <c r="BC295" s="114"/>
      <c r="BD295" s="34"/>
      <c r="BE295" s="112"/>
      <c r="BF295" s="114"/>
      <c r="BG295" s="114"/>
      <c r="BH295" s="114"/>
      <c r="BI295" s="34"/>
      <c r="BJ295" s="112"/>
      <c r="BK295" s="114"/>
      <c r="BL295" s="114"/>
      <c r="BM295" s="114"/>
      <c r="BN295" s="112"/>
      <c r="BO295" s="112"/>
      <c r="BP295" s="114"/>
      <c r="BQ295" s="114"/>
      <c r="BR295" s="114"/>
      <c r="BS295" s="114"/>
      <c r="BT295" s="114"/>
      <c r="BU295" s="242"/>
      <c r="BV295" s="242"/>
      <c r="BW295" s="242"/>
      <c r="BX295" s="242"/>
      <c r="BY295" s="242"/>
      <c r="BZ295" s="242"/>
      <c r="CA295" s="242"/>
      <c r="CB295" s="242"/>
      <c r="CC295" s="242"/>
      <c r="CD295" s="242"/>
      <c r="CE295" s="242"/>
      <c r="CF295" s="242"/>
      <c r="CG295" s="242"/>
      <c r="CH295" s="242"/>
      <c r="CI295" s="242"/>
      <c r="CJ295" s="242"/>
      <c r="CK295" s="242"/>
      <c r="CL295" s="242"/>
      <c r="CM295" s="242"/>
      <c r="CN295" s="242"/>
      <c r="CO295" s="242"/>
      <c r="CP295" s="242"/>
      <c r="CQ295" s="242"/>
      <c r="CR295" s="242"/>
      <c r="CS295" s="242"/>
      <c r="CT295" s="242"/>
      <c r="CU295" s="242"/>
      <c r="CV295" s="242"/>
      <c r="CW295" s="242"/>
      <c r="CX295" s="242"/>
      <c r="CY295" s="284"/>
      <c r="CZ295" s="284"/>
      <c r="DA295" s="284"/>
      <c r="DB295" s="284"/>
      <c r="DC295" s="284"/>
      <c r="DD295" s="246"/>
      <c r="DE295" s="242"/>
      <c r="DF295" s="242"/>
      <c r="DG295" s="242"/>
      <c r="DH295" s="242"/>
      <c r="DI295" s="242"/>
      <c r="DJ295" s="242"/>
      <c r="DK295" s="242"/>
      <c r="DL295" s="242"/>
      <c r="DM295" s="242"/>
      <c r="DN295" s="242"/>
      <c r="DR295" s="242"/>
      <c r="DS295" s="242"/>
      <c r="DT295" s="242"/>
      <c r="DU295" s="242"/>
      <c r="DV295" s="244"/>
      <c r="DW295" s="242"/>
      <c r="DX295" s="245"/>
      <c r="DY295" s="242"/>
      <c r="DZ295" s="242"/>
      <c r="EA295" s="242"/>
      <c r="EB295" s="242"/>
      <c r="EC295" s="242"/>
      <c r="ED295" s="242"/>
      <c r="EE295" s="242"/>
      <c r="EF295" s="242"/>
      <c r="EO295" s="59"/>
      <c r="EP295" s="59"/>
      <c r="EQ295" s="59"/>
      <c r="ER295" s="59"/>
      <c r="FC295" s="140"/>
      <c r="FD295" s="140"/>
      <c r="FE295" s="140"/>
      <c r="FF295" s="140"/>
      <c r="FG295" s="140"/>
      <c r="FH295" s="140"/>
      <c r="FI295" s="140"/>
      <c r="FJ295" s="140"/>
      <c r="FK295" s="140"/>
      <c r="FL295" s="140"/>
      <c r="FM295" s="140"/>
      <c r="FN295" s="140"/>
      <c r="FO295" s="140"/>
      <c r="FP295" s="140"/>
      <c r="FQ295" s="140"/>
      <c r="FR295" s="140"/>
      <c r="FS295" s="140"/>
      <c r="FT295" s="140"/>
      <c r="FU295" s="140"/>
      <c r="FV295" s="140"/>
    </row>
    <row r="296" spans="2:178" ht="16.2" hidden="1" thickTop="1" x14ac:dyDescent="0.3">
      <c r="M296" s="399" t="s">
        <v>432</v>
      </c>
      <c r="N296" s="400"/>
      <c r="O296" s="290"/>
      <c r="P296" s="97">
        <f t="shared" ref="P296:T296" si="1219">P282+P286</f>
        <v>1178517.1710600001</v>
      </c>
      <c r="Q296" s="97">
        <f t="shared" si="1219"/>
        <v>356972.17105999996</v>
      </c>
      <c r="R296" s="97">
        <f t="shared" si="1219"/>
        <v>451545.00000000006</v>
      </c>
      <c r="S296" s="97">
        <f t="shared" si="1219"/>
        <v>300000.00000000006</v>
      </c>
      <c r="T296" s="97">
        <f t="shared" si="1219"/>
        <v>70000.000000000015</v>
      </c>
      <c r="U296" s="290"/>
      <c r="V296" s="290"/>
      <c r="W296" s="290"/>
      <c r="X296" s="290"/>
      <c r="Y296" s="290"/>
      <c r="Z296" s="290"/>
      <c r="AA296" s="290"/>
      <c r="AB296" s="290"/>
      <c r="AC296" s="290"/>
      <c r="AD296" s="290"/>
      <c r="AE296" s="290"/>
      <c r="AF296" s="290"/>
      <c r="AG296" s="290"/>
      <c r="AH296" s="290"/>
      <c r="AI296" s="34" t="e">
        <f t="shared" ref="AI296:AM296" si="1220">AI282+AI286</f>
        <v>#VALUE!</v>
      </c>
      <c r="AJ296" s="34" t="e">
        <f t="shared" si="1220"/>
        <v>#VALUE!</v>
      </c>
      <c r="AK296" s="324">
        <f t="shared" si="1220"/>
        <v>44894.7</v>
      </c>
      <c r="AL296" s="324">
        <f t="shared" si="1220"/>
        <v>24000</v>
      </c>
      <c r="AM296" s="324">
        <f t="shared" si="1220"/>
        <v>4728.6011000000008</v>
      </c>
      <c r="AN296" s="97">
        <f t="shared" ref="AN296:BC296" si="1221">AN282+AN286</f>
        <v>1178517.1710600001</v>
      </c>
      <c r="AO296" s="97">
        <f t="shared" si="1221"/>
        <v>356972.17105999996</v>
      </c>
      <c r="AP296" s="97">
        <f t="shared" si="1221"/>
        <v>451545.00000000006</v>
      </c>
      <c r="AQ296" s="97">
        <f t="shared" si="1221"/>
        <v>300000.00000000006</v>
      </c>
      <c r="AR296" s="97">
        <f t="shared" si="1221"/>
        <v>70000.000000000015</v>
      </c>
      <c r="AS296" s="97">
        <f t="shared" si="1221"/>
        <v>1202099.4470599999</v>
      </c>
      <c r="AT296" s="97">
        <f t="shared" si="1221"/>
        <v>381584.44705999998</v>
      </c>
      <c r="AU296" s="97">
        <f t="shared" si="1221"/>
        <v>451545</v>
      </c>
      <c r="AV296" s="97"/>
      <c r="AW296" s="97">
        <f t="shared" si="1221"/>
        <v>300000.00000000006</v>
      </c>
      <c r="AX296" s="97">
        <f t="shared" si="1221"/>
        <v>70000.000000000015</v>
      </c>
      <c r="AY296" s="97">
        <f t="shared" si="1221"/>
        <v>1202099.4470599999</v>
      </c>
      <c r="AZ296" s="97">
        <f t="shared" si="1221"/>
        <v>381584.44705999998</v>
      </c>
      <c r="BA296" s="97">
        <f t="shared" si="1221"/>
        <v>451545</v>
      </c>
      <c r="BB296" s="97">
        <f t="shared" si="1221"/>
        <v>300000</v>
      </c>
      <c r="BC296" s="97">
        <f t="shared" si="1221"/>
        <v>70000</v>
      </c>
      <c r="BD296" s="97">
        <f t="shared" ref="BD296:CI296" si="1222">BD282+BD286</f>
        <v>1202099.4470599999</v>
      </c>
      <c r="BE296" s="97">
        <f t="shared" si="1222"/>
        <v>381584.44705999998</v>
      </c>
      <c r="BF296" s="97">
        <f t="shared" si="1222"/>
        <v>450515</v>
      </c>
      <c r="BG296" s="97">
        <f t="shared" si="1222"/>
        <v>300000</v>
      </c>
      <c r="BH296" s="97">
        <f t="shared" si="1222"/>
        <v>70000.000000000015</v>
      </c>
      <c r="BI296" s="97">
        <f t="shared" si="1222"/>
        <v>1153711.48706</v>
      </c>
      <c r="BJ296" s="97">
        <f t="shared" si="1222"/>
        <v>333196.48706000001</v>
      </c>
      <c r="BK296" s="97">
        <f t="shared" si="1222"/>
        <v>450000</v>
      </c>
      <c r="BL296" s="97">
        <f t="shared" si="1222"/>
        <v>300000</v>
      </c>
      <c r="BM296" s="97">
        <f t="shared" si="1222"/>
        <v>70000</v>
      </c>
      <c r="BN296" s="97">
        <f t="shared" si="1222"/>
        <v>0</v>
      </c>
      <c r="BO296" s="97">
        <f t="shared" si="1222"/>
        <v>0</v>
      </c>
      <c r="BP296" s="97">
        <f t="shared" si="1222"/>
        <v>0</v>
      </c>
      <c r="BQ296" s="97">
        <f t="shared" si="1222"/>
        <v>0</v>
      </c>
      <c r="BR296" s="97">
        <f t="shared" si="1222"/>
        <v>0</v>
      </c>
      <c r="BS296" s="97">
        <f t="shared" si="1222"/>
        <v>0</v>
      </c>
      <c r="BT296" s="97">
        <f t="shared" si="1222"/>
        <v>0</v>
      </c>
      <c r="BU296" s="97">
        <f t="shared" si="1222"/>
        <v>1155682.8159400001</v>
      </c>
      <c r="BV296" s="97">
        <f t="shared" si="1222"/>
        <v>335855.36647999997</v>
      </c>
      <c r="BW296" s="97">
        <f t="shared" si="1222"/>
        <v>450373.14439999999</v>
      </c>
      <c r="BX296" s="97">
        <f t="shared" si="1222"/>
        <v>299998.52962000004</v>
      </c>
      <c r="BY296" s="97">
        <f t="shared" si="1222"/>
        <v>69455.775440000012</v>
      </c>
      <c r="BZ296" s="97">
        <f t="shared" si="1222"/>
        <v>22834.355119999997</v>
      </c>
      <c r="CA296" s="97">
        <f t="shared" si="1222"/>
        <v>21116.80458</v>
      </c>
      <c r="CB296" s="97">
        <f t="shared" si="1222"/>
        <v>1171.8555999999994</v>
      </c>
      <c r="CC296" s="97">
        <f t="shared" si="1222"/>
        <v>1.47037999999975</v>
      </c>
      <c r="CD296" s="97">
        <f t="shared" si="1222"/>
        <v>544.22455999999988</v>
      </c>
      <c r="CE296" s="97">
        <f t="shared" si="1222"/>
        <v>946549.28385000001</v>
      </c>
      <c r="CF296" s="97">
        <f t="shared" si="1222"/>
        <v>98946.040059999985</v>
      </c>
      <c r="CG296" s="97">
        <f t="shared" si="1222"/>
        <v>456678.26634999993</v>
      </c>
      <c r="CH296" s="97">
        <f t="shared" si="1222"/>
        <v>321297.80400000006</v>
      </c>
      <c r="CI296" s="97">
        <f t="shared" si="1222"/>
        <v>69627.173440000013</v>
      </c>
      <c r="CJ296" s="97">
        <f t="shared" ref="CJ296:DC296" si="1223">CJ282+CJ286</f>
        <v>27775.794330000001</v>
      </c>
      <c r="CK296" s="97">
        <f t="shared" si="1223"/>
        <v>0</v>
      </c>
      <c r="CL296" s="97">
        <f t="shared" si="1223"/>
        <v>6305.1219500000007</v>
      </c>
      <c r="CM296" s="97">
        <f t="shared" si="1223"/>
        <v>21299.274379999999</v>
      </c>
      <c r="CN296" s="97">
        <f t="shared" si="1223"/>
        <v>171.398</v>
      </c>
      <c r="CO296" s="97">
        <f t="shared" si="1223"/>
        <v>918773.48952000006</v>
      </c>
      <c r="CP296" s="97">
        <f t="shared" si="1223"/>
        <v>98946.040059999985</v>
      </c>
      <c r="CQ296" s="97">
        <f t="shared" si="1223"/>
        <v>450373.14439999999</v>
      </c>
      <c r="CR296" s="97">
        <f t="shared" si="1223"/>
        <v>299998.52962000004</v>
      </c>
      <c r="CS296" s="97">
        <f t="shared" si="1223"/>
        <v>69455.775440000012</v>
      </c>
      <c r="CT296" s="97">
        <f t="shared" si="1223"/>
        <v>807140.62983000011</v>
      </c>
      <c r="CU296" s="97">
        <f t="shared" si="1223"/>
        <v>98946.040059999985</v>
      </c>
      <c r="CV296" s="97">
        <f t="shared" si="1223"/>
        <v>403770.87522000005</v>
      </c>
      <c r="CW296" s="97">
        <f t="shared" si="1223"/>
        <v>239338.88454</v>
      </c>
      <c r="CX296" s="97">
        <f t="shared" si="1223"/>
        <v>65084.830010000005</v>
      </c>
      <c r="CY296" s="34">
        <f t="shared" si="1223"/>
        <v>242982.02241999999</v>
      </c>
      <c r="CZ296" s="34">
        <f t="shared" si="1223"/>
        <v>26367.20336</v>
      </c>
      <c r="DA296" s="34">
        <f t="shared" si="1223"/>
        <v>127168.40757000001</v>
      </c>
      <c r="DB296" s="34">
        <f t="shared" si="1223"/>
        <v>51155.260209999986</v>
      </c>
      <c r="DC296" s="34">
        <f t="shared" si="1223"/>
        <v>38291.151279999991</v>
      </c>
      <c r="DE296" s="97">
        <f t="shared" ref="DE296:DN296" si="1224">DE282+DE286</f>
        <v>1042315.8031900001</v>
      </c>
      <c r="DF296" s="97">
        <f t="shared" si="1224"/>
        <v>117698.89435999999</v>
      </c>
      <c r="DG296" s="97">
        <f t="shared" si="1224"/>
        <v>530746.78278999997</v>
      </c>
      <c r="DH296" s="97">
        <f t="shared" si="1224"/>
        <v>290494.14475000004</v>
      </c>
      <c r="DI296" s="97">
        <f t="shared" si="1224"/>
        <v>103375.98129</v>
      </c>
      <c r="DJ296" s="97">
        <f t="shared" si="1224"/>
        <v>111632.85969000001</v>
      </c>
      <c r="DK296" s="97"/>
      <c r="DL296" s="97">
        <f t="shared" si="1224"/>
        <v>46602.269180000003</v>
      </c>
      <c r="DM296" s="97">
        <f t="shared" si="1224"/>
        <v>60659.645080000002</v>
      </c>
      <c r="DN296" s="97">
        <f t="shared" si="1224"/>
        <v>4370.9454299999998</v>
      </c>
      <c r="DR296" s="97">
        <f t="shared" ref="DR296:EF296" si="1225">DR282+DR286</f>
        <v>115737.54742000002</v>
      </c>
      <c r="DS296" s="97">
        <f t="shared" si="1225"/>
        <v>40903.43778</v>
      </c>
      <c r="DT296" s="97">
        <f t="shared" si="1225"/>
        <v>40499.849670000003</v>
      </c>
      <c r="DU296" s="97">
        <f t="shared" si="1225"/>
        <v>28486.328000000001</v>
      </c>
      <c r="DV296" s="237">
        <f t="shared" si="1225"/>
        <v>5847.9319699999996</v>
      </c>
      <c r="DW296" s="97">
        <f t="shared" si="1225"/>
        <v>82246.914350359293</v>
      </c>
      <c r="DX296" s="205">
        <f t="shared" si="1225"/>
        <v>21926.686586643755</v>
      </c>
      <c r="DY296" s="97">
        <f t="shared" si="1225"/>
        <v>27405.556696216125</v>
      </c>
      <c r="DZ296" s="97">
        <f t="shared" si="1225"/>
        <v>27065.739097499405</v>
      </c>
      <c r="EA296" s="97">
        <f t="shared" si="1225"/>
        <v>5848.9319699999996</v>
      </c>
      <c r="EB296" s="97">
        <f t="shared" si="1225"/>
        <v>33493.795880000005</v>
      </c>
      <c r="EC296" s="97">
        <f t="shared" si="1225"/>
        <v>18977.287239999998</v>
      </c>
      <c r="ED296" s="97">
        <f t="shared" si="1225"/>
        <v>13094.969640000001</v>
      </c>
      <c r="EE296" s="97">
        <f t="shared" si="1225"/>
        <v>1421.5390000000007</v>
      </c>
      <c r="EF296" s="97">
        <f t="shared" si="1225"/>
        <v>0</v>
      </c>
      <c r="EO296" s="59"/>
      <c r="EP296" s="59"/>
      <c r="EQ296" s="59"/>
      <c r="ER296" s="59"/>
      <c r="FC296" s="9">
        <f>FD296+FE296+FF296+FG296</f>
        <v>807140.62983000011</v>
      </c>
      <c r="FD296" s="9">
        <f t="shared" ref="FD296:FV296" si="1226">FD282+FD286</f>
        <v>98946.040059999999</v>
      </c>
      <c r="FE296" s="9">
        <f t="shared" si="1226"/>
        <v>403770.87522000005</v>
      </c>
      <c r="FF296" s="9">
        <f t="shared" si="1226"/>
        <v>239338.88454</v>
      </c>
      <c r="FG296" s="9">
        <f t="shared" si="1226"/>
        <v>65084.830010000005</v>
      </c>
      <c r="FH296" s="9">
        <f t="shared" si="1226"/>
        <v>245212.01917099999</v>
      </c>
      <c r="FI296" s="9">
        <f t="shared" si="1226"/>
        <v>26317.20336</v>
      </c>
      <c r="FJ296" s="9">
        <f t="shared" si="1226"/>
        <v>129078.160321</v>
      </c>
      <c r="FK296" s="9">
        <f t="shared" si="1226"/>
        <v>51155.260209999986</v>
      </c>
      <c r="FL296" s="9">
        <f t="shared" si="1226"/>
        <v>38661.39527999999</v>
      </c>
      <c r="FM296" s="9">
        <f t="shared" si="1226"/>
        <v>805098.12983000011</v>
      </c>
      <c r="FN296" s="9">
        <f t="shared" si="1226"/>
        <v>97096.040059999999</v>
      </c>
      <c r="FO296" s="9">
        <f t="shared" si="1226"/>
        <v>403578.37522000005</v>
      </c>
      <c r="FP296" s="9">
        <f t="shared" si="1226"/>
        <v>239338.88454</v>
      </c>
      <c r="FQ296" s="9">
        <f t="shared" si="1226"/>
        <v>65084.830010000005</v>
      </c>
      <c r="FR296" s="9">
        <f t="shared" si="1226"/>
        <v>242932.02241999999</v>
      </c>
      <c r="FS296" s="9">
        <f t="shared" si="1226"/>
        <v>26317.20336</v>
      </c>
      <c r="FT296" s="9">
        <f t="shared" si="1226"/>
        <v>127168.40757000001</v>
      </c>
      <c r="FU296" s="9">
        <f t="shared" si="1226"/>
        <v>51155.260209999986</v>
      </c>
      <c r="FV296" s="9">
        <f t="shared" si="1226"/>
        <v>38291.151279999991</v>
      </c>
    </row>
    <row r="297" spans="2:178" s="59" customFormat="1" ht="19.5" hidden="1" customHeight="1" x14ac:dyDescent="0.25">
      <c r="B297" s="53"/>
      <c r="C297" s="54"/>
      <c r="D297" s="53"/>
      <c r="E297" s="64"/>
      <c r="F297" s="53"/>
      <c r="G297" s="54"/>
      <c r="H297" s="53"/>
      <c r="I297" s="53"/>
      <c r="J297" s="53"/>
      <c r="K297" s="53"/>
      <c r="L297" s="53"/>
      <c r="M297" s="103"/>
      <c r="N297" s="104" t="s">
        <v>443</v>
      </c>
      <c r="O297" s="104"/>
      <c r="P297" s="17">
        <f>Q297+R297+S297+T297</f>
        <v>56517.30906</v>
      </c>
      <c r="Q297" s="15">
        <f>Q283+Q287</f>
        <v>56002.30906</v>
      </c>
      <c r="R297" s="15">
        <f>R283+R287</f>
        <v>515</v>
      </c>
      <c r="S297" s="15">
        <f>S283+S287</f>
        <v>0</v>
      </c>
      <c r="T297" s="15">
        <f>T283+T287</f>
        <v>0</v>
      </c>
      <c r="U297" s="104"/>
      <c r="V297" s="104"/>
      <c r="W297" s="104"/>
      <c r="X297" s="104"/>
      <c r="Y297" s="104"/>
      <c r="Z297" s="104"/>
      <c r="AA297" s="104"/>
      <c r="AB297" s="104"/>
      <c r="AC297" s="104"/>
      <c r="AD297" s="104"/>
      <c r="AE297" s="104"/>
      <c r="AF297" s="104"/>
      <c r="AG297" s="104"/>
      <c r="AH297" s="104"/>
      <c r="AI297" s="17" t="e">
        <f>AJ297+AK297+AL297+AM297</f>
        <v>#VALUE!</v>
      </c>
      <c r="AJ297" s="15" t="e">
        <f>AJ283+AJ287</f>
        <v>#VALUE!</v>
      </c>
      <c r="AK297" s="329">
        <f>AK283+AK287</f>
        <v>44894.7</v>
      </c>
      <c r="AL297" s="329">
        <f>AL283+AL287</f>
        <v>24000</v>
      </c>
      <c r="AM297" s="329">
        <f>AM283+AM287</f>
        <v>4728.6011000000008</v>
      </c>
      <c r="AN297" s="17">
        <f>AO297+AP297+AQ297+AR297</f>
        <v>56517.30906</v>
      </c>
      <c r="AO297" s="15">
        <f>AO283+AO287</f>
        <v>56002.30906</v>
      </c>
      <c r="AP297" s="15">
        <f>AP283+AP287</f>
        <v>515</v>
      </c>
      <c r="AQ297" s="15">
        <f>AQ283+AQ287</f>
        <v>0</v>
      </c>
      <c r="AR297" s="15">
        <f>AR283+AR287</f>
        <v>0</v>
      </c>
      <c r="AS297" s="17">
        <f>AT297+AU297+AW297+AX297</f>
        <v>56517.30906</v>
      </c>
      <c r="AT297" s="15">
        <f>AT283+AT287</f>
        <v>56002.30906</v>
      </c>
      <c r="AU297" s="15">
        <f>AU283+AU287</f>
        <v>515</v>
      </c>
      <c r="AV297" s="15"/>
      <c r="AW297" s="15">
        <f>AW283+AW287</f>
        <v>0</v>
      </c>
      <c r="AX297" s="15">
        <f>AX283+AX287</f>
        <v>0</v>
      </c>
      <c r="AY297" s="17">
        <f>AZ297+BA297+BB297+BC297</f>
        <v>56517.30906</v>
      </c>
      <c r="AZ297" s="15">
        <f>AZ283+AZ287</f>
        <v>56002.30906</v>
      </c>
      <c r="BA297" s="15">
        <f>BA283+BA287</f>
        <v>515</v>
      </c>
      <c r="BB297" s="15">
        <f>BB283+BB287</f>
        <v>0</v>
      </c>
      <c r="BC297" s="15">
        <f>BC283+BC287</f>
        <v>0</v>
      </c>
      <c r="BD297" s="17">
        <f>BE297+BF297+BG297+BH297</f>
        <v>56517.30906</v>
      </c>
      <c r="BE297" s="15">
        <f>BE283+BE287</f>
        <v>56002.30906</v>
      </c>
      <c r="BF297" s="15">
        <f>BF283+BF287</f>
        <v>515</v>
      </c>
      <c r="BG297" s="15">
        <f>BG283+BG287</f>
        <v>0</v>
      </c>
      <c r="BH297" s="15">
        <f>BH283+BH287</f>
        <v>0</v>
      </c>
      <c r="BI297" s="34"/>
      <c r="BJ297" s="34"/>
      <c r="BK297" s="34"/>
      <c r="BL297" s="34"/>
      <c r="BM297" s="34"/>
      <c r="BN297" s="34"/>
      <c r="BO297" s="34"/>
      <c r="BP297" s="34"/>
      <c r="BQ297" s="34"/>
      <c r="BR297" s="34"/>
      <c r="BS297" s="34"/>
      <c r="BT297" s="34"/>
      <c r="BU297" s="17">
        <f>BV297+BW297+BX297+BY297</f>
        <v>56517.30906</v>
      </c>
      <c r="BV297" s="15">
        <f>BV283+BV287</f>
        <v>56002.30906</v>
      </c>
      <c r="BW297" s="15">
        <f>BW283+BW287</f>
        <v>515</v>
      </c>
      <c r="BX297" s="15">
        <f>BX283+BX287</f>
        <v>0</v>
      </c>
      <c r="BY297" s="15">
        <f>BY283+BY287</f>
        <v>0</v>
      </c>
      <c r="BZ297" s="17">
        <f>CA297+CB297+CC297+CD297</f>
        <v>0</v>
      </c>
      <c r="CA297" s="15">
        <f>CA283+CA287</f>
        <v>0</v>
      </c>
      <c r="CB297" s="15">
        <f>CB283+CB287</f>
        <v>0</v>
      </c>
      <c r="CC297" s="15">
        <f>CC283+CC287</f>
        <v>0</v>
      </c>
      <c r="CD297" s="15">
        <f>CD283+CD287</f>
        <v>0</v>
      </c>
      <c r="CE297" s="17">
        <f>CF297+CG297+CH297+CI297</f>
        <v>854187.59285000002</v>
      </c>
      <c r="CF297" s="15">
        <f>CF283+CF287</f>
        <v>7614.3490599999996</v>
      </c>
      <c r="CG297" s="15">
        <f>CG283+CG287</f>
        <v>455648.26634999993</v>
      </c>
      <c r="CH297" s="15">
        <f>CH283+CH287</f>
        <v>321297.80400000006</v>
      </c>
      <c r="CI297" s="15">
        <f>CI283+CI287</f>
        <v>69627.173440000013</v>
      </c>
      <c r="CJ297" s="17">
        <f>CK297+CL297+CM297+CN297</f>
        <v>27775.794330000001</v>
      </c>
      <c r="CK297" s="15">
        <f>CK283+CK287</f>
        <v>0</v>
      </c>
      <c r="CL297" s="15">
        <f>CL283+CL287</f>
        <v>6305.1219500000007</v>
      </c>
      <c r="CM297" s="15">
        <f>CM283+CM287</f>
        <v>21299.274379999999</v>
      </c>
      <c r="CN297" s="15">
        <f>CN283+CN287</f>
        <v>171.398</v>
      </c>
      <c r="CO297" s="17">
        <f>CP297+CQ297+CR297+CS297</f>
        <v>8129.3490599999996</v>
      </c>
      <c r="CP297" s="15">
        <f>CP283+CP287</f>
        <v>7614.3490599999996</v>
      </c>
      <c r="CQ297" s="15">
        <f>CQ283+CQ287</f>
        <v>515</v>
      </c>
      <c r="CR297" s="15">
        <f>CR283+CR287</f>
        <v>0</v>
      </c>
      <c r="CS297" s="15">
        <f>CS283+CS287</f>
        <v>0</v>
      </c>
      <c r="CT297" s="17">
        <f>CU297+CV297+CW297+CX297</f>
        <v>715678.93883</v>
      </c>
      <c r="CU297" s="15">
        <f>CU283+CU287</f>
        <v>7614.3490599999996</v>
      </c>
      <c r="CV297" s="15">
        <f>CV283+CV287</f>
        <v>403640.87522000005</v>
      </c>
      <c r="CW297" s="15">
        <f>CW283+CW287</f>
        <v>239338.88454</v>
      </c>
      <c r="CX297" s="15">
        <f>CX283+CX287</f>
        <v>65084.830010000005</v>
      </c>
      <c r="CY297" s="17">
        <f>CZ297+DA297+DB297+DC297</f>
        <v>216614.81905999998</v>
      </c>
      <c r="CZ297" s="15">
        <f>CZ283+CZ287</f>
        <v>0</v>
      </c>
      <c r="DA297" s="15">
        <f>DA283+DA287</f>
        <v>127168.40757000001</v>
      </c>
      <c r="DB297" s="15">
        <f>DB283+DB287</f>
        <v>51155.260209999986</v>
      </c>
      <c r="DC297" s="15">
        <f>DC283+DC287</f>
        <v>38291.151279999991</v>
      </c>
      <c r="DD297" s="34"/>
      <c r="DE297" s="17">
        <f>DF297+DG297+DH297+DI297</f>
        <v>924616.90883000009</v>
      </c>
      <c r="DF297" s="15">
        <f>DF283+DF287</f>
        <v>0</v>
      </c>
      <c r="DG297" s="15">
        <f>DG283+DG287</f>
        <v>530746.78278999997</v>
      </c>
      <c r="DH297" s="15">
        <f>DH283+DH287</f>
        <v>290494.14475000004</v>
      </c>
      <c r="DI297" s="15">
        <f>DI283+DI287</f>
        <v>103375.98129</v>
      </c>
      <c r="DJ297" s="17">
        <f>DK297+DL297+DM297+DN297</f>
        <v>110732.85969000001</v>
      </c>
      <c r="DK297" s="15">
        <f>DK283+DK287</f>
        <v>0</v>
      </c>
      <c r="DL297" s="15">
        <f>DL283+DL287</f>
        <v>45702.269180000003</v>
      </c>
      <c r="DM297" s="15">
        <f>DM283+DM287</f>
        <v>60659.645080000002</v>
      </c>
      <c r="DN297" s="15">
        <f>DN283+DN287</f>
        <v>4370.9454299999998</v>
      </c>
      <c r="DO297" s="208"/>
      <c r="DP297" s="110"/>
      <c r="DQ297" s="110"/>
      <c r="DR297" s="17">
        <f>DS297+DT297+DU297+DV297</f>
        <v>74834.10964000001</v>
      </c>
      <c r="DS297" s="15">
        <f>DS283+DS287</f>
        <v>0</v>
      </c>
      <c r="DT297" s="15">
        <f>DT283+DT287</f>
        <v>40499.849670000003</v>
      </c>
      <c r="DU297" s="15">
        <f>DU283+DU287</f>
        <v>28486.328000000001</v>
      </c>
      <c r="DV297" s="234">
        <f>DV283+DV287</f>
        <v>5847.9319699999996</v>
      </c>
      <c r="DW297" s="15">
        <f>DX297+DY297+DZ297+EA297</f>
        <v>60320.763810359284</v>
      </c>
      <c r="DX297" s="17">
        <f>DX283+DX287</f>
        <v>0.53604664375474409</v>
      </c>
      <c r="DY297" s="15">
        <f>DY283+DY287</f>
        <v>27405.556696216125</v>
      </c>
      <c r="DZ297" s="15">
        <f>DZ283+DZ287</f>
        <v>27065.739097499405</v>
      </c>
      <c r="EA297" s="15">
        <f>EA283+EA287</f>
        <v>5848.9319699999996</v>
      </c>
      <c r="EB297" s="17">
        <f>EC297+ED297+EE297+EF297</f>
        <v>14516.508640000002</v>
      </c>
      <c r="EC297" s="15">
        <f>EC283+EC287</f>
        <v>0</v>
      </c>
      <c r="ED297" s="15">
        <f>ED283+ED287</f>
        <v>13094.969640000001</v>
      </c>
      <c r="EE297" s="15">
        <f>EE283+EE287</f>
        <v>1421.5390000000007</v>
      </c>
      <c r="EF297" s="15">
        <f>EF283+EF287</f>
        <v>0</v>
      </c>
      <c r="EG297" s="110"/>
      <c r="EH297" s="110"/>
      <c r="EI297" s="110"/>
      <c r="EJ297" s="77"/>
      <c r="EL297" s="77"/>
      <c r="EM297" s="77"/>
      <c r="ET297" s="169"/>
      <c r="EU297" s="169"/>
      <c r="EV297" s="169"/>
      <c r="EW297" s="169"/>
      <c r="EX297" s="169"/>
      <c r="EY297" s="169"/>
      <c r="EZ297" s="169"/>
      <c r="FC297" s="8">
        <f>FD297+FE297+FF297+FG297</f>
        <v>715678.93883</v>
      </c>
      <c r="FD297" s="36">
        <f>FD283+FD287</f>
        <v>7614.3490599999996</v>
      </c>
      <c r="FE297" s="36">
        <f>FE283+FE287</f>
        <v>403640.87522000005</v>
      </c>
      <c r="FF297" s="36">
        <f>FF283+FF287</f>
        <v>239338.88454</v>
      </c>
      <c r="FG297" s="36">
        <f>FG283+FG287</f>
        <v>65084.830010000005</v>
      </c>
      <c r="FH297" s="8">
        <f>FI297+FJ297+FK297+FL297</f>
        <v>218894.81581099998</v>
      </c>
      <c r="FI297" s="36">
        <f>FI283+FI287</f>
        <v>0</v>
      </c>
      <c r="FJ297" s="36">
        <f>FJ283+FJ287</f>
        <v>129078.160321</v>
      </c>
      <c r="FK297" s="36">
        <f>FK283+FK287</f>
        <v>51155.260209999986</v>
      </c>
      <c r="FL297" s="36">
        <f>FL283+FL287</f>
        <v>38661.39527999999</v>
      </c>
      <c r="FM297" s="8">
        <f>FN297+FO297+FP297+FQ297</f>
        <v>715616.43883</v>
      </c>
      <c r="FN297" s="36">
        <f>FN283+FN287</f>
        <v>7614.3490599999996</v>
      </c>
      <c r="FO297" s="36">
        <f>FO283+FO287</f>
        <v>403578.37522000005</v>
      </c>
      <c r="FP297" s="36">
        <f>FP283+FP287</f>
        <v>239338.88454</v>
      </c>
      <c r="FQ297" s="36">
        <f>FQ283+FQ287</f>
        <v>65084.830010000005</v>
      </c>
      <c r="FR297" s="8">
        <f>FS297+FT297+FU297+FV297</f>
        <v>216614.81905999998</v>
      </c>
      <c r="FS297" s="36">
        <f>FS283+FS287</f>
        <v>0</v>
      </c>
      <c r="FT297" s="36">
        <f>FT283+FT287</f>
        <v>127168.40757000001</v>
      </c>
      <c r="FU297" s="36">
        <f>FU283+FU287</f>
        <v>51155.260209999986</v>
      </c>
      <c r="FV297" s="36">
        <f>FV283+FV287</f>
        <v>38291.151279999991</v>
      </c>
    </row>
    <row r="298" spans="2:178" s="59" customFormat="1" ht="19.5" hidden="1" customHeight="1" x14ac:dyDescent="0.25">
      <c r="B298" s="53"/>
      <c r="C298" s="54"/>
      <c r="D298" s="53"/>
      <c r="E298" s="64"/>
      <c r="F298" s="53"/>
      <c r="G298" s="54"/>
      <c r="H298" s="53"/>
      <c r="I298" s="53"/>
      <c r="J298" s="53"/>
      <c r="K298" s="53"/>
      <c r="L298" s="53"/>
      <c r="M298" s="103"/>
      <c r="N298" s="104" t="s">
        <v>444</v>
      </c>
      <c r="O298" s="104"/>
      <c r="P298" s="17">
        <f>Q298+R298+S298+T298</f>
        <v>1121999.862</v>
      </c>
      <c r="Q298" s="15">
        <f>Q284+Q288</f>
        <v>300969.86199999996</v>
      </c>
      <c r="R298" s="15">
        <f>R284+R288</f>
        <v>451030.00000000006</v>
      </c>
      <c r="S298" s="15">
        <f>S284</f>
        <v>300000.00000000006</v>
      </c>
      <c r="T298" s="15">
        <f>T284</f>
        <v>70000.000000000015</v>
      </c>
      <c r="U298" s="104"/>
      <c r="V298" s="104"/>
      <c r="W298" s="104"/>
      <c r="X298" s="104"/>
      <c r="Y298" s="104"/>
      <c r="Z298" s="104"/>
      <c r="AA298" s="104"/>
      <c r="AB298" s="104"/>
      <c r="AC298" s="104"/>
      <c r="AD298" s="104"/>
      <c r="AE298" s="104"/>
      <c r="AF298" s="104"/>
      <c r="AG298" s="104"/>
      <c r="AH298" s="104"/>
      <c r="AI298" s="17" t="e">
        <f>AJ298+AK298+AL298+AM298</f>
        <v>#VALUE!</v>
      </c>
      <c r="AJ298" s="15" t="e">
        <f>AJ284+AJ288</f>
        <v>#VALUE!</v>
      </c>
      <c r="AK298" s="329">
        <f>AK284+AK288</f>
        <v>0</v>
      </c>
      <c r="AL298" s="329"/>
      <c r="AM298" s="329"/>
      <c r="AN298" s="17">
        <f>AO298+AP298+AQ298+AR298</f>
        <v>1121999.862</v>
      </c>
      <c r="AO298" s="15">
        <f>AO284+AO288</f>
        <v>300969.86199999996</v>
      </c>
      <c r="AP298" s="15">
        <f>AP284+AP288</f>
        <v>451030.00000000006</v>
      </c>
      <c r="AQ298" s="15">
        <f>AQ284</f>
        <v>300000.00000000006</v>
      </c>
      <c r="AR298" s="15">
        <f>AR284</f>
        <v>70000.000000000015</v>
      </c>
      <c r="AS298" s="17">
        <f>AT298+AU298+AW298+AX298</f>
        <v>776612.13800000004</v>
      </c>
      <c r="AT298" s="15">
        <f>AT284+AT288</f>
        <v>325582.13799999998</v>
      </c>
      <c r="AU298" s="15">
        <f>AU284+AU288</f>
        <v>451030</v>
      </c>
      <c r="AV298" s="15"/>
      <c r="AW298" s="15"/>
      <c r="AX298" s="15"/>
      <c r="AY298" s="17">
        <f>AZ298+BA298+BB298+BC298</f>
        <v>776612.13800000004</v>
      </c>
      <c r="AZ298" s="15">
        <f>AZ284+AZ288</f>
        <v>325582.13799999998</v>
      </c>
      <c r="BA298" s="15">
        <f>BA284+BA288</f>
        <v>451030</v>
      </c>
      <c r="BB298" s="15"/>
      <c r="BC298" s="15"/>
      <c r="BD298" s="17">
        <f>BE298+BF298+BG298+BH298</f>
        <v>775582.13800000004</v>
      </c>
      <c r="BE298" s="15">
        <f>BE284+BE288</f>
        <v>325582.13799999998</v>
      </c>
      <c r="BF298" s="15">
        <f>BF284+BF288</f>
        <v>450000</v>
      </c>
      <c r="BG298" s="15"/>
      <c r="BH298" s="15"/>
      <c r="BI298" s="34"/>
      <c r="BJ298" s="34"/>
      <c r="BK298" s="34"/>
      <c r="BL298" s="34"/>
      <c r="BM298" s="34"/>
      <c r="BN298" s="34"/>
      <c r="BO298" s="34"/>
      <c r="BP298" s="34"/>
      <c r="BQ298" s="34"/>
      <c r="BR298" s="34"/>
      <c r="BS298" s="34"/>
      <c r="BT298" s="34"/>
      <c r="BU298" s="17">
        <f>BV298+BW298+BX298+BY298</f>
        <v>1099165.50688</v>
      </c>
      <c r="BV298" s="15">
        <f>BV284+BV288</f>
        <v>279853.05741999997</v>
      </c>
      <c r="BW298" s="15">
        <f>BW284+BW288</f>
        <v>449858.14439999999</v>
      </c>
      <c r="BX298" s="15">
        <f>BX284</f>
        <v>299998.52962000004</v>
      </c>
      <c r="BY298" s="15">
        <f>BY284</f>
        <v>69455.775440000012</v>
      </c>
      <c r="BZ298" s="17">
        <f>CA298+CB298+CC298+CD298</f>
        <v>22834.355119999997</v>
      </c>
      <c r="CA298" s="15">
        <f>CA284+CA288</f>
        <v>21116.80458</v>
      </c>
      <c r="CB298" s="15">
        <f>CB284+CB288</f>
        <v>1171.8555999999994</v>
      </c>
      <c r="CC298" s="15">
        <f>CC284</f>
        <v>1.47037999999975</v>
      </c>
      <c r="CD298" s="15">
        <f>CD284</f>
        <v>544.22455999999988</v>
      </c>
      <c r="CE298" s="17">
        <f>CF298+CG298+CH298+CI298</f>
        <v>92361.690999999992</v>
      </c>
      <c r="CF298" s="15">
        <f>CF284+CF288</f>
        <v>91331.690999999992</v>
      </c>
      <c r="CG298" s="15">
        <f>CG284+CG288</f>
        <v>1030</v>
      </c>
      <c r="CH298" s="15">
        <f>CH284</f>
        <v>0</v>
      </c>
      <c r="CI298" s="15">
        <f>CI284</f>
        <v>0</v>
      </c>
      <c r="CJ298" s="17">
        <f>CK298+CL298+CM298+CN298</f>
        <v>0</v>
      </c>
      <c r="CK298" s="15">
        <f>CK284+CK288</f>
        <v>0</v>
      </c>
      <c r="CL298" s="15">
        <f>CL284+CL288</f>
        <v>0</v>
      </c>
      <c r="CM298" s="15"/>
      <c r="CN298" s="15"/>
      <c r="CO298" s="17">
        <f>CP298+CQ298+CR298+CS298</f>
        <v>541189.83539999998</v>
      </c>
      <c r="CP298" s="15">
        <f>CP284+CP288</f>
        <v>91331.690999999992</v>
      </c>
      <c r="CQ298" s="15">
        <f>CQ284+CQ288</f>
        <v>449858.14439999999</v>
      </c>
      <c r="CR298" s="15"/>
      <c r="CS298" s="15"/>
      <c r="CT298" s="17">
        <f>CU298+CV298+CW298+CX298</f>
        <v>91461.690999999992</v>
      </c>
      <c r="CU298" s="15">
        <f>CU284+CU288</f>
        <v>91331.690999999992</v>
      </c>
      <c r="CV298" s="15">
        <f>CV284+CV288</f>
        <v>130</v>
      </c>
      <c r="CW298" s="15"/>
      <c r="CX298" s="15"/>
      <c r="CY298" s="17">
        <f>CZ298+DA298+DB298+DC298</f>
        <v>26367.20336</v>
      </c>
      <c r="CZ298" s="15">
        <f>CZ284+CZ288</f>
        <v>26367.20336</v>
      </c>
      <c r="DA298" s="15">
        <f>DA284+DA288</f>
        <v>0</v>
      </c>
      <c r="DB298" s="15"/>
      <c r="DC298" s="15"/>
      <c r="DD298" s="34"/>
      <c r="DE298" s="17">
        <f>DF298+DG298+DH298+DI298</f>
        <v>117698.89435999999</v>
      </c>
      <c r="DF298" s="15">
        <f>DF284+DF288</f>
        <v>117698.89435999999</v>
      </c>
      <c r="DG298" s="15">
        <f>DG284+DG288</f>
        <v>0</v>
      </c>
      <c r="DH298" s="15"/>
      <c r="DI298" s="15"/>
      <c r="DJ298" s="17">
        <f>DK298+DL298+DM298+DN298</f>
        <v>900</v>
      </c>
      <c r="DK298" s="15">
        <f>DK284+DK288</f>
        <v>0</v>
      </c>
      <c r="DL298" s="15">
        <f>DL284+DL288</f>
        <v>900</v>
      </c>
      <c r="DM298" s="15"/>
      <c r="DN298" s="15"/>
      <c r="DO298" s="208"/>
      <c r="DP298" s="110"/>
      <c r="DQ298" s="110"/>
      <c r="DR298" s="17">
        <f>DS298+DT298+DU298+DV298</f>
        <v>40903.43778</v>
      </c>
      <c r="DS298" s="15">
        <f>DS284+DS288</f>
        <v>40903.43778</v>
      </c>
      <c r="DT298" s="15">
        <f>DT284+DT288</f>
        <v>0</v>
      </c>
      <c r="DU298" s="15"/>
      <c r="DV298" s="234"/>
      <c r="DW298" s="15">
        <f>DX298+DY298+DZ298+EA298</f>
        <v>21926.150539999999</v>
      </c>
      <c r="DX298" s="17">
        <f>DX284+DX288</f>
        <v>21926.150539999999</v>
      </c>
      <c r="DY298" s="15">
        <f>DY284+DY288</f>
        <v>0</v>
      </c>
      <c r="DZ298" s="15"/>
      <c r="EA298" s="15"/>
      <c r="EB298" s="17">
        <f>EC298+ED298+EE298+EF298</f>
        <v>18977.287239999998</v>
      </c>
      <c r="EC298" s="15">
        <f>EC284+EC288</f>
        <v>18977.287239999998</v>
      </c>
      <c r="ED298" s="15">
        <f>ED284+ED288</f>
        <v>0</v>
      </c>
      <c r="EE298" s="15"/>
      <c r="EF298" s="15"/>
      <c r="EG298" s="110"/>
      <c r="EH298" s="110"/>
      <c r="EI298" s="110"/>
      <c r="EJ298" s="77"/>
      <c r="EL298" s="77"/>
      <c r="EM298" s="77"/>
      <c r="ET298" s="169"/>
      <c r="EU298" s="169"/>
      <c r="EV298" s="169"/>
      <c r="EW298" s="169"/>
      <c r="EX298" s="169"/>
      <c r="EY298" s="169"/>
      <c r="EZ298" s="169"/>
      <c r="FC298" s="8">
        <f>FD298+FE298+FF298+FG298</f>
        <v>91461.691000000006</v>
      </c>
      <c r="FD298" s="36">
        <f>FD284+FD288</f>
        <v>91331.691000000006</v>
      </c>
      <c r="FE298" s="36">
        <f>FE284+FE288</f>
        <v>130</v>
      </c>
      <c r="FF298" s="36"/>
      <c r="FG298" s="36"/>
      <c r="FH298" s="8">
        <f>FI298+FJ298+FK298+FL298</f>
        <v>26317.20336</v>
      </c>
      <c r="FI298" s="36">
        <f>FI284+FI288</f>
        <v>26317.20336</v>
      </c>
      <c r="FJ298" s="36">
        <f>FJ284+FJ288</f>
        <v>0</v>
      </c>
      <c r="FK298" s="36"/>
      <c r="FL298" s="36"/>
      <c r="FM298" s="8">
        <f>FN298+FO298+FP298+FQ298</f>
        <v>89481.691000000006</v>
      </c>
      <c r="FN298" s="36">
        <f>FN284+FN288</f>
        <v>89481.691000000006</v>
      </c>
      <c r="FO298" s="36">
        <f>FO284+FO288</f>
        <v>0</v>
      </c>
      <c r="FP298" s="36"/>
      <c r="FQ298" s="36"/>
      <c r="FR298" s="8">
        <f>FS298+FT298+FU298+FV298</f>
        <v>26317.20336</v>
      </c>
      <c r="FS298" s="36">
        <f>FS284+FS288</f>
        <v>26317.20336</v>
      </c>
      <c r="FT298" s="36">
        <f>FT284+FT288</f>
        <v>0</v>
      </c>
      <c r="FU298" s="36"/>
      <c r="FV298" s="36"/>
    </row>
    <row r="299" spans="2:178" s="59" customFormat="1" ht="19.5" hidden="1" customHeight="1" x14ac:dyDescent="0.25">
      <c r="B299" s="80"/>
      <c r="C299" s="80"/>
      <c r="D299" s="80"/>
      <c r="E299" s="105"/>
      <c r="F299" s="80"/>
      <c r="G299" s="80"/>
      <c r="H299" s="80"/>
      <c r="I299" s="80"/>
      <c r="J299" s="80"/>
      <c r="K299" s="80"/>
      <c r="L299" s="80"/>
      <c r="M299" s="119"/>
      <c r="N299" s="119"/>
      <c r="O299" s="119"/>
      <c r="P299" s="120"/>
      <c r="Q299" s="120"/>
      <c r="R299" s="120"/>
      <c r="S299" s="120"/>
      <c r="T299" s="120"/>
      <c r="U299" s="119"/>
      <c r="V299" s="119"/>
      <c r="W299" s="119"/>
      <c r="X299" s="119"/>
      <c r="Y299" s="119"/>
      <c r="Z299" s="119"/>
      <c r="AA299" s="119"/>
      <c r="AB299" s="119"/>
      <c r="AC299" s="119"/>
      <c r="AD299" s="119"/>
      <c r="AE299" s="119"/>
      <c r="AF299" s="119"/>
      <c r="AG299" s="119"/>
      <c r="AH299" s="119"/>
      <c r="AI299" s="120"/>
      <c r="AJ299" s="120"/>
      <c r="AK299" s="334"/>
      <c r="AL299" s="334"/>
      <c r="AM299" s="334"/>
      <c r="AN299" s="120"/>
      <c r="AO299" s="120"/>
      <c r="AP299" s="120"/>
      <c r="AQ299" s="120"/>
      <c r="AR299" s="120"/>
      <c r="AS299" s="120"/>
      <c r="AT299" s="120"/>
      <c r="AU299" s="120"/>
      <c r="AV299" s="120"/>
      <c r="AW299" s="120"/>
      <c r="AX299" s="120"/>
      <c r="AY299" s="120"/>
      <c r="AZ299" s="120"/>
      <c r="BA299" s="120"/>
      <c r="BB299" s="120"/>
      <c r="BC299" s="120"/>
      <c r="BD299" s="120"/>
      <c r="BE299" s="120"/>
      <c r="BF299" s="120"/>
      <c r="BG299" s="120"/>
      <c r="BH299" s="120"/>
      <c r="BI299" s="121"/>
      <c r="BJ299" s="121"/>
      <c r="BK299" s="121"/>
      <c r="BL299" s="121"/>
      <c r="BM299" s="121"/>
      <c r="BN299" s="121"/>
      <c r="BO299" s="121"/>
      <c r="BP299" s="121"/>
      <c r="BQ299" s="121"/>
      <c r="BR299" s="121"/>
      <c r="BS299" s="121"/>
      <c r="BT299" s="121"/>
      <c r="BU299" s="120"/>
      <c r="BV299" s="120"/>
      <c r="BW299" s="120"/>
      <c r="BX299" s="120"/>
      <c r="BY299" s="120"/>
      <c r="BZ299" s="120"/>
      <c r="CA299" s="120"/>
      <c r="CB299" s="120"/>
      <c r="CC299" s="120"/>
      <c r="CD299" s="120"/>
      <c r="CE299" s="120"/>
      <c r="CF299" s="120"/>
      <c r="CG299" s="120"/>
      <c r="CH299" s="120"/>
      <c r="CI299" s="120"/>
      <c r="CJ299" s="120"/>
      <c r="CK299" s="120"/>
      <c r="CL299" s="120"/>
      <c r="CM299" s="120"/>
      <c r="CN299" s="120"/>
      <c r="CO299" s="120"/>
      <c r="CP299" s="120"/>
      <c r="CQ299" s="120"/>
      <c r="CR299" s="120"/>
      <c r="CS299" s="120"/>
      <c r="CT299" s="120"/>
      <c r="CU299" s="120"/>
      <c r="CV299" s="120"/>
      <c r="CW299" s="120"/>
      <c r="CX299" s="120"/>
      <c r="CY299" s="120"/>
      <c r="CZ299" s="120"/>
      <c r="DA299" s="120"/>
      <c r="DB299" s="120"/>
      <c r="DC299" s="120"/>
      <c r="DD299" s="121"/>
      <c r="DE299" s="120"/>
      <c r="DF299" s="120"/>
      <c r="DG299" s="120"/>
      <c r="DH299" s="120"/>
      <c r="DI299" s="120"/>
      <c r="DJ299" s="120"/>
      <c r="DK299" s="120"/>
      <c r="DL299" s="120"/>
      <c r="DM299" s="120"/>
      <c r="DN299" s="120"/>
      <c r="DO299" s="208"/>
      <c r="DP299" s="110"/>
      <c r="DQ299" s="110"/>
      <c r="DR299" s="120"/>
      <c r="DS299" s="120"/>
      <c r="DT299" s="120"/>
      <c r="DU299" s="120"/>
      <c r="DV299" s="120"/>
      <c r="DW299" s="247"/>
      <c r="DX299" s="120"/>
      <c r="DY299" s="120"/>
      <c r="DZ299" s="120"/>
      <c r="EA299" s="120"/>
      <c r="EB299" s="120"/>
      <c r="EC299" s="120"/>
      <c r="ED299" s="120"/>
      <c r="EE299" s="120"/>
      <c r="EF299" s="120"/>
      <c r="EG299" s="110"/>
      <c r="EH299" s="110"/>
      <c r="EI299" s="110"/>
      <c r="EJ299" s="77"/>
      <c r="EL299" s="77"/>
      <c r="EM299" s="77"/>
      <c r="ET299" s="169"/>
      <c r="EU299" s="169"/>
      <c r="EV299" s="169"/>
      <c r="EW299" s="169"/>
      <c r="EX299" s="169"/>
      <c r="EY299" s="169"/>
      <c r="EZ299" s="169"/>
      <c r="FC299" s="122"/>
      <c r="FD299" s="122"/>
      <c r="FE299" s="122"/>
      <c r="FF299" s="122"/>
      <c r="FG299" s="122"/>
      <c r="FH299" s="122"/>
      <c r="FI299" s="122"/>
      <c r="FJ299" s="122"/>
      <c r="FK299" s="122"/>
      <c r="FL299" s="122"/>
      <c r="FM299" s="122"/>
      <c r="FN299" s="122"/>
      <c r="FO299" s="122"/>
      <c r="FP299" s="122"/>
      <c r="FQ299" s="122"/>
      <c r="FR299" s="122"/>
      <c r="FS299" s="122"/>
      <c r="FT299" s="122"/>
      <c r="FU299" s="122"/>
      <c r="FV299" s="122"/>
    </row>
    <row r="300" spans="2:178" s="59" customFormat="1" ht="19.5" hidden="1" customHeight="1" x14ac:dyDescent="0.25">
      <c r="B300" s="53"/>
      <c r="C300" s="54"/>
      <c r="D300" s="53"/>
      <c r="E300" s="64"/>
      <c r="F300" s="53"/>
      <c r="G300" s="54"/>
      <c r="H300" s="53"/>
      <c r="I300" s="53"/>
      <c r="J300" s="53"/>
      <c r="K300" s="53"/>
      <c r="L300" s="53"/>
      <c r="M300" s="103"/>
      <c r="N300" s="104" t="s">
        <v>460</v>
      </c>
      <c r="O300" s="104"/>
      <c r="P300" s="17">
        <f t="shared" ref="P300:P301" si="1227">Q300+R300+S300+T300</f>
        <v>6893.7780000000002</v>
      </c>
      <c r="Q300" s="15"/>
      <c r="R300" s="15">
        <v>6893.7780000000002</v>
      </c>
      <c r="S300" s="15"/>
      <c r="T300" s="15"/>
      <c r="U300" s="104"/>
      <c r="V300" s="104"/>
      <c r="W300" s="104"/>
      <c r="X300" s="104"/>
      <c r="Y300" s="104"/>
      <c r="Z300" s="104"/>
      <c r="AA300" s="104"/>
      <c r="AB300" s="104"/>
      <c r="AC300" s="104"/>
      <c r="AD300" s="104"/>
      <c r="AE300" s="104"/>
      <c r="AF300" s="104"/>
      <c r="AG300" s="104"/>
      <c r="AH300" s="104"/>
      <c r="AI300" s="17">
        <f>AJ300+AK300+AL300+AM300</f>
        <v>0</v>
      </c>
      <c r="AJ300" s="15"/>
      <c r="AK300" s="329"/>
      <c r="AL300" s="329"/>
      <c r="AM300" s="329"/>
      <c r="AN300" s="17">
        <f t="shared" ref="AN300:AN301" si="1228">AO300+AP300+AQ300+AR300</f>
        <v>6893.7780000000002</v>
      </c>
      <c r="AO300" s="15"/>
      <c r="AP300" s="15">
        <v>6893.7780000000002</v>
      </c>
      <c r="AQ300" s="15"/>
      <c r="AR300" s="15"/>
      <c r="AS300" s="17">
        <f t="shared" ref="AS300:AS301" si="1229">AT300+AU300+AW300+AX300</f>
        <v>24612.276000000002</v>
      </c>
      <c r="AT300" s="15">
        <f>AT281+AT285</f>
        <v>24612.276000000002</v>
      </c>
      <c r="AU300" s="15"/>
      <c r="AV300" s="15"/>
      <c r="AW300" s="15"/>
      <c r="AX300" s="15"/>
      <c r="AY300" s="17">
        <f t="shared" ref="AY300:AY301" si="1230">AZ300+BA300+BB300+BC300</f>
        <v>24612.276000000002</v>
      </c>
      <c r="AZ300" s="15">
        <f>AZ281+AZ285</f>
        <v>24612.276000000002</v>
      </c>
      <c r="BA300" s="15"/>
      <c r="BB300" s="15"/>
      <c r="BC300" s="15"/>
      <c r="BD300" s="17">
        <f>BE300+BF300+BG300+BH300</f>
        <v>24612.276000000002</v>
      </c>
      <c r="BE300" s="15">
        <f>BE281+BE285</f>
        <v>24612.276000000002</v>
      </c>
      <c r="BF300" s="15"/>
      <c r="BG300" s="15"/>
      <c r="BH300" s="15"/>
      <c r="BI300" s="34"/>
      <c r="BJ300" s="34"/>
      <c r="BK300" s="34"/>
      <c r="BL300" s="34"/>
      <c r="BM300" s="34"/>
      <c r="BN300" s="34"/>
      <c r="BO300" s="34"/>
      <c r="BP300" s="34"/>
      <c r="BQ300" s="34"/>
      <c r="BR300" s="34"/>
      <c r="BS300" s="34"/>
      <c r="BT300" s="34"/>
      <c r="BU300" s="17">
        <f t="shared" ref="BU300:BU301" si="1231">BV300+BW300+BX300+BY300</f>
        <v>0</v>
      </c>
      <c r="BV300" s="15"/>
      <c r="BW300" s="15"/>
      <c r="BX300" s="15"/>
      <c r="BY300" s="15"/>
      <c r="BZ300" s="17">
        <f t="shared" ref="BZ300:BZ301" si="1232">CA300+CB300+CC300+CD300</f>
        <v>0</v>
      </c>
      <c r="CA300" s="15"/>
      <c r="CB300" s="15"/>
      <c r="CC300" s="15"/>
      <c r="CD300" s="15"/>
      <c r="CE300" s="17">
        <f>CF300+CG300+CH300+CI300</f>
        <v>6893.7780000000002</v>
      </c>
      <c r="CF300" s="15"/>
      <c r="CG300" s="15">
        <v>6893.7780000000002</v>
      </c>
      <c r="CH300" s="15"/>
      <c r="CI300" s="15"/>
      <c r="CJ300" s="17"/>
      <c r="CK300" s="15"/>
      <c r="CL300" s="15"/>
      <c r="CM300" s="15"/>
      <c r="CN300" s="15"/>
      <c r="CO300" s="17">
        <f>CP300+CQ300+CR300+CS300</f>
        <v>6893.7780000000002</v>
      </c>
      <c r="CP300" s="15"/>
      <c r="CQ300" s="15">
        <v>6893.7780000000002</v>
      </c>
      <c r="CR300" s="15"/>
      <c r="CS300" s="15"/>
      <c r="CT300" s="17">
        <f>CU300+CV300+CW300+CX300</f>
        <v>6874.6081199999999</v>
      </c>
      <c r="CU300" s="15"/>
      <c r="CV300" s="15">
        <v>6874.6081199999999</v>
      </c>
      <c r="CW300" s="15"/>
      <c r="CX300" s="15"/>
      <c r="CY300" s="17">
        <f>CZ300+DA300+DB300+DC300</f>
        <v>0</v>
      </c>
      <c r="CZ300" s="15"/>
      <c r="DA300" s="15"/>
      <c r="DB300" s="15"/>
      <c r="DC300" s="15"/>
      <c r="DD300" s="34"/>
      <c r="DE300" s="17">
        <f>DF300+DG300+DH300+DI300</f>
        <v>0</v>
      </c>
      <c r="DF300" s="15"/>
      <c r="DG300" s="15"/>
      <c r="DH300" s="15"/>
      <c r="DI300" s="15"/>
      <c r="DJ300" s="17">
        <f t="shared" ref="DJ300:DJ301" si="1233">DK300+DL300+DM300+DN300</f>
        <v>19.169880000000376</v>
      </c>
      <c r="DK300" s="17"/>
      <c r="DL300" s="17">
        <f t="shared" ref="DL300:DL301" si="1234">CQ300-CV300</f>
        <v>19.169880000000376</v>
      </c>
      <c r="DM300" s="17"/>
      <c r="DN300" s="17"/>
      <c r="DO300" s="208"/>
      <c r="DP300" s="110"/>
      <c r="DQ300" s="110"/>
      <c r="DR300" s="17">
        <f>DS300+DT300+DU300+DV300</f>
        <v>0</v>
      </c>
      <c r="DS300" s="15"/>
      <c r="DT300" s="15"/>
      <c r="DU300" s="15"/>
      <c r="DV300" s="234"/>
      <c r="DW300" s="15">
        <f>DX300+DY300+DZ300+EA300</f>
        <v>0</v>
      </c>
      <c r="DX300" s="17"/>
      <c r="DY300" s="15"/>
      <c r="DZ300" s="15"/>
      <c r="EA300" s="15"/>
      <c r="EB300" s="17">
        <f>EC300+ED300+EE300+EF300</f>
        <v>0</v>
      </c>
      <c r="EC300" s="15"/>
      <c r="ED300" s="15"/>
      <c r="EE300" s="15"/>
      <c r="EF300" s="15"/>
      <c r="EG300" s="110"/>
      <c r="EH300" s="110"/>
      <c r="EI300" s="110"/>
      <c r="EJ300" s="77"/>
      <c r="EL300" s="77"/>
      <c r="EM300" s="77"/>
      <c r="ET300" s="169"/>
      <c r="EU300" s="169"/>
      <c r="EV300" s="169"/>
      <c r="EW300" s="169"/>
      <c r="EX300" s="169"/>
      <c r="EY300" s="169"/>
      <c r="EZ300" s="169"/>
      <c r="FC300" s="8">
        <f>FD300+FE300+FF300+FG300</f>
        <v>6874.6081199999999</v>
      </c>
      <c r="FD300" s="36"/>
      <c r="FE300" s="36">
        <v>6874.6081199999999</v>
      </c>
      <c r="FF300" s="36"/>
      <c r="FG300" s="36"/>
      <c r="FH300" s="8">
        <f>FI300+FJ300+FK300+FL300</f>
        <v>0</v>
      </c>
      <c r="FI300" s="36"/>
      <c r="FJ300" s="36"/>
      <c r="FK300" s="36"/>
      <c r="FL300" s="36"/>
      <c r="FM300" s="8">
        <f>FN300+FO300+FP300+FQ300</f>
        <v>0</v>
      </c>
      <c r="FN300" s="36"/>
      <c r="FO300" s="36"/>
      <c r="FP300" s="36"/>
      <c r="FQ300" s="36"/>
      <c r="FR300" s="8">
        <f>FS300+FT300+FU300+FV300</f>
        <v>0</v>
      </c>
      <c r="FS300" s="36"/>
      <c r="FT300" s="36"/>
      <c r="FU300" s="36"/>
      <c r="FV300" s="36"/>
    </row>
    <row r="301" spans="2:178" s="59" customFormat="1" ht="23.25" hidden="1" customHeight="1" x14ac:dyDescent="0.25">
      <c r="B301" s="53"/>
      <c r="C301" s="54"/>
      <c r="D301" s="53"/>
      <c r="E301" s="64"/>
      <c r="F301" s="53"/>
      <c r="G301" s="54"/>
      <c r="H301" s="53"/>
      <c r="I301" s="53"/>
      <c r="J301" s="53"/>
      <c r="K301" s="53"/>
      <c r="L301" s="53"/>
      <c r="M301" s="401" t="s">
        <v>461</v>
      </c>
      <c r="N301" s="402"/>
      <c r="O301" s="291"/>
      <c r="P301" s="17">
        <f t="shared" si="1227"/>
        <v>10000</v>
      </c>
      <c r="Q301" s="15"/>
      <c r="R301" s="15">
        <v>10000</v>
      </c>
      <c r="S301" s="15"/>
      <c r="T301" s="15"/>
      <c r="U301" s="291"/>
      <c r="V301" s="291"/>
      <c r="W301" s="291"/>
      <c r="X301" s="291"/>
      <c r="Y301" s="291"/>
      <c r="Z301" s="291"/>
      <c r="AA301" s="291"/>
      <c r="AB301" s="291"/>
      <c r="AC301" s="291"/>
      <c r="AD301" s="291"/>
      <c r="AE301" s="291"/>
      <c r="AF301" s="291"/>
      <c r="AG301" s="291"/>
      <c r="AH301" s="291"/>
      <c r="AI301" s="17">
        <f>AJ301+AK301+AL301+AM301</f>
        <v>0</v>
      </c>
      <c r="AJ301" s="15"/>
      <c r="AK301" s="324"/>
      <c r="AL301" s="324"/>
      <c r="AM301" s="324"/>
      <c r="AN301" s="17">
        <f t="shared" si="1228"/>
        <v>10000</v>
      </c>
      <c r="AO301" s="15"/>
      <c r="AP301" s="15">
        <v>10000</v>
      </c>
      <c r="AQ301" s="15"/>
      <c r="AR301" s="15"/>
      <c r="AS301" s="17">
        <f t="shared" si="1229"/>
        <v>1198111.318</v>
      </c>
      <c r="AT301" s="15">
        <f>AT278+AT284</f>
        <v>378111.31799999997</v>
      </c>
      <c r="AU301" s="15">
        <f>AU278+AU284</f>
        <v>450000</v>
      </c>
      <c r="AV301" s="15"/>
      <c r="AW301" s="15">
        <f>AW278+AW284</f>
        <v>300000.00000000006</v>
      </c>
      <c r="AX301" s="15">
        <f>AX278+AX284</f>
        <v>70000.000000000015</v>
      </c>
      <c r="AY301" s="17">
        <f t="shared" si="1230"/>
        <v>1198111.318</v>
      </c>
      <c r="AZ301" s="15">
        <f>AZ278+AZ284</f>
        <v>378111.31799999997</v>
      </c>
      <c r="BA301" s="15">
        <f>BA278+BA284</f>
        <v>450000</v>
      </c>
      <c r="BB301" s="15">
        <f>BB278+BB284</f>
        <v>300000</v>
      </c>
      <c r="BC301" s="15">
        <f>BC278+BC284</f>
        <v>70000</v>
      </c>
      <c r="BD301" s="17">
        <f>BE301+BF301+BG301+BH301</f>
        <v>378111.31799999997</v>
      </c>
      <c r="BE301" s="15">
        <f>BE278+BE284</f>
        <v>378111.31799999997</v>
      </c>
      <c r="BF301" s="15">
        <f>BF299</f>
        <v>0</v>
      </c>
      <c r="BG301" s="15">
        <f>BG299</f>
        <v>0</v>
      </c>
      <c r="BH301" s="15">
        <f>BH299</f>
        <v>0</v>
      </c>
      <c r="BI301" s="34"/>
      <c r="BJ301" s="34"/>
      <c r="BK301" s="34"/>
      <c r="BL301" s="34"/>
      <c r="BM301" s="34"/>
      <c r="BN301" s="34"/>
      <c r="BO301" s="34"/>
      <c r="BP301" s="34"/>
      <c r="BQ301" s="34"/>
      <c r="BR301" s="34"/>
      <c r="BS301" s="34"/>
      <c r="BT301" s="34"/>
      <c r="BU301" s="17">
        <f t="shared" si="1231"/>
        <v>0</v>
      </c>
      <c r="BV301" s="15"/>
      <c r="BW301" s="15"/>
      <c r="BX301" s="15"/>
      <c r="BY301" s="15"/>
      <c r="BZ301" s="17">
        <f t="shared" si="1232"/>
        <v>0</v>
      </c>
      <c r="CA301" s="15"/>
      <c r="CB301" s="15"/>
      <c r="CC301" s="15"/>
      <c r="CD301" s="15"/>
      <c r="CE301" s="17">
        <f>CF301+CG301+CH301+CI301</f>
        <v>10000</v>
      </c>
      <c r="CF301" s="15"/>
      <c r="CG301" s="15">
        <v>10000</v>
      </c>
      <c r="CH301" s="34"/>
      <c r="CI301" s="34"/>
      <c r="CJ301" s="17"/>
      <c r="CK301" s="15"/>
      <c r="CL301" s="34"/>
      <c r="CM301" s="34"/>
      <c r="CN301" s="34"/>
      <c r="CO301" s="17">
        <f>CP301+CQ301+CR301+CS301</f>
        <v>10000</v>
      </c>
      <c r="CP301" s="15"/>
      <c r="CQ301" s="15">
        <v>10000</v>
      </c>
      <c r="CR301" s="15"/>
      <c r="CS301" s="15"/>
      <c r="CT301" s="17">
        <f>CU301+CV301+CW301+CX301</f>
        <v>7104.2169800000001</v>
      </c>
      <c r="CU301" s="15"/>
      <c r="CV301" s="34">
        <f>4430.19559+2674.02139</f>
        <v>7104.2169800000001</v>
      </c>
      <c r="CW301" s="34"/>
      <c r="CX301" s="34"/>
      <c r="CY301" s="17">
        <f>CZ301+DA301+DB301+DC301</f>
        <v>0</v>
      </c>
      <c r="CZ301" s="15"/>
      <c r="DA301" s="34"/>
      <c r="DB301" s="34"/>
      <c r="DC301" s="34"/>
      <c r="DD301" s="34"/>
      <c r="DE301" s="17">
        <f>DF301+DG301+DH301+DI301</f>
        <v>0</v>
      </c>
      <c r="DF301" s="15"/>
      <c r="DG301" s="34"/>
      <c r="DH301" s="34"/>
      <c r="DI301" s="34"/>
      <c r="DJ301" s="17">
        <f t="shared" si="1233"/>
        <v>2895.7830199999999</v>
      </c>
      <c r="DK301" s="17"/>
      <c r="DL301" s="17">
        <f t="shared" si="1234"/>
        <v>2895.7830199999999</v>
      </c>
      <c r="DM301" s="17"/>
      <c r="DN301" s="17"/>
      <c r="DO301" s="208"/>
      <c r="DP301" s="110"/>
      <c r="DQ301" s="110"/>
      <c r="DR301" s="17">
        <f>DS301+DT301+DU301+DV301</f>
        <v>0</v>
      </c>
      <c r="DS301" s="15"/>
      <c r="DT301" s="34"/>
      <c r="DU301" s="34"/>
      <c r="DV301" s="43"/>
      <c r="DW301" s="15">
        <f>DX301+DY301+DZ301+EA301</f>
        <v>0</v>
      </c>
      <c r="DX301" s="17"/>
      <c r="DY301" s="34"/>
      <c r="DZ301" s="34"/>
      <c r="EA301" s="34"/>
      <c r="EB301" s="17">
        <f>EC301+ED301+EE301+EF301</f>
        <v>0</v>
      </c>
      <c r="EC301" s="15"/>
      <c r="ED301" s="34"/>
      <c r="EE301" s="34"/>
      <c r="EF301" s="34"/>
      <c r="EG301" s="110"/>
      <c r="EH301" s="110"/>
      <c r="EI301" s="110"/>
      <c r="EJ301" s="77"/>
      <c r="EL301" s="77"/>
      <c r="EM301" s="77"/>
      <c r="ET301" s="169"/>
      <c r="EU301" s="169"/>
      <c r="EV301" s="169"/>
      <c r="EW301" s="169"/>
      <c r="EX301" s="169"/>
      <c r="EY301" s="169"/>
      <c r="EZ301" s="169"/>
      <c r="FC301" s="8">
        <f>FD301+FE301+FF301+FG301</f>
        <v>7104.2169800000001</v>
      </c>
      <c r="FD301" s="36"/>
      <c r="FE301" s="9">
        <v>7104.2169800000001</v>
      </c>
      <c r="FF301" s="9"/>
      <c r="FG301" s="9"/>
      <c r="FH301" s="8">
        <f>FI301+FJ301+FK301+FL301</f>
        <v>0</v>
      </c>
      <c r="FI301" s="36"/>
      <c r="FJ301" s="9"/>
      <c r="FK301" s="9"/>
      <c r="FL301" s="9"/>
      <c r="FM301" s="8">
        <f>FN301+FO301+FP301+FQ301</f>
        <v>0</v>
      </c>
      <c r="FN301" s="36"/>
      <c r="FO301" s="9"/>
      <c r="FP301" s="9"/>
      <c r="FQ301" s="9"/>
      <c r="FR301" s="8">
        <f>FS301+FT301+FU301+FV301</f>
        <v>0</v>
      </c>
      <c r="FS301" s="36"/>
      <c r="FT301" s="9"/>
      <c r="FU301" s="9"/>
      <c r="FV301" s="9"/>
    </row>
    <row r="302" spans="2:178" ht="16.2" hidden="1" thickTop="1" x14ac:dyDescent="0.3">
      <c r="M302" s="399" t="s">
        <v>459</v>
      </c>
      <c r="N302" s="400"/>
      <c r="O302" s="290"/>
      <c r="P302" s="97">
        <f>R302</f>
        <v>16893.777999999998</v>
      </c>
      <c r="Q302" s="97"/>
      <c r="R302" s="97">
        <f>R300+R301</f>
        <v>16893.777999999998</v>
      </c>
      <c r="S302" s="97"/>
      <c r="T302" s="97"/>
      <c r="U302" s="290"/>
      <c r="V302" s="290"/>
      <c r="W302" s="290"/>
      <c r="X302" s="290"/>
      <c r="Y302" s="290"/>
      <c r="Z302" s="290"/>
      <c r="AA302" s="290"/>
      <c r="AB302" s="290"/>
      <c r="AC302" s="290"/>
      <c r="AD302" s="290"/>
      <c r="AE302" s="290"/>
      <c r="AF302" s="290"/>
      <c r="AG302" s="290"/>
      <c r="AH302" s="290"/>
      <c r="AI302" s="34">
        <f t="shared" ref="AI302:AM302" si="1235">AI288+AI292</f>
        <v>0</v>
      </c>
      <c r="AJ302" s="34">
        <f t="shared" si="1235"/>
        <v>0</v>
      </c>
      <c r="AK302" s="324">
        <f t="shared" si="1235"/>
        <v>0</v>
      </c>
      <c r="AL302" s="324">
        <f t="shared" si="1235"/>
        <v>0</v>
      </c>
      <c r="AM302" s="324">
        <f t="shared" si="1235"/>
        <v>0</v>
      </c>
      <c r="AN302" s="97">
        <f>AP302</f>
        <v>16893.777999999998</v>
      </c>
      <c r="AO302" s="97"/>
      <c r="AP302" s="97">
        <f>AP300+AP301</f>
        <v>16893.777999999998</v>
      </c>
      <c r="AQ302" s="97"/>
      <c r="AR302" s="97"/>
      <c r="AS302" s="97">
        <f t="shared" ref="AS302:BZ302" si="1236">AS288+AS292</f>
        <v>65</v>
      </c>
      <c r="AT302" s="97">
        <f t="shared" si="1236"/>
        <v>0</v>
      </c>
      <c r="AU302" s="97">
        <f t="shared" si="1236"/>
        <v>1225</v>
      </c>
      <c r="AV302" s="97"/>
      <c r="AW302" s="97">
        <f t="shared" si="1236"/>
        <v>0</v>
      </c>
      <c r="AX302" s="97">
        <f t="shared" si="1236"/>
        <v>0</v>
      </c>
      <c r="AY302" s="97">
        <f t="shared" si="1236"/>
        <v>65</v>
      </c>
      <c r="AZ302" s="97">
        <f t="shared" si="1236"/>
        <v>0</v>
      </c>
      <c r="BA302" s="97">
        <f t="shared" si="1236"/>
        <v>1225</v>
      </c>
      <c r="BB302" s="97">
        <f t="shared" si="1236"/>
        <v>0</v>
      </c>
      <c r="BC302" s="97">
        <f t="shared" si="1236"/>
        <v>0</v>
      </c>
      <c r="BD302" s="97">
        <f t="shared" si="1236"/>
        <v>195</v>
      </c>
      <c r="BE302" s="97">
        <f t="shared" si="1236"/>
        <v>0</v>
      </c>
      <c r="BF302" s="97">
        <f t="shared" si="1236"/>
        <v>195</v>
      </c>
      <c r="BG302" s="97">
        <f t="shared" si="1236"/>
        <v>0</v>
      </c>
      <c r="BH302" s="97">
        <f t="shared" si="1236"/>
        <v>0</v>
      </c>
      <c r="BI302" s="97">
        <f t="shared" si="1236"/>
        <v>0</v>
      </c>
      <c r="BJ302" s="97">
        <f t="shared" si="1236"/>
        <v>0</v>
      </c>
      <c r="BK302" s="97">
        <f t="shared" si="1236"/>
        <v>0</v>
      </c>
      <c r="BL302" s="97">
        <f t="shared" si="1236"/>
        <v>0</v>
      </c>
      <c r="BM302" s="97">
        <f t="shared" si="1236"/>
        <v>0</v>
      </c>
      <c r="BN302" s="97">
        <f t="shared" si="1236"/>
        <v>0</v>
      </c>
      <c r="BO302" s="97">
        <f t="shared" si="1236"/>
        <v>0</v>
      </c>
      <c r="BP302" s="97">
        <f t="shared" si="1236"/>
        <v>0</v>
      </c>
      <c r="BQ302" s="97">
        <f t="shared" si="1236"/>
        <v>0</v>
      </c>
      <c r="BR302" s="97">
        <f t="shared" si="1236"/>
        <v>0</v>
      </c>
      <c r="BS302" s="97">
        <f t="shared" si="1236"/>
        <v>0</v>
      </c>
      <c r="BT302" s="97">
        <f t="shared" si="1236"/>
        <v>0</v>
      </c>
      <c r="BU302" s="97"/>
      <c r="BV302" s="97"/>
      <c r="BW302" s="97"/>
      <c r="BX302" s="97"/>
      <c r="BY302" s="97"/>
      <c r="BZ302" s="97">
        <f t="shared" si="1236"/>
        <v>0</v>
      </c>
      <c r="CA302" s="97"/>
      <c r="CB302" s="97"/>
      <c r="CC302" s="97"/>
      <c r="CD302" s="97"/>
      <c r="CE302" s="97">
        <f>SUM(CE300:CE301)</f>
        <v>16893.777999999998</v>
      </c>
      <c r="CF302" s="97"/>
      <c r="CG302" s="97">
        <f>SUM(CG300:CG301)</f>
        <v>16893.777999999998</v>
      </c>
      <c r="CH302" s="97"/>
      <c r="CI302" s="97"/>
      <c r="CJ302" s="97"/>
      <c r="CK302" s="97"/>
      <c r="CL302" s="97"/>
      <c r="CM302" s="97"/>
      <c r="CN302" s="97"/>
      <c r="CO302" s="97">
        <f>SUM(CO300:CO301)</f>
        <v>16893.777999999998</v>
      </c>
      <c r="CP302" s="97"/>
      <c r="CQ302" s="97">
        <f>SUM(CQ300:CQ301)</f>
        <v>16893.777999999998</v>
      </c>
      <c r="CR302" s="97"/>
      <c r="CS302" s="97"/>
      <c r="CT302" s="97">
        <f>SUM(CT300:CT301)</f>
        <v>13978.8251</v>
      </c>
      <c r="CU302" s="97"/>
      <c r="CV302" s="97">
        <f>SUM(CV300:CV301)</f>
        <v>13978.8251</v>
      </c>
      <c r="CW302" s="97"/>
      <c r="CX302" s="97"/>
      <c r="CY302" s="34">
        <f t="shared" ref="CY302:DC302" si="1237">CY288+CY292</f>
        <v>0</v>
      </c>
      <c r="CZ302" s="34">
        <f t="shared" si="1237"/>
        <v>0</v>
      </c>
      <c r="DA302" s="34">
        <f t="shared" si="1237"/>
        <v>0</v>
      </c>
      <c r="DB302" s="34">
        <f t="shared" si="1237"/>
        <v>0</v>
      </c>
      <c r="DC302" s="34">
        <f t="shared" si="1237"/>
        <v>0</v>
      </c>
      <c r="DE302" s="97">
        <f t="shared" ref="DE302:DI302" si="1238">DE288+DE292</f>
        <v>0</v>
      </c>
      <c r="DF302" s="97">
        <f t="shared" si="1238"/>
        <v>0</v>
      </c>
      <c r="DG302" s="97">
        <f t="shared" si="1238"/>
        <v>0</v>
      </c>
      <c r="DH302" s="97">
        <f t="shared" si="1238"/>
        <v>0</v>
      </c>
      <c r="DI302" s="97">
        <f t="shared" si="1238"/>
        <v>0</v>
      </c>
      <c r="DJ302" s="97">
        <f>SUM(DJ300:DJ301)</f>
        <v>2914.9529000000002</v>
      </c>
      <c r="DK302" s="97"/>
      <c r="DL302" s="97">
        <f>SUM(DL300:DL301)</f>
        <v>2914.9529000000002</v>
      </c>
      <c r="DM302" s="97"/>
      <c r="DN302" s="97"/>
      <c r="DR302" s="97">
        <f t="shared" ref="DR302:EF302" si="1239">DR288+DR292</f>
        <v>0</v>
      </c>
      <c r="DS302" s="97">
        <f t="shared" si="1239"/>
        <v>0</v>
      </c>
      <c r="DT302" s="97">
        <f t="shared" si="1239"/>
        <v>0</v>
      </c>
      <c r="DU302" s="97">
        <f t="shared" si="1239"/>
        <v>0</v>
      </c>
      <c r="DV302" s="237">
        <f t="shared" si="1239"/>
        <v>0</v>
      </c>
      <c r="DW302" s="97">
        <f t="shared" si="1239"/>
        <v>0</v>
      </c>
      <c r="DX302" s="205">
        <f t="shared" si="1239"/>
        <v>0</v>
      </c>
      <c r="DY302" s="97">
        <f t="shared" si="1239"/>
        <v>0</v>
      </c>
      <c r="DZ302" s="97">
        <f t="shared" si="1239"/>
        <v>0</v>
      </c>
      <c r="EA302" s="97">
        <f t="shared" si="1239"/>
        <v>0</v>
      </c>
      <c r="EB302" s="97">
        <f t="shared" si="1239"/>
        <v>0</v>
      </c>
      <c r="EC302" s="97">
        <f t="shared" si="1239"/>
        <v>0</v>
      </c>
      <c r="ED302" s="97">
        <f t="shared" si="1239"/>
        <v>0</v>
      </c>
      <c r="EE302" s="97">
        <f t="shared" si="1239"/>
        <v>0</v>
      </c>
      <c r="EF302" s="97">
        <f t="shared" si="1239"/>
        <v>0</v>
      </c>
      <c r="EO302" s="59"/>
      <c r="EP302" s="59"/>
      <c r="EQ302" s="59"/>
      <c r="ER302" s="59"/>
      <c r="FC302" s="9">
        <f>SUM(FC300:FC301)</f>
        <v>13978.8251</v>
      </c>
      <c r="FD302" s="9">
        <f t="shared" ref="FD302:FV302" si="1240">FD288+FD292</f>
        <v>0</v>
      </c>
      <c r="FE302" s="9">
        <f>SUM(FE300:FE301)</f>
        <v>13978.8251</v>
      </c>
      <c r="FF302" s="9">
        <f t="shared" si="1240"/>
        <v>0</v>
      </c>
      <c r="FG302" s="9">
        <f t="shared" si="1240"/>
        <v>0</v>
      </c>
      <c r="FH302" s="9">
        <f t="shared" si="1240"/>
        <v>0</v>
      </c>
      <c r="FI302" s="9">
        <f t="shared" si="1240"/>
        <v>0</v>
      </c>
      <c r="FJ302" s="9">
        <f t="shared" si="1240"/>
        <v>0</v>
      </c>
      <c r="FK302" s="9">
        <f t="shared" si="1240"/>
        <v>0</v>
      </c>
      <c r="FL302" s="9">
        <f t="shared" si="1240"/>
        <v>0</v>
      </c>
      <c r="FM302" s="9">
        <f t="shared" si="1240"/>
        <v>0</v>
      </c>
      <c r="FN302" s="9">
        <f t="shared" si="1240"/>
        <v>0</v>
      </c>
      <c r="FO302" s="9">
        <f t="shared" si="1240"/>
        <v>0</v>
      </c>
      <c r="FP302" s="9">
        <f t="shared" si="1240"/>
        <v>0</v>
      </c>
      <c r="FQ302" s="9">
        <f t="shared" si="1240"/>
        <v>0</v>
      </c>
      <c r="FR302" s="9">
        <f t="shared" si="1240"/>
        <v>0</v>
      </c>
      <c r="FS302" s="9">
        <f t="shared" si="1240"/>
        <v>0</v>
      </c>
      <c r="FT302" s="9">
        <f t="shared" si="1240"/>
        <v>0</v>
      </c>
      <c r="FU302" s="9">
        <f t="shared" si="1240"/>
        <v>0</v>
      </c>
      <c r="FV302" s="9">
        <f t="shared" si="1240"/>
        <v>0</v>
      </c>
    </row>
    <row r="303" spans="2:178" s="59" customFormat="1" ht="12.75" hidden="1" customHeight="1" x14ac:dyDescent="0.25">
      <c r="B303" s="80"/>
      <c r="C303" s="80"/>
      <c r="D303" s="80"/>
      <c r="E303" s="105"/>
      <c r="F303" s="80"/>
      <c r="G303" s="80"/>
      <c r="H303" s="80"/>
      <c r="I303" s="80"/>
      <c r="J303" s="80"/>
      <c r="K303" s="80"/>
      <c r="L303" s="80"/>
      <c r="M303" s="119"/>
      <c r="N303" s="119"/>
      <c r="O303" s="119"/>
      <c r="P303" s="120"/>
      <c r="Q303" s="120"/>
      <c r="R303" s="120"/>
      <c r="S303" s="120"/>
      <c r="T303" s="120"/>
      <c r="U303" s="119"/>
      <c r="V303" s="119"/>
      <c r="W303" s="119"/>
      <c r="X303" s="119"/>
      <c r="Y303" s="119"/>
      <c r="Z303" s="119"/>
      <c r="AA303" s="119"/>
      <c r="AB303" s="119"/>
      <c r="AC303" s="119"/>
      <c r="AD303" s="119"/>
      <c r="AE303" s="119"/>
      <c r="AF303" s="119"/>
      <c r="AG303" s="119"/>
      <c r="AH303" s="119"/>
      <c r="AI303" s="120"/>
      <c r="AJ303" s="120"/>
      <c r="AK303" s="334"/>
      <c r="AL303" s="334"/>
      <c r="AM303" s="334"/>
      <c r="AN303" s="120"/>
      <c r="AO303" s="120"/>
      <c r="AP303" s="120"/>
      <c r="AQ303" s="120"/>
      <c r="AR303" s="120"/>
      <c r="AS303" s="120"/>
      <c r="AT303" s="120"/>
      <c r="AU303" s="120"/>
      <c r="AV303" s="120"/>
      <c r="AW303" s="120"/>
      <c r="AX303" s="120"/>
      <c r="AY303" s="120"/>
      <c r="AZ303" s="120"/>
      <c r="BA303" s="120"/>
      <c r="BB303" s="120"/>
      <c r="BC303" s="120"/>
      <c r="BD303" s="120"/>
      <c r="BE303" s="120"/>
      <c r="BF303" s="120"/>
      <c r="BG303" s="120"/>
      <c r="BH303" s="120"/>
      <c r="BI303" s="121"/>
      <c r="BJ303" s="121"/>
      <c r="BK303" s="121"/>
      <c r="BL303" s="121"/>
      <c r="BM303" s="121"/>
      <c r="BN303" s="121"/>
      <c r="BO303" s="121"/>
      <c r="BP303" s="121"/>
      <c r="BQ303" s="121"/>
      <c r="BR303" s="121"/>
      <c r="BS303" s="121"/>
      <c r="BT303" s="121"/>
      <c r="BU303" s="120"/>
      <c r="BV303" s="120"/>
      <c r="BW303" s="120"/>
      <c r="BX303" s="120"/>
      <c r="BY303" s="120"/>
      <c r="BZ303" s="120"/>
      <c r="CA303" s="120"/>
      <c r="CB303" s="120"/>
      <c r="CC303" s="120"/>
      <c r="CD303" s="120"/>
      <c r="CE303" s="120"/>
      <c r="CF303" s="120"/>
      <c r="CG303" s="120"/>
      <c r="CH303" s="120"/>
      <c r="CI303" s="120"/>
      <c r="CJ303" s="120"/>
      <c r="CK303" s="120"/>
      <c r="CL303" s="120"/>
      <c r="CM303" s="120"/>
      <c r="CN303" s="120"/>
      <c r="CO303" s="120"/>
      <c r="CP303" s="120"/>
      <c r="CQ303" s="120"/>
      <c r="CR303" s="120"/>
      <c r="CS303" s="120"/>
      <c r="CT303" s="120"/>
      <c r="CU303" s="120"/>
      <c r="CV303" s="120"/>
      <c r="CW303" s="120"/>
      <c r="CX303" s="120"/>
      <c r="CY303" s="120"/>
      <c r="CZ303" s="120"/>
      <c r="DA303" s="120"/>
      <c r="DB303" s="120"/>
      <c r="DC303" s="120"/>
      <c r="DD303" s="121"/>
      <c r="DE303" s="120"/>
      <c r="DF303" s="120"/>
      <c r="DG303" s="120"/>
      <c r="DH303" s="120"/>
      <c r="DI303" s="120"/>
      <c r="DJ303" s="120"/>
      <c r="DK303" s="120"/>
      <c r="DL303" s="120"/>
      <c r="DM303" s="120"/>
      <c r="DN303" s="120"/>
      <c r="DO303" s="208"/>
      <c r="DP303" s="110"/>
      <c r="DQ303" s="110"/>
      <c r="DR303" s="120"/>
      <c r="DS303" s="120"/>
      <c r="DT303" s="120"/>
      <c r="DU303" s="120"/>
      <c r="DV303" s="120"/>
      <c r="DW303" s="247"/>
      <c r="DX303" s="120"/>
      <c r="DY303" s="120"/>
      <c r="DZ303" s="120"/>
      <c r="EA303" s="120"/>
      <c r="EB303" s="120"/>
      <c r="EC303" s="120"/>
      <c r="ED303" s="120"/>
      <c r="EE303" s="120"/>
      <c r="EF303" s="120"/>
      <c r="EG303" s="110"/>
      <c r="EH303" s="110"/>
      <c r="EI303" s="110"/>
      <c r="EJ303" s="77"/>
      <c r="EL303" s="77"/>
      <c r="EM303" s="77"/>
      <c r="ET303" s="169"/>
      <c r="EU303" s="169"/>
      <c r="EV303" s="169"/>
      <c r="EW303" s="169"/>
      <c r="EX303" s="169"/>
      <c r="EY303" s="169"/>
      <c r="EZ303" s="169"/>
      <c r="FC303" s="122"/>
      <c r="FD303" s="122"/>
      <c r="FE303" s="122"/>
      <c r="FF303" s="122"/>
      <c r="FG303" s="122"/>
      <c r="FH303" s="122"/>
      <c r="FI303" s="122"/>
      <c r="FJ303" s="122"/>
      <c r="FK303" s="122"/>
      <c r="FL303" s="122"/>
      <c r="FM303" s="122"/>
      <c r="FN303" s="122"/>
      <c r="FO303" s="122"/>
      <c r="FP303" s="122"/>
      <c r="FQ303" s="122"/>
      <c r="FR303" s="122"/>
      <c r="FS303" s="122"/>
      <c r="FT303" s="122"/>
      <c r="FU303" s="122"/>
      <c r="FV303" s="122"/>
    </row>
    <row r="304" spans="2:178" ht="16.2" hidden="1" thickTop="1" x14ac:dyDescent="0.3">
      <c r="M304" s="399" t="s">
        <v>432</v>
      </c>
      <c r="N304" s="400"/>
      <c r="O304" s="290"/>
      <c r="P304" s="97">
        <f>Q304+R304+S304+T304</f>
        <v>1195410.94906</v>
      </c>
      <c r="Q304" s="97">
        <f>Q305+Q306</f>
        <v>356972.17105999996</v>
      </c>
      <c r="R304" s="97">
        <f>R305+R306</f>
        <v>468438.77800000005</v>
      </c>
      <c r="S304" s="97">
        <f>S305+S306</f>
        <v>300000.00000000006</v>
      </c>
      <c r="T304" s="97">
        <f>T305+T306</f>
        <v>70000.000000000015</v>
      </c>
      <c r="U304" s="290"/>
      <c r="V304" s="290"/>
      <c r="W304" s="290"/>
      <c r="X304" s="290"/>
      <c r="Y304" s="290"/>
      <c r="Z304" s="290"/>
      <c r="AA304" s="290"/>
      <c r="AB304" s="290"/>
      <c r="AC304" s="290"/>
      <c r="AD304" s="290"/>
      <c r="AE304" s="290"/>
      <c r="AF304" s="290"/>
      <c r="AG304" s="290"/>
      <c r="AH304" s="290"/>
      <c r="AI304" s="34">
        <f t="shared" ref="AI304:AM304" si="1241">AI290+AI294</f>
        <v>0</v>
      </c>
      <c r="AJ304" s="34">
        <f t="shared" si="1241"/>
        <v>0</v>
      </c>
      <c r="AK304" s="324">
        <f t="shared" si="1241"/>
        <v>0</v>
      </c>
      <c r="AL304" s="324">
        <f t="shared" si="1241"/>
        <v>0</v>
      </c>
      <c r="AM304" s="324">
        <f t="shared" si="1241"/>
        <v>0</v>
      </c>
      <c r="AN304" s="97">
        <f>AO304+AP304+AQ304+AR304</f>
        <v>1195410.94906</v>
      </c>
      <c r="AO304" s="97">
        <f>AO305+AO306</f>
        <v>356972.17105999996</v>
      </c>
      <c r="AP304" s="97">
        <f>AP305+AP306</f>
        <v>468438.77800000005</v>
      </c>
      <c r="AQ304" s="97">
        <f>AQ305+AQ306</f>
        <v>300000.00000000006</v>
      </c>
      <c r="AR304" s="97">
        <f>AR305+AR306</f>
        <v>70000.000000000015</v>
      </c>
      <c r="AS304" s="97">
        <f t="shared" ref="AS304:CD304" si="1242">AS290+AS294</f>
        <v>450</v>
      </c>
      <c r="AT304" s="97">
        <f t="shared" si="1242"/>
        <v>0</v>
      </c>
      <c r="AU304" s="97">
        <f t="shared" si="1242"/>
        <v>580</v>
      </c>
      <c r="AV304" s="97"/>
      <c r="AW304" s="97">
        <f t="shared" si="1242"/>
        <v>0</v>
      </c>
      <c r="AX304" s="97">
        <f t="shared" si="1242"/>
        <v>0</v>
      </c>
      <c r="AY304" s="97">
        <f t="shared" si="1242"/>
        <v>450</v>
      </c>
      <c r="AZ304" s="97">
        <f t="shared" si="1242"/>
        <v>0</v>
      </c>
      <c r="BA304" s="97">
        <f t="shared" si="1242"/>
        <v>580</v>
      </c>
      <c r="BB304" s="97">
        <f t="shared" si="1242"/>
        <v>0</v>
      </c>
      <c r="BC304" s="97">
        <f t="shared" si="1242"/>
        <v>0</v>
      </c>
      <c r="BD304" s="97">
        <f t="shared" si="1242"/>
        <v>580</v>
      </c>
      <c r="BE304" s="97">
        <f t="shared" si="1242"/>
        <v>0</v>
      </c>
      <c r="BF304" s="97">
        <f t="shared" si="1242"/>
        <v>580</v>
      </c>
      <c r="BG304" s="97">
        <f t="shared" si="1242"/>
        <v>0</v>
      </c>
      <c r="BH304" s="97">
        <f t="shared" si="1242"/>
        <v>0</v>
      </c>
      <c r="BI304" s="97">
        <f t="shared" si="1242"/>
        <v>0</v>
      </c>
      <c r="BJ304" s="97">
        <f t="shared" si="1242"/>
        <v>0</v>
      </c>
      <c r="BK304" s="97">
        <f t="shared" si="1242"/>
        <v>0</v>
      </c>
      <c r="BL304" s="97">
        <f t="shared" si="1242"/>
        <v>0</v>
      </c>
      <c r="BM304" s="97">
        <f t="shared" si="1242"/>
        <v>0</v>
      </c>
      <c r="BN304" s="97">
        <f t="shared" si="1242"/>
        <v>0</v>
      </c>
      <c r="BO304" s="97">
        <f t="shared" si="1242"/>
        <v>0</v>
      </c>
      <c r="BP304" s="97">
        <f t="shared" si="1242"/>
        <v>0</v>
      </c>
      <c r="BQ304" s="97">
        <f t="shared" si="1242"/>
        <v>0</v>
      </c>
      <c r="BR304" s="97">
        <f t="shared" si="1242"/>
        <v>0</v>
      </c>
      <c r="BS304" s="97">
        <f t="shared" si="1242"/>
        <v>0</v>
      </c>
      <c r="BT304" s="97">
        <f t="shared" si="1242"/>
        <v>0</v>
      </c>
      <c r="BU304" s="97">
        <f>BV304+BW304+BX304+BY304</f>
        <v>1155682.8159400001</v>
      </c>
      <c r="BV304" s="97">
        <f>BV305+BV306</f>
        <v>335855.36647999997</v>
      </c>
      <c r="BW304" s="97">
        <f>BW305+BW306</f>
        <v>450373.14439999999</v>
      </c>
      <c r="BX304" s="97">
        <f>BX305+BX306</f>
        <v>299998.52962000004</v>
      </c>
      <c r="BY304" s="97">
        <f>BY305+BY306</f>
        <v>69455.775440000012</v>
      </c>
      <c r="BZ304" s="97">
        <f t="shared" si="1242"/>
        <v>0</v>
      </c>
      <c r="CA304" s="97">
        <f t="shared" si="1242"/>
        <v>0</v>
      </c>
      <c r="CB304" s="97">
        <f t="shared" si="1242"/>
        <v>0</v>
      </c>
      <c r="CC304" s="97">
        <f t="shared" si="1242"/>
        <v>0</v>
      </c>
      <c r="CD304" s="97">
        <f t="shared" si="1242"/>
        <v>0</v>
      </c>
      <c r="CE304" s="97">
        <f>CE296+CE302</f>
        <v>963443.06185000006</v>
      </c>
      <c r="CF304" s="97">
        <f t="shared" ref="CF304:CS304" si="1243">CF296+CF302</f>
        <v>98946.040059999985</v>
      </c>
      <c r="CG304" s="97">
        <f t="shared" si="1243"/>
        <v>473572.04434999992</v>
      </c>
      <c r="CH304" s="97">
        <f t="shared" si="1243"/>
        <v>321297.80400000006</v>
      </c>
      <c r="CI304" s="97">
        <f t="shared" si="1243"/>
        <v>69627.173440000013</v>
      </c>
      <c r="CJ304" s="97">
        <f t="shared" si="1243"/>
        <v>27775.794330000001</v>
      </c>
      <c r="CK304" s="97">
        <f t="shared" si="1243"/>
        <v>0</v>
      </c>
      <c r="CL304" s="97">
        <f t="shared" si="1243"/>
        <v>6305.1219500000007</v>
      </c>
      <c r="CM304" s="97">
        <f t="shared" si="1243"/>
        <v>21299.274379999999</v>
      </c>
      <c r="CN304" s="97">
        <f t="shared" si="1243"/>
        <v>171.398</v>
      </c>
      <c r="CO304" s="97">
        <f t="shared" si="1243"/>
        <v>935667.26752000011</v>
      </c>
      <c r="CP304" s="97">
        <f t="shared" si="1243"/>
        <v>98946.040059999985</v>
      </c>
      <c r="CQ304" s="97">
        <f t="shared" si="1243"/>
        <v>467266.92239999998</v>
      </c>
      <c r="CR304" s="97">
        <f t="shared" si="1243"/>
        <v>299998.52962000004</v>
      </c>
      <c r="CS304" s="97">
        <f t="shared" si="1243"/>
        <v>69455.775440000012</v>
      </c>
      <c r="CT304" s="97">
        <f>CT296+CT302</f>
        <v>821119.45493000012</v>
      </c>
      <c r="CU304" s="97">
        <f t="shared" ref="CU304:DN304" si="1244">CU296+CU302</f>
        <v>98946.040059999985</v>
      </c>
      <c r="CV304" s="97">
        <f t="shared" si="1244"/>
        <v>417749.70032000006</v>
      </c>
      <c r="CW304" s="97">
        <f t="shared" si="1244"/>
        <v>239338.88454</v>
      </c>
      <c r="CX304" s="97">
        <f t="shared" si="1244"/>
        <v>65084.830010000005</v>
      </c>
      <c r="CY304" s="34">
        <f t="shared" ref="CY304:DC304" si="1245">CY290+CY294</f>
        <v>0</v>
      </c>
      <c r="CZ304" s="34">
        <f t="shared" si="1245"/>
        <v>0</v>
      </c>
      <c r="DA304" s="34">
        <f t="shared" si="1245"/>
        <v>0</v>
      </c>
      <c r="DB304" s="34">
        <f t="shared" si="1245"/>
        <v>0</v>
      </c>
      <c r="DC304" s="34">
        <f t="shared" si="1245"/>
        <v>0</v>
      </c>
      <c r="DD304" s="97">
        <f t="shared" si="1244"/>
        <v>0</v>
      </c>
      <c r="DE304" s="97">
        <f t="shared" si="1244"/>
        <v>1042315.8031900001</v>
      </c>
      <c r="DF304" s="97">
        <f t="shared" si="1244"/>
        <v>117698.89435999999</v>
      </c>
      <c r="DG304" s="97">
        <f t="shared" si="1244"/>
        <v>530746.78278999997</v>
      </c>
      <c r="DH304" s="97">
        <f t="shared" si="1244"/>
        <v>290494.14475000004</v>
      </c>
      <c r="DI304" s="97">
        <f t="shared" si="1244"/>
        <v>103375.98129</v>
      </c>
      <c r="DJ304" s="97">
        <f t="shared" si="1244"/>
        <v>114547.81259000002</v>
      </c>
      <c r="DK304" s="97">
        <f t="shared" si="1244"/>
        <v>0</v>
      </c>
      <c r="DL304" s="97">
        <f t="shared" si="1244"/>
        <v>49517.222080000007</v>
      </c>
      <c r="DM304" s="97">
        <f t="shared" si="1244"/>
        <v>60659.645080000002</v>
      </c>
      <c r="DN304" s="97">
        <f t="shared" si="1244"/>
        <v>4370.9454299999998</v>
      </c>
      <c r="DR304" s="97">
        <f t="shared" ref="DR304:EM304" si="1246">DR296+DR302</f>
        <v>115737.54742000002</v>
      </c>
      <c r="DS304" s="97">
        <f t="shared" si="1246"/>
        <v>40903.43778</v>
      </c>
      <c r="DT304" s="97">
        <f t="shared" si="1246"/>
        <v>40499.849670000003</v>
      </c>
      <c r="DU304" s="97">
        <f t="shared" si="1246"/>
        <v>28486.328000000001</v>
      </c>
      <c r="DV304" s="237">
        <f t="shared" si="1246"/>
        <v>5847.9319699999996</v>
      </c>
      <c r="DW304" s="97">
        <f t="shared" si="1246"/>
        <v>82246.914350359293</v>
      </c>
      <c r="DX304" s="205">
        <f t="shared" si="1246"/>
        <v>21926.686586643755</v>
      </c>
      <c r="DY304" s="97">
        <f t="shared" si="1246"/>
        <v>27405.556696216125</v>
      </c>
      <c r="DZ304" s="97">
        <f t="shared" si="1246"/>
        <v>27065.739097499405</v>
      </c>
      <c r="EA304" s="97">
        <f t="shared" si="1246"/>
        <v>5848.9319699999996</v>
      </c>
      <c r="EB304" s="97">
        <f t="shared" si="1246"/>
        <v>33493.795880000005</v>
      </c>
      <c r="EC304" s="97">
        <f t="shared" si="1246"/>
        <v>18977.287239999998</v>
      </c>
      <c r="ED304" s="97">
        <f t="shared" si="1246"/>
        <v>13094.969640000001</v>
      </c>
      <c r="EE304" s="97">
        <f t="shared" si="1246"/>
        <v>1421.5390000000007</v>
      </c>
      <c r="EF304" s="97">
        <f t="shared" si="1246"/>
        <v>0</v>
      </c>
      <c r="EG304" s="97">
        <f t="shared" si="1246"/>
        <v>0</v>
      </c>
      <c r="EH304" s="97">
        <f t="shared" si="1246"/>
        <v>0</v>
      </c>
      <c r="EI304" s="97">
        <f t="shared" si="1246"/>
        <v>0</v>
      </c>
      <c r="EJ304" s="94">
        <f t="shared" si="1246"/>
        <v>0</v>
      </c>
      <c r="EK304" s="94">
        <f t="shared" si="1246"/>
        <v>0</v>
      </c>
      <c r="EL304" s="94">
        <f t="shared" si="1246"/>
        <v>0</v>
      </c>
      <c r="EM304" s="94">
        <f t="shared" si="1246"/>
        <v>0</v>
      </c>
      <c r="EO304" s="59"/>
      <c r="EP304" s="59"/>
      <c r="EQ304" s="59"/>
      <c r="ER304" s="59"/>
      <c r="FC304" s="9">
        <f>FD304+FE304+FF304+FG304</f>
        <v>821119.45493000012</v>
      </c>
      <c r="FD304" s="9">
        <f>FD296</f>
        <v>98946.040059999999</v>
      </c>
      <c r="FE304" s="9">
        <f>FE296+FE302</f>
        <v>417749.70032000006</v>
      </c>
      <c r="FF304" s="9">
        <f t="shared" ref="FF304:FG304" si="1247">FF296</f>
        <v>239338.88454</v>
      </c>
      <c r="FG304" s="9">
        <f t="shared" si="1247"/>
        <v>65084.830010000005</v>
      </c>
      <c r="FH304" s="9">
        <f t="shared" ref="FH304:FV304" si="1248">FH290+FH294</f>
        <v>0</v>
      </c>
      <c r="FI304" s="9">
        <f t="shared" si="1248"/>
        <v>0</v>
      </c>
      <c r="FJ304" s="9">
        <f t="shared" si="1248"/>
        <v>0</v>
      </c>
      <c r="FK304" s="9">
        <f t="shared" si="1248"/>
        <v>0</v>
      </c>
      <c r="FL304" s="9">
        <f t="shared" si="1248"/>
        <v>0</v>
      </c>
      <c r="FM304" s="9">
        <f t="shared" si="1248"/>
        <v>0</v>
      </c>
      <c r="FN304" s="9">
        <f t="shared" si="1248"/>
        <v>0</v>
      </c>
      <c r="FO304" s="9">
        <f t="shared" si="1248"/>
        <v>0</v>
      </c>
      <c r="FP304" s="9">
        <f t="shared" si="1248"/>
        <v>0</v>
      </c>
      <c r="FQ304" s="9">
        <f t="shared" si="1248"/>
        <v>0</v>
      </c>
      <c r="FR304" s="9">
        <f t="shared" si="1248"/>
        <v>0</v>
      </c>
      <c r="FS304" s="9">
        <f t="shared" si="1248"/>
        <v>0</v>
      </c>
      <c r="FT304" s="9">
        <f t="shared" si="1248"/>
        <v>0</v>
      </c>
      <c r="FU304" s="9">
        <f t="shared" si="1248"/>
        <v>0</v>
      </c>
      <c r="FV304" s="9">
        <f t="shared" si="1248"/>
        <v>0</v>
      </c>
    </row>
    <row r="305" spans="2:178" s="59" customFormat="1" ht="19.5" hidden="1" customHeight="1" x14ac:dyDescent="0.25">
      <c r="B305" s="53"/>
      <c r="C305" s="54"/>
      <c r="D305" s="53"/>
      <c r="E305" s="64"/>
      <c r="F305" s="53"/>
      <c r="G305" s="54"/>
      <c r="H305" s="53"/>
      <c r="I305" s="53"/>
      <c r="J305" s="53"/>
      <c r="K305" s="53"/>
      <c r="L305" s="53"/>
      <c r="M305" s="103"/>
      <c r="N305" s="104" t="s">
        <v>443</v>
      </c>
      <c r="O305" s="104"/>
      <c r="P305" s="17">
        <f>Q305+R305+S305+T305</f>
        <v>56517.30906</v>
      </c>
      <c r="Q305" s="15">
        <f>Q297</f>
        <v>56002.30906</v>
      </c>
      <c r="R305" s="15">
        <f>R297</f>
        <v>515</v>
      </c>
      <c r="S305" s="15">
        <f>S297</f>
        <v>0</v>
      </c>
      <c r="T305" s="15">
        <f>T297</f>
        <v>0</v>
      </c>
      <c r="U305" s="104"/>
      <c r="V305" s="104"/>
      <c r="W305" s="104"/>
      <c r="X305" s="104"/>
      <c r="Y305" s="104"/>
      <c r="Z305" s="104"/>
      <c r="AA305" s="104"/>
      <c r="AB305" s="104"/>
      <c r="AC305" s="104"/>
      <c r="AD305" s="104"/>
      <c r="AE305" s="104"/>
      <c r="AF305" s="104"/>
      <c r="AG305" s="104"/>
      <c r="AH305" s="104"/>
      <c r="AI305" s="17">
        <f>AJ305+AK305+AL305+AM305</f>
        <v>0</v>
      </c>
      <c r="AJ305" s="15">
        <f>AJ291+AJ295</f>
        <v>0</v>
      </c>
      <c r="AK305" s="329">
        <f>AK291+AK295</f>
        <v>0</v>
      </c>
      <c r="AL305" s="329">
        <f>AL291+AL295</f>
        <v>0</v>
      </c>
      <c r="AM305" s="329">
        <f>AM291+AM295</f>
        <v>0</v>
      </c>
      <c r="AN305" s="17">
        <f>AO305+AP305+AQ305+AR305</f>
        <v>56517.30906</v>
      </c>
      <c r="AO305" s="15">
        <f>AO297</f>
        <v>56002.30906</v>
      </c>
      <c r="AP305" s="15">
        <f>AP297</f>
        <v>515</v>
      </c>
      <c r="AQ305" s="15">
        <f>AQ297</f>
        <v>0</v>
      </c>
      <c r="AR305" s="15">
        <f>AR297</f>
        <v>0</v>
      </c>
      <c r="AS305" s="17">
        <f>AT305+AU305+AW305+AX305</f>
        <v>900</v>
      </c>
      <c r="AT305" s="15">
        <f>AT291+AT295</f>
        <v>0</v>
      </c>
      <c r="AU305" s="15">
        <f>AU291+AU295</f>
        <v>900</v>
      </c>
      <c r="AV305" s="15"/>
      <c r="AW305" s="15">
        <f>AW291+AW295</f>
        <v>0</v>
      </c>
      <c r="AX305" s="15">
        <f>AX291+AX295</f>
        <v>0</v>
      </c>
      <c r="AY305" s="17">
        <f>AZ305+BA305+BB305+BC305</f>
        <v>900</v>
      </c>
      <c r="AZ305" s="15">
        <f>AZ291+AZ295</f>
        <v>0</v>
      </c>
      <c r="BA305" s="15">
        <f>BA291+BA295</f>
        <v>900</v>
      </c>
      <c r="BB305" s="15">
        <f>BB291+BB295</f>
        <v>0</v>
      </c>
      <c r="BC305" s="15">
        <f>BC291+BC295</f>
        <v>0</v>
      </c>
      <c r="BD305" s="17">
        <f>BE305+BF305+BG305+BH305</f>
        <v>900</v>
      </c>
      <c r="BE305" s="15">
        <f>BE291+BE295</f>
        <v>0</v>
      </c>
      <c r="BF305" s="15">
        <f>BF291+BF295</f>
        <v>900</v>
      </c>
      <c r="BG305" s="15">
        <f>BG291+BG295</f>
        <v>0</v>
      </c>
      <c r="BH305" s="15">
        <f>BH291+BH295</f>
        <v>0</v>
      </c>
      <c r="BI305" s="34"/>
      <c r="BJ305" s="34"/>
      <c r="BK305" s="34"/>
      <c r="BL305" s="34"/>
      <c r="BM305" s="34"/>
      <c r="BN305" s="34"/>
      <c r="BO305" s="34"/>
      <c r="BP305" s="34"/>
      <c r="BQ305" s="34"/>
      <c r="BR305" s="34"/>
      <c r="BS305" s="34"/>
      <c r="BT305" s="34"/>
      <c r="BU305" s="17">
        <f>BV305+BW305+BX305+BY305</f>
        <v>56517.30906</v>
      </c>
      <c r="BV305" s="15">
        <f>BV297</f>
        <v>56002.30906</v>
      </c>
      <c r="BW305" s="15">
        <f>BW297</f>
        <v>515</v>
      </c>
      <c r="BX305" s="15">
        <f>BX297</f>
        <v>0</v>
      </c>
      <c r="BY305" s="15">
        <f>BY297</f>
        <v>0</v>
      </c>
      <c r="BZ305" s="17">
        <f>CA305+CB305+CC305+CD305</f>
        <v>0</v>
      </c>
      <c r="CA305" s="15">
        <f>CA291+CA295</f>
        <v>0</v>
      </c>
      <c r="CB305" s="15">
        <f>CB291+CB295</f>
        <v>0</v>
      </c>
      <c r="CC305" s="15">
        <f>CC291+CC295</f>
        <v>0</v>
      </c>
      <c r="CD305" s="15">
        <f>CD291+CD295</f>
        <v>0</v>
      </c>
      <c r="CE305" s="17">
        <f>CF305+CG305+CH305+CI305</f>
        <v>900</v>
      </c>
      <c r="CF305" s="15">
        <f>CF291+CF295</f>
        <v>0</v>
      </c>
      <c r="CG305" s="15">
        <f>CG291+CG295</f>
        <v>900</v>
      </c>
      <c r="CH305" s="15">
        <f>CH291+CH295</f>
        <v>0</v>
      </c>
      <c r="CI305" s="15">
        <f>CI291+CI295</f>
        <v>0</v>
      </c>
      <c r="CJ305" s="17">
        <f>CK305+CL305+CM305+CN305</f>
        <v>0</v>
      </c>
      <c r="CK305" s="15">
        <f>CK291+CK295</f>
        <v>0</v>
      </c>
      <c r="CL305" s="15">
        <f>CL291+CL295</f>
        <v>0</v>
      </c>
      <c r="CM305" s="15">
        <f>CM291+CM295</f>
        <v>0</v>
      </c>
      <c r="CN305" s="15">
        <f>CN291+CN295</f>
        <v>0</v>
      </c>
      <c r="CO305" s="17">
        <f>CP305+CQ305+CR305+CS305</f>
        <v>900</v>
      </c>
      <c r="CP305" s="15">
        <f>CP291+CP295</f>
        <v>0</v>
      </c>
      <c r="CQ305" s="15">
        <f>CQ291+CQ295</f>
        <v>900</v>
      </c>
      <c r="CR305" s="15">
        <f>CR291+CR295</f>
        <v>0</v>
      </c>
      <c r="CS305" s="15">
        <f>CS291+CS295</f>
        <v>0</v>
      </c>
      <c r="CT305" s="17">
        <f>CU305+CV305+CW305+CX305</f>
        <v>0</v>
      </c>
      <c r="CU305" s="15">
        <f>CU291+CU295</f>
        <v>0</v>
      </c>
      <c r="CV305" s="15">
        <f>CV291+CV295</f>
        <v>0</v>
      </c>
      <c r="CW305" s="15">
        <f>CW291+CW295</f>
        <v>0</v>
      </c>
      <c r="CX305" s="15">
        <f>CX291+CX295</f>
        <v>0</v>
      </c>
      <c r="CY305" s="17">
        <f>CZ305+DA305+DB305+DC305</f>
        <v>0</v>
      </c>
      <c r="CZ305" s="15">
        <f>CZ291+CZ295</f>
        <v>0</v>
      </c>
      <c r="DA305" s="15">
        <f>DA291+DA295</f>
        <v>0</v>
      </c>
      <c r="DB305" s="15">
        <f>DB291+DB295</f>
        <v>0</v>
      </c>
      <c r="DC305" s="15">
        <f>DC291+DC295</f>
        <v>0</v>
      </c>
      <c r="DD305" s="34"/>
      <c r="DE305" s="17">
        <f>DF305+DG305+DH305+DI305</f>
        <v>0</v>
      </c>
      <c r="DF305" s="15">
        <f>DF291+DF295</f>
        <v>0</v>
      </c>
      <c r="DG305" s="15">
        <f>DG291+DG295</f>
        <v>0</v>
      </c>
      <c r="DH305" s="15">
        <f>DH291+DH295</f>
        <v>0</v>
      </c>
      <c r="DI305" s="15">
        <f>DI291+DI295</f>
        <v>0</v>
      </c>
      <c r="DJ305" s="17">
        <f>DK305+DL305+DM305+DN305</f>
        <v>900</v>
      </c>
      <c r="DK305" s="15">
        <f>DK291+DK295</f>
        <v>0</v>
      </c>
      <c r="DL305" s="15">
        <f>DL291+DL295</f>
        <v>900</v>
      </c>
      <c r="DM305" s="15">
        <f>DM291+DM295</f>
        <v>0</v>
      </c>
      <c r="DN305" s="15">
        <f>DN291+DN295</f>
        <v>0</v>
      </c>
      <c r="DO305" s="208"/>
      <c r="DP305" s="110"/>
      <c r="DQ305" s="110"/>
      <c r="DR305" s="17">
        <f>DS305+DT305+DU305+DV305</f>
        <v>0</v>
      </c>
      <c r="DS305" s="15">
        <f>DS291+DS295</f>
        <v>0</v>
      </c>
      <c r="DT305" s="15">
        <f>DT291+DT295</f>
        <v>0</v>
      </c>
      <c r="DU305" s="15">
        <f>DU291+DU295</f>
        <v>0</v>
      </c>
      <c r="DV305" s="15">
        <f>DV291+DV295</f>
        <v>0</v>
      </c>
      <c r="DW305" s="17">
        <f>DX305+DY305+DZ305+EA305</f>
        <v>0</v>
      </c>
      <c r="DX305" s="15">
        <f>DX291+DX295</f>
        <v>0</v>
      </c>
      <c r="DY305" s="15">
        <f>DY291+DY295</f>
        <v>0</v>
      </c>
      <c r="DZ305" s="15">
        <f>DZ291+DZ295</f>
        <v>0</v>
      </c>
      <c r="EA305" s="15">
        <f>EA291+EA295</f>
        <v>0</v>
      </c>
      <c r="EB305" s="17">
        <f>EC305+ED305+EE305+EF305</f>
        <v>0</v>
      </c>
      <c r="EC305" s="15">
        <f>EC291+EC295</f>
        <v>0</v>
      </c>
      <c r="ED305" s="15">
        <f>ED291+ED295</f>
        <v>0</v>
      </c>
      <c r="EE305" s="15">
        <f>EE291+EE295</f>
        <v>0</v>
      </c>
      <c r="EF305" s="15">
        <f>EF291+EF295</f>
        <v>0</v>
      </c>
      <c r="EG305" s="110"/>
      <c r="EH305" s="110"/>
      <c r="EI305" s="110"/>
      <c r="EJ305" s="77"/>
      <c r="EL305" s="77"/>
      <c r="EM305" s="77"/>
      <c r="EO305" s="36">
        <f t="shared" ref="EO305:EP306" si="1249">EO291+EO295</f>
        <v>0</v>
      </c>
      <c r="EP305" s="36">
        <f t="shared" si="1249"/>
        <v>0</v>
      </c>
      <c r="ER305" s="36">
        <f>ER291+ER295</f>
        <v>0</v>
      </c>
      <c r="ET305" s="169"/>
      <c r="EU305" s="169"/>
      <c r="EV305" s="169"/>
      <c r="EW305" s="169"/>
      <c r="EX305" s="169"/>
      <c r="EY305" s="169"/>
      <c r="EZ305" s="169"/>
      <c r="FC305" s="8">
        <f>FD305+FE305+FF305+FG305</f>
        <v>0</v>
      </c>
      <c r="FD305" s="36">
        <f>FD291+FD295</f>
        <v>0</v>
      </c>
      <c r="FE305" s="36">
        <f>FE291+FE295</f>
        <v>0</v>
      </c>
      <c r="FF305" s="36">
        <f>FF291+FF295</f>
        <v>0</v>
      </c>
      <c r="FG305" s="36">
        <f>FG291+FG295</f>
        <v>0</v>
      </c>
      <c r="FH305" s="8">
        <f>FI305+FJ305+FK305+FL305</f>
        <v>0</v>
      </c>
      <c r="FI305" s="36">
        <f>FI291+FI295</f>
        <v>0</v>
      </c>
      <c r="FJ305" s="36">
        <f>FJ291+FJ295</f>
        <v>0</v>
      </c>
      <c r="FK305" s="36">
        <f>FK291+FK295</f>
        <v>0</v>
      </c>
      <c r="FL305" s="36">
        <f>FL291+FL295</f>
        <v>0</v>
      </c>
      <c r="FM305" s="8">
        <f>FN305+FO305+FP305+FQ305</f>
        <v>0</v>
      </c>
      <c r="FN305" s="36">
        <f>FN291+FN295</f>
        <v>0</v>
      </c>
      <c r="FO305" s="36">
        <f>FO291+FO295</f>
        <v>0</v>
      </c>
      <c r="FP305" s="36">
        <f>FP291+FP295</f>
        <v>0</v>
      </c>
      <c r="FQ305" s="36">
        <f>FQ291+FQ295</f>
        <v>0</v>
      </c>
      <c r="FR305" s="8">
        <f>FS305+FT305+FU305+FV305</f>
        <v>0</v>
      </c>
      <c r="FS305" s="36">
        <f>FS291+FS295</f>
        <v>0</v>
      </c>
      <c r="FT305" s="36">
        <f>FT291+FT295</f>
        <v>0</v>
      </c>
      <c r="FU305" s="36">
        <f>FU291+FU295</f>
        <v>0</v>
      </c>
      <c r="FV305" s="36">
        <f>FV291+FV295</f>
        <v>0</v>
      </c>
    </row>
    <row r="306" spans="2:178" s="59" customFormat="1" ht="19.5" hidden="1" customHeight="1" x14ac:dyDescent="0.25">
      <c r="B306" s="53"/>
      <c r="C306" s="54"/>
      <c r="D306" s="53"/>
      <c r="E306" s="64"/>
      <c r="F306" s="53"/>
      <c r="G306" s="54"/>
      <c r="H306" s="53"/>
      <c r="I306" s="53"/>
      <c r="J306" s="53"/>
      <c r="K306" s="53"/>
      <c r="L306" s="53"/>
      <c r="M306" s="103"/>
      <c r="N306" s="104" t="s">
        <v>444</v>
      </c>
      <c r="O306" s="104"/>
      <c r="P306" s="17">
        <f>Q306+R306+S306+T306</f>
        <v>1138893.6400000001</v>
      </c>
      <c r="Q306" s="15">
        <f>Q298+Q302</f>
        <v>300969.86199999996</v>
      </c>
      <c r="R306" s="15">
        <f>R298+R302</f>
        <v>467923.77800000005</v>
      </c>
      <c r="S306" s="15">
        <f>S298+S302</f>
        <v>300000.00000000006</v>
      </c>
      <c r="T306" s="15">
        <f>T298+T302</f>
        <v>70000.000000000015</v>
      </c>
      <c r="U306" s="104"/>
      <c r="V306" s="104"/>
      <c r="W306" s="104"/>
      <c r="X306" s="104"/>
      <c r="Y306" s="104"/>
      <c r="Z306" s="104"/>
      <c r="AA306" s="104"/>
      <c r="AB306" s="104"/>
      <c r="AC306" s="104"/>
      <c r="AD306" s="104"/>
      <c r="AE306" s="104"/>
      <c r="AF306" s="104"/>
      <c r="AG306" s="104"/>
      <c r="AH306" s="104"/>
      <c r="AI306" s="17" t="e">
        <f>AJ306+AK306+AL306+AM306</f>
        <v>#VALUE!</v>
      </c>
      <c r="AJ306" s="15" t="e">
        <f>AJ292+AJ296</f>
        <v>#VALUE!</v>
      </c>
      <c r="AK306" s="329">
        <f>AK292+AK296</f>
        <v>44894.7</v>
      </c>
      <c r="AL306" s="329"/>
      <c r="AM306" s="329"/>
      <c r="AN306" s="17">
        <f>AO306+AP306+AQ306+AR306</f>
        <v>1138893.6400000001</v>
      </c>
      <c r="AO306" s="15">
        <f>AO298+AO302</f>
        <v>300969.86199999996</v>
      </c>
      <c r="AP306" s="15">
        <f>AP298+AP302</f>
        <v>467923.77800000005</v>
      </c>
      <c r="AQ306" s="15">
        <f>AQ298+AQ302</f>
        <v>300000.00000000006</v>
      </c>
      <c r="AR306" s="15">
        <f>AR298+AR302</f>
        <v>70000.000000000015</v>
      </c>
      <c r="AS306" s="17">
        <f>AT306+AU306+AW306+AX306</f>
        <v>833324.44705999992</v>
      </c>
      <c r="AT306" s="15">
        <f>AT292+AT296</f>
        <v>381584.44705999998</v>
      </c>
      <c r="AU306" s="15">
        <f>AU292+AU296</f>
        <v>451740</v>
      </c>
      <c r="AV306" s="15"/>
      <c r="AW306" s="15"/>
      <c r="AX306" s="15"/>
      <c r="AY306" s="17">
        <f>AZ306+BA306+BB306+BC306</f>
        <v>833324.44705999992</v>
      </c>
      <c r="AZ306" s="15">
        <f>AZ292+AZ296</f>
        <v>381584.44705999998</v>
      </c>
      <c r="BA306" s="15">
        <f>BA292+BA296</f>
        <v>451740</v>
      </c>
      <c r="BB306" s="15"/>
      <c r="BC306" s="15"/>
      <c r="BD306" s="17">
        <f>BE306+BF306+BG306+BH306</f>
        <v>832294.44705999992</v>
      </c>
      <c r="BE306" s="15">
        <f>BE292+BE296</f>
        <v>381584.44705999998</v>
      </c>
      <c r="BF306" s="15">
        <f>BF292+BF296</f>
        <v>450710</v>
      </c>
      <c r="BG306" s="15"/>
      <c r="BH306" s="15"/>
      <c r="BI306" s="34"/>
      <c r="BJ306" s="34"/>
      <c r="BK306" s="34"/>
      <c r="BL306" s="34"/>
      <c r="BM306" s="34"/>
      <c r="BN306" s="34"/>
      <c r="BO306" s="34"/>
      <c r="BP306" s="34"/>
      <c r="BQ306" s="34"/>
      <c r="BR306" s="34"/>
      <c r="BS306" s="34"/>
      <c r="BT306" s="34"/>
      <c r="BU306" s="17">
        <f>BV306+BW306+BX306+BY306</f>
        <v>1099165.50688</v>
      </c>
      <c r="BV306" s="15">
        <f>BV298+BV302</f>
        <v>279853.05741999997</v>
      </c>
      <c r="BW306" s="15">
        <f>BW298+BW302</f>
        <v>449858.14439999999</v>
      </c>
      <c r="BX306" s="15">
        <f>BX298+BX302</f>
        <v>299998.52962000004</v>
      </c>
      <c r="BY306" s="15">
        <f>BY298+BY302</f>
        <v>69455.775440000012</v>
      </c>
      <c r="BZ306" s="17">
        <f>CA306+CB306+CC306+CD306</f>
        <v>22288.660179999999</v>
      </c>
      <c r="CA306" s="15">
        <f>CA292+CA296</f>
        <v>21116.80458</v>
      </c>
      <c r="CB306" s="15">
        <f>CB292+CB296</f>
        <v>1171.8555999999994</v>
      </c>
      <c r="CC306" s="15"/>
      <c r="CD306" s="15"/>
      <c r="CE306" s="17">
        <f>CF306+CG306+CH306+CI306</f>
        <v>555819.30640999996</v>
      </c>
      <c r="CF306" s="15">
        <f>CF292+CF296</f>
        <v>98946.040059999985</v>
      </c>
      <c r="CG306" s="15">
        <f>CG292+CG296</f>
        <v>456873.26634999993</v>
      </c>
      <c r="CH306" s="15"/>
      <c r="CI306" s="15"/>
      <c r="CJ306" s="17">
        <f>CK306+CL306+CM306+CN306</f>
        <v>6305.1219500000007</v>
      </c>
      <c r="CK306" s="15">
        <f>CK292+CK296</f>
        <v>0</v>
      </c>
      <c r="CL306" s="15">
        <f>CL292+CL296</f>
        <v>6305.1219500000007</v>
      </c>
      <c r="CM306" s="15"/>
      <c r="CN306" s="15"/>
      <c r="CO306" s="17">
        <f>CP306+CQ306+CR306+CS306</f>
        <v>549514.18446000002</v>
      </c>
      <c r="CP306" s="15">
        <f>CP292+CP296</f>
        <v>98946.040059999985</v>
      </c>
      <c r="CQ306" s="15">
        <f>CQ292+CQ296</f>
        <v>450568.14439999999</v>
      </c>
      <c r="CR306" s="15"/>
      <c r="CS306" s="15"/>
      <c r="CT306" s="17">
        <f>CU306+CV306+CW306+CX306</f>
        <v>502909.41528000002</v>
      </c>
      <c r="CU306" s="15">
        <f>CU292+CU296</f>
        <v>98946.040059999985</v>
      </c>
      <c r="CV306" s="15">
        <f>CV292+CV296</f>
        <v>403963.37522000005</v>
      </c>
      <c r="CW306" s="15"/>
      <c r="CX306" s="15"/>
      <c r="CY306" s="17">
        <f>CZ306+DA306+DB306+DC306</f>
        <v>153535.61093000002</v>
      </c>
      <c r="CZ306" s="15">
        <f>CZ292+CZ296</f>
        <v>26367.20336</v>
      </c>
      <c r="DA306" s="15">
        <f>DA292+DA296</f>
        <v>127168.40757000001</v>
      </c>
      <c r="DB306" s="15"/>
      <c r="DC306" s="15"/>
      <c r="DD306" s="34"/>
      <c r="DE306" s="17">
        <f>DF306+DG306+DH306+DI306</f>
        <v>648445.67715</v>
      </c>
      <c r="DF306" s="15">
        <f>DF292+DF296</f>
        <v>117698.89435999999</v>
      </c>
      <c r="DG306" s="15">
        <f>DG292+DG296</f>
        <v>530746.78278999997</v>
      </c>
      <c r="DH306" s="15"/>
      <c r="DI306" s="15"/>
      <c r="DJ306" s="17">
        <f>DK306+DL306+DM306+DN306</f>
        <v>46604.769180000003</v>
      </c>
      <c r="DK306" s="15">
        <f>DK292+DK296</f>
        <v>0</v>
      </c>
      <c r="DL306" s="15">
        <f>DL292+DL296</f>
        <v>46604.769180000003</v>
      </c>
      <c r="DM306" s="15"/>
      <c r="DN306" s="15"/>
      <c r="DO306" s="208"/>
      <c r="DP306" s="110"/>
      <c r="DQ306" s="110"/>
      <c r="DR306" s="17">
        <f>DS306+DT306+DU306+DV306</f>
        <v>81403.287450000003</v>
      </c>
      <c r="DS306" s="15">
        <f>DS292+DS296</f>
        <v>40903.43778</v>
      </c>
      <c r="DT306" s="15">
        <f>DT292+DT296</f>
        <v>40499.849670000003</v>
      </c>
      <c r="DU306" s="15"/>
      <c r="DV306" s="15"/>
      <c r="DW306" s="17">
        <f>DX306+DY306+DZ306+EA306</f>
        <v>49332.243282859883</v>
      </c>
      <c r="DX306" s="15">
        <f>DX292+DX296</f>
        <v>21926.686586643755</v>
      </c>
      <c r="DY306" s="15">
        <f>DY292+DY296</f>
        <v>27405.556696216125</v>
      </c>
      <c r="DZ306" s="15"/>
      <c r="EA306" s="15"/>
      <c r="EB306" s="17">
        <f>EC306+ED306+EE306+EF306</f>
        <v>32072.256880000001</v>
      </c>
      <c r="EC306" s="15">
        <f>EC292+EC296</f>
        <v>18977.287239999998</v>
      </c>
      <c r="ED306" s="15">
        <f>ED292+ED296</f>
        <v>13094.969640000001</v>
      </c>
      <c r="EE306" s="15"/>
      <c r="EF306" s="15"/>
      <c r="EG306" s="110"/>
      <c r="EH306" s="110"/>
      <c r="EI306" s="110"/>
      <c r="EJ306" s="77"/>
      <c r="EL306" s="77"/>
      <c r="EM306" s="77"/>
      <c r="EO306" s="36">
        <f t="shared" si="1249"/>
        <v>0</v>
      </c>
      <c r="EP306" s="36">
        <f t="shared" si="1249"/>
        <v>0</v>
      </c>
      <c r="ER306" s="36">
        <f>ER292+ER296</f>
        <v>0</v>
      </c>
      <c r="ET306" s="169"/>
      <c r="EU306" s="169"/>
      <c r="EV306" s="169"/>
      <c r="EW306" s="169"/>
      <c r="EX306" s="169"/>
      <c r="EY306" s="169"/>
      <c r="EZ306" s="169"/>
      <c r="FC306" s="8">
        <f>FD306+FE306+FF306+FG306</f>
        <v>502909.41528000007</v>
      </c>
      <c r="FD306" s="36">
        <f>FD292+FD296</f>
        <v>98946.040059999999</v>
      </c>
      <c r="FE306" s="36">
        <f>FE292+FE296</f>
        <v>403963.37522000005</v>
      </c>
      <c r="FF306" s="36"/>
      <c r="FG306" s="36"/>
      <c r="FH306" s="8">
        <f>FI306+FJ306+FK306+FL306</f>
        <v>155395.36368100002</v>
      </c>
      <c r="FI306" s="36">
        <f>FI292+FI296</f>
        <v>26317.20336</v>
      </c>
      <c r="FJ306" s="36">
        <f>FJ292+FJ296</f>
        <v>129078.160321</v>
      </c>
      <c r="FK306" s="36"/>
      <c r="FL306" s="36"/>
      <c r="FM306" s="8">
        <f>FN306+FO306+FP306+FQ306</f>
        <v>500674.41528000007</v>
      </c>
      <c r="FN306" s="36">
        <f>FN292+FN296</f>
        <v>97096.040059999999</v>
      </c>
      <c r="FO306" s="36">
        <f>FO292+FO296</f>
        <v>403578.37522000005</v>
      </c>
      <c r="FP306" s="36"/>
      <c r="FQ306" s="36"/>
      <c r="FR306" s="8">
        <f>FS306+FT306+FU306+FV306</f>
        <v>153485.61093000002</v>
      </c>
      <c r="FS306" s="36">
        <f>FS292+FS296</f>
        <v>26317.20336</v>
      </c>
      <c r="FT306" s="36">
        <f>FT292+FT296</f>
        <v>127168.40757000001</v>
      </c>
      <c r="FU306" s="36"/>
      <c r="FV306" s="36"/>
    </row>
    <row r="307" spans="2:178" s="59" customFormat="1" ht="19.5" hidden="1" customHeight="1" x14ac:dyDescent="0.25">
      <c r="B307" s="80"/>
      <c r="C307" s="80"/>
      <c r="D307" s="80"/>
      <c r="E307" s="105"/>
      <c r="F307" s="80"/>
      <c r="G307" s="80"/>
      <c r="H307" s="80"/>
      <c r="I307" s="80"/>
      <c r="J307" s="80"/>
      <c r="K307" s="80"/>
      <c r="L307" s="80"/>
      <c r="M307" s="119"/>
      <c r="N307" s="119"/>
      <c r="O307" s="119"/>
      <c r="P307" s="120"/>
      <c r="Q307" s="120"/>
      <c r="R307" s="120"/>
      <c r="S307" s="120"/>
      <c r="T307" s="120"/>
      <c r="U307" s="119"/>
      <c r="V307" s="119"/>
      <c r="W307" s="119"/>
      <c r="X307" s="119"/>
      <c r="Y307" s="119"/>
      <c r="Z307" s="119"/>
      <c r="AA307" s="119"/>
      <c r="AB307" s="119"/>
      <c r="AC307" s="119"/>
      <c r="AD307" s="119"/>
      <c r="AE307" s="119"/>
      <c r="AF307" s="119"/>
      <c r="AG307" s="119"/>
      <c r="AH307" s="119"/>
      <c r="AI307" s="120"/>
      <c r="AJ307" s="120"/>
      <c r="AK307" s="334"/>
      <c r="AL307" s="334"/>
      <c r="AM307" s="334"/>
      <c r="AN307" s="120"/>
      <c r="AO307" s="120"/>
      <c r="AP307" s="120"/>
      <c r="AQ307" s="120"/>
      <c r="AR307" s="120"/>
      <c r="AS307" s="120"/>
      <c r="AT307" s="120"/>
      <c r="AU307" s="120"/>
      <c r="AV307" s="120"/>
      <c r="AW307" s="120"/>
      <c r="AX307" s="120"/>
      <c r="AY307" s="120"/>
      <c r="AZ307" s="120"/>
      <c r="BA307" s="120"/>
      <c r="BB307" s="120"/>
      <c r="BC307" s="120"/>
      <c r="BD307" s="120"/>
      <c r="BE307" s="120"/>
      <c r="BF307" s="120"/>
      <c r="BG307" s="120"/>
      <c r="BH307" s="120"/>
      <c r="BI307" s="121"/>
      <c r="BJ307" s="121"/>
      <c r="BK307" s="121"/>
      <c r="BL307" s="121"/>
      <c r="BM307" s="121"/>
      <c r="BN307" s="121"/>
      <c r="BO307" s="121"/>
      <c r="BP307" s="121"/>
      <c r="BQ307" s="121"/>
      <c r="BR307" s="121"/>
      <c r="BS307" s="121"/>
      <c r="BT307" s="121"/>
      <c r="BU307" s="120"/>
      <c r="BV307" s="120"/>
      <c r="BW307" s="120"/>
      <c r="BX307" s="120"/>
      <c r="BY307" s="120"/>
      <c r="BZ307" s="120"/>
      <c r="CA307" s="120"/>
      <c r="CB307" s="120"/>
      <c r="CC307" s="120"/>
      <c r="CD307" s="120"/>
      <c r="CE307" s="120"/>
      <c r="CF307" s="120"/>
      <c r="CG307" s="120"/>
      <c r="CH307" s="120"/>
      <c r="CI307" s="120"/>
      <c r="CJ307" s="120"/>
      <c r="CK307" s="120"/>
      <c r="CL307" s="120"/>
      <c r="CM307" s="120"/>
      <c r="CN307" s="120"/>
      <c r="CO307" s="120"/>
      <c r="CP307" s="120"/>
      <c r="CQ307" s="120"/>
      <c r="CR307" s="120"/>
      <c r="CS307" s="120"/>
      <c r="CT307" s="120"/>
      <c r="CU307" s="120"/>
      <c r="CV307" s="120"/>
      <c r="CW307" s="120"/>
      <c r="CX307" s="120"/>
      <c r="CY307" s="120"/>
      <c r="CZ307" s="120"/>
      <c r="DA307" s="120"/>
      <c r="DB307" s="120"/>
      <c r="DC307" s="120"/>
      <c r="DD307" s="121"/>
      <c r="DE307" s="120"/>
      <c r="DF307" s="120"/>
      <c r="DG307" s="120"/>
      <c r="DH307" s="120"/>
      <c r="DI307" s="120"/>
      <c r="DJ307" s="120"/>
      <c r="DK307" s="120"/>
      <c r="DL307" s="120"/>
      <c r="DM307" s="120"/>
      <c r="DN307" s="120"/>
      <c r="DO307" s="208"/>
      <c r="DP307" s="110"/>
      <c r="DQ307" s="110"/>
      <c r="DR307" s="120"/>
      <c r="DS307" s="120"/>
      <c r="DT307" s="120"/>
      <c r="DU307" s="120"/>
      <c r="DV307" s="120"/>
      <c r="DW307" s="120"/>
      <c r="DX307" s="120"/>
      <c r="DY307" s="120"/>
      <c r="DZ307" s="120"/>
      <c r="EA307" s="120"/>
      <c r="EB307" s="120"/>
      <c r="EC307" s="120"/>
      <c r="ED307" s="120"/>
      <c r="EE307" s="120"/>
      <c r="EF307" s="120"/>
      <c r="EG307" s="110"/>
      <c r="EH307" s="110"/>
      <c r="EI307" s="110"/>
      <c r="EJ307" s="77"/>
      <c r="EL307" s="77"/>
      <c r="EM307" s="77"/>
      <c r="EO307" s="122"/>
      <c r="EP307" s="122"/>
      <c r="ER307" s="122"/>
      <c r="ET307" s="169"/>
      <c r="EU307" s="169"/>
      <c r="EV307" s="169"/>
      <c r="EW307" s="169"/>
      <c r="EX307" s="169"/>
      <c r="EY307" s="169"/>
      <c r="EZ307" s="169"/>
      <c r="FC307" s="122"/>
      <c r="FD307" s="122"/>
      <c r="FE307" s="122"/>
      <c r="FF307" s="122"/>
      <c r="FG307" s="122"/>
      <c r="FH307" s="122"/>
      <c r="FI307" s="122"/>
      <c r="FJ307" s="122"/>
      <c r="FK307" s="122"/>
      <c r="FL307" s="122"/>
      <c r="FM307" s="122"/>
      <c r="FN307" s="122"/>
      <c r="FO307" s="122"/>
      <c r="FP307" s="122"/>
      <c r="FQ307" s="122"/>
      <c r="FR307" s="122"/>
      <c r="FS307" s="122"/>
      <c r="FT307" s="122"/>
      <c r="FU307" s="122"/>
      <c r="FV307" s="122"/>
    </row>
    <row r="308" spans="2:178" ht="25.5" hidden="1" customHeight="1" x14ac:dyDescent="0.3">
      <c r="P308" s="25"/>
      <c r="Q308" s="25"/>
      <c r="R308" s="32"/>
      <c r="S308" s="32"/>
      <c r="T308" s="32"/>
      <c r="CE308" s="25">
        <f>CE296-CJ296</f>
        <v>918773.48952000006</v>
      </c>
      <c r="CF308" s="25">
        <f t="shared" ref="CF308:CI308" si="1250">CF296-CK296</f>
        <v>98946.040059999985</v>
      </c>
      <c r="CG308" s="25">
        <f t="shared" si="1250"/>
        <v>450373.14439999993</v>
      </c>
      <c r="CH308" s="25">
        <f t="shared" si="1250"/>
        <v>299998.52962000004</v>
      </c>
      <c r="CI308" s="25">
        <f t="shared" si="1250"/>
        <v>69455.775440000012</v>
      </c>
    </row>
    <row r="309" spans="2:178" ht="16.2" hidden="1" thickTop="1" x14ac:dyDescent="0.3">
      <c r="M309" s="99" t="s">
        <v>453</v>
      </c>
      <c r="N309" s="100"/>
      <c r="O309" s="100"/>
      <c r="P309" s="248"/>
      <c r="Q309" s="248"/>
      <c r="R309" s="248"/>
      <c r="S309" s="248"/>
      <c r="T309" s="248"/>
      <c r="U309" s="100"/>
      <c r="V309" s="100"/>
      <c r="W309" s="100"/>
      <c r="X309" s="100"/>
      <c r="Y309" s="100"/>
      <c r="Z309" s="100"/>
      <c r="AA309" s="100"/>
      <c r="AB309" s="100"/>
      <c r="AC309" s="100"/>
      <c r="AD309" s="100"/>
      <c r="AE309" s="100"/>
      <c r="AF309" s="100"/>
      <c r="AG309" s="100"/>
      <c r="AH309" s="100"/>
      <c r="AI309" s="251"/>
      <c r="AJ309" s="250"/>
      <c r="AK309" s="330"/>
      <c r="AL309" s="330"/>
      <c r="AM309" s="330"/>
      <c r="AN309" s="248"/>
      <c r="AO309" s="248"/>
      <c r="AP309" s="248"/>
      <c r="AQ309" s="248"/>
      <c r="AR309" s="248"/>
      <c r="AS309" s="248"/>
      <c r="AT309" s="248"/>
      <c r="AU309" s="248"/>
      <c r="AV309" s="248"/>
      <c r="AW309" s="248"/>
      <c r="AX309" s="248"/>
      <c r="AY309" s="248"/>
      <c r="AZ309" s="248"/>
      <c r="BA309" s="248"/>
      <c r="BB309" s="248"/>
      <c r="BC309" s="248"/>
      <c r="BD309" s="248"/>
      <c r="BE309" s="248"/>
      <c r="BF309" s="248"/>
      <c r="BG309" s="248"/>
      <c r="BH309" s="248"/>
      <c r="BI309" s="248"/>
      <c r="BJ309" s="248"/>
      <c r="BK309" s="248"/>
      <c r="BL309" s="248"/>
      <c r="BM309" s="248"/>
      <c r="BN309" s="248"/>
      <c r="BO309" s="248"/>
      <c r="BP309" s="248"/>
      <c r="BQ309" s="248"/>
      <c r="BR309" s="248"/>
      <c r="BS309" s="248"/>
      <c r="BT309" s="248"/>
      <c r="BU309" s="249">
        <f>SUM(BU282/AN282)</f>
        <v>0.98059906964543186</v>
      </c>
      <c r="BV309" s="249">
        <f>SUM(BV282/AO282)</f>
        <v>0.94084467560231555</v>
      </c>
      <c r="BW309" s="249">
        <f>SUM(BW282/AP282)</f>
        <v>0.99739587644444427</v>
      </c>
      <c r="BX309" s="249">
        <f>SUM(BX282/AQ282)</f>
        <v>0.99999509873333325</v>
      </c>
      <c r="BY309" s="249">
        <f>SUM(BY282/AR282)</f>
        <v>0.99222536342857137</v>
      </c>
      <c r="BZ309" s="250"/>
      <c r="CA309" s="250"/>
      <c r="CB309" s="250"/>
      <c r="CC309" s="250"/>
      <c r="CD309" s="250"/>
      <c r="CE309" s="249"/>
      <c r="CF309" s="249"/>
      <c r="CG309" s="249"/>
      <c r="CH309" s="249"/>
      <c r="CI309" s="249"/>
      <c r="CJ309" s="250"/>
      <c r="CK309" s="250"/>
      <c r="CL309" s="250"/>
      <c r="CM309" s="250"/>
      <c r="CN309" s="250"/>
      <c r="CO309" s="249">
        <f>SUM(CO282/AN282)</f>
        <v>0.7793119600219004</v>
      </c>
      <c r="CP309" s="249"/>
      <c r="CQ309" s="249">
        <f>SUM(CQ282/AP282)</f>
        <v>0.99739587644444427</v>
      </c>
      <c r="CR309" s="249">
        <f>SUM(CR282/AQ282)</f>
        <v>0.99999509873333325</v>
      </c>
      <c r="CS309" s="249">
        <f>SUM(CS282/AR282)</f>
        <v>0.99222536342857137</v>
      </c>
      <c r="CT309" s="250"/>
      <c r="CU309" s="250"/>
      <c r="CV309" s="250"/>
      <c r="CW309" s="250"/>
      <c r="CX309" s="250"/>
      <c r="CY309" s="251"/>
      <c r="CZ309" s="250"/>
      <c r="DA309" s="250"/>
      <c r="DB309" s="250"/>
      <c r="DC309" s="250"/>
      <c r="DD309" s="248"/>
      <c r="DE309" s="250"/>
      <c r="DF309" s="250"/>
      <c r="DG309" s="250"/>
      <c r="DH309" s="250"/>
      <c r="DI309" s="250"/>
      <c r="DJ309" s="250"/>
      <c r="DK309" s="250"/>
      <c r="DL309" s="250"/>
      <c r="DM309" s="250"/>
      <c r="DN309" s="250"/>
      <c r="DO309" s="252"/>
      <c r="DP309" s="253"/>
      <c r="DQ309" s="253"/>
      <c r="DR309" s="253"/>
      <c r="DS309" s="253"/>
      <c r="DT309" s="253"/>
      <c r="DU309" s="250"/>
      <c r="DV309" s="253"/>
      <c r="DW309" s="253"/>
      <c r="DX309" s="253"/>
      <c r="DY309" s="253"/>
      <c r="DZ309" s="253"/>
      <c r="EA309" s="253"/>
      <c r="EB309" s="253"/>
      <c r="EC309" s="253"/>
      <c r="ED309" s="253"/>
      <c r="EE309" s="253"/>
      <c r="EF309" s="253"/>
      <c r="EG309" s="253"/>
      <c r="EH309" s="253"/>
      <c r="EI309" s="253"/>
      <c r="EJ309" s="102"/>
      <c r="EK309" s="101"/>
      <c r="EL309" s="102"/>
      <c r="EM309" s="102"/>
      <c r="EO309" s="107"/>
      <c r="EP309" s="107"/>
      <c r="ER309" s="107"/>
      <c r="FC309" s="13"/>
      <c r="FD309" s="13"/>
      <c r="FE309" s="13"/>
      <c r="FF309" s="13"/>
      <c r="FG309" s="14"/>
      <c r="FH309" s="13"/>
      <c r="FI309" s="13"/>
      <c r="FJ309" s="13"/>
      <c r="FK309" s="13"/>
      <c r="FL309" s="14"/>
      <c r="FM309" s="13"/>
      <c r="FN309" s="13"/>
      <c r="FO309" s="13"/>
      <c r="FP309" s="13"/>
      <c r="FQ309" s="14"/>
      <c r="FR309" s="13"/>
      <c r="FS309" s="13"/>
      <c r="FT309" s="13"/>
      <c r="FU309" s="13"/>
      <c r="FV309" s="14"/>
    </row>
    <row r="310" spans="2:178" ht="18.75" hidden="1" customHeight="1" x14ac:dyDescent="0.3">
      <c r="M310" s="108" t="s">
        <v>454</v>
      </c>
      <c r="P310" s="25"/>
      <c r="Q310" s="25"/>
      <c r="R310" s="32"/>
      <c r="S310" s="32"/>
      <c r="T310" s="32"/>
      <c r="BU310" s="254">
        <f>SUM(BU284/AN284)</f>
        <v>0.97962982244744778</v>
      </c>
      <c r="BV310" s="254">
        <f>SUM(BV284/AO284)</f>
        <v>0.92983747794654603</v>
      </c>
      <c r="BW310" s="254">
        <f>SUM(BW284/AP284)</f>
        <v>0.99739587644444427</v>
      </c>
      <c r="BX310" s="254">
        <f>SUM(BX284/AQ284)</f>
        <v>0.99999509873333325</v>
      </c>
      <c r="BY310" s="254">
        <f>SUM(BY284/AR284)</f>
        <v>0.99222536342857137</v>
      </c>
      <c r="CO310" s="254">
        <f>SUM(CO284/AN284)</f>
        <v>0.8114528064448534</v>
      </c>
      <c r="CQ310" s="254">
        <f>SUM(CQ284/AP284)</f>
        <v>0.99739587644444427</v>
      </c>
      <c r="CR310" s="254">
        <f>SUM(CR284/AQ284)</f>
        <v>0.99999509873333325</v>
      </c>
      <c r="CS310" s="254">
        <f>SUM(CS284/AR284)</f>
        <v>0.99222536342857137</v>
      </c>
    </row>
    <row r="311" spans="2:178" ht="16.2" hidden="1" thickTop="1" x14ac:dyDescent="0.3">
      <c r="M311" s="99" t="s">
        <v>436</v>
      </c>
      <c r="N311" s="100"/>
      <c r="O311" s="100"/>
      <c r="P311" s="248"/>
      <c r="Q311" s="248"/>
      <c r="R311" s="248"/>
      <c r="S311" s="248"/>
      <c r="T311" s="248"/>
      <c r="U311" s="100"/>
      <c r="V311" s="100"/>
      <c r="W311" s="100"/>
      <c r="X311" s="100"/>
      <c r="Y311" s="100"/>
      <c r="Z311" s="100"/>
      <c r="AA311" s="100"/>
      <c r="AB311" s="100"/>
      <c r="AC311" s="100"/>
      <c r="AD311" s="100"/>
      <c r="AE311" s="100"/>
      <c r="AF311" s="100"/>
      <c r="AG311" s="100"/>
      <c r="AH311" s="100"/>
      <c r="AN311" s="248"/>
      <c r="AO311" s="248"/>
      <c r="AP311" s="248"/>
      <c r="AQ311" s="248"/>
      <c r="AR311" s="248"/>
      <c r="AS311" s="248"/>
      <c r="AT311" s="248"/>
      <c r="AU311" s="248"/>
      <c r="AV311" s="248"/>
      <c r="AW311" s="248"/>
      <c r="AX311" s="248"/>
      <c r="AY311" s="248"/>
      <c r="AZ311" s="248"/>
      <c r="BA311" s="248"/>
      <c r="BB311" s="248"/>
      <c r="BC311" s="248"/>
      <c r="BD311" s="248"/>
      <c r="BE311" s="248"/>
      <c r="BF311" s="248"/>
      <c r="BG311" s="248"/>
      <c r="BH311" s="248"/>
      <c r="BI311" s="248"/>
      <c r="BJ311" s="248"/>
      <c r="BK311" s="248"/>
      <c r="BL311" s="248"/>
      <c r="BM311" s="248"/>
      <c r="BN311" s="248"/>
      <c r="BO311" s="248"/>
      <c r="BP311" s="248"/>
      <c r="BQ311" s="248"/>
      <c r="BR311" s="248"/>
      <c r="BS311" s="248"/>
      <c r="BT311" s="248"/>
      <c r="BU311" s="249">
        <f>SUM(BU261/AN261)</f>
        <v>0.97580720763761242</v>
      </c>
      <c r="BV311" s="249">
        <f>SUM(BV261/AO261)</f>
        <v>0.8294962550758983</v>
      </c>
      <c r="BW311" s="249">
        <f>SUM(BW261/AP261)</f>
        <v>0.99739587644444427</v>
      </c>
      <c r="BX311" s="249">
        <f>SUM(BX261/AQ261)</f>
        <v>0.99999509873333325</v>
      </c>
      <c r="BY311" s="249">
        <f>SUM(BY261/AR261)</f>
        <v>0.99222536342857137</v>
      </c>
      <c r="BZ311" s="250"/>
      <c r="CA311" s="250"/>
      <c r="CB311" s="250"/>
      <c r="CC311" s="250"/>
      <c r="CD311" s="250"/>
      <c r="CE311" s="249"/>
      <c r="CF311" s="249"/>
      <c r="CG311" s="249"/>
      <c r="CH311" s="249"/>
      <c r="CI311" s="249"/>
      <c r="CO311" s="249">
        <f>SUM(CO261/AN261)</f>
        <v>0.96176788215641651</v>
      </c>
      <c r="CP311" s="249"/>
      <c r="CQ311" s="249">
        <f>SUM(CQ261/AP261)</f>
        <v>0.99739587644444427</v>
      </c>
      <c r="CR311" s="249">
        <f>SUM(CR261/AQ261)</f>
        <v>0.99999509873333325</v>
      </c>
      <c r="CS311" s="249">
        <f>SUM(CS261/AR261)</f>
        <v>0.99222536342857137</v>
      </c>
    </row>
    <row r="312" spans="2:178" ht="18" hidden="1" thickTop="1" x14ac:dyDescent="0.3">
      <c r="P312" s="25"/>
      <c r="Q312" s="25"/>
      <c r="R312" s="32"/>
      <c r="S312" s="32"/>
      <c r="T312" s="32"/>
    </row>
    <row r="313" spans="2:178" ht="18" hidden="1" thickTop="1" x14ac:dyDescent="0.3">
      <c r="P313" s="25"/>
      <c r="Q313" s="25"/>
      <c r="R313" s="32"/>
      <c r="S313" s="32"/>
      <c r="T313" s="255" t="s">
        <v>434</v>
      </c>
      <c r="AR313" s="255" t="s">
        <v>434</v>
      </c>
      <c r="AX313" s="255" t="s">
        <v>434</v>
      </c>
      <c r="BC313" s="255" t="s">
        <v>434</v>
      </c>
      <c r="BH313" s="255" t="s">
        <v>434</v>
      </c>
      <c r="BM313" s="255" t="s">
        <v>434</v>
      </c>
      <c r="BN313" s="256"/>
      <c r="BO313" s="256"/>
      <c r="BP313" s="257"/>
      <c r="BQ313" s="257"/>
      <c r="BR313" s="257"/>
      <c r="BS313" s="257"/>
      <c r="BT313" s="257"/>
      <c r="BU313" s="258">
        <f>BZ296</f>
        <v>22834.355119999997</v>
      </c>
      <c r="BV313" s="258">
        <f>CA296</f>
        <v>21116.80458</v>
      </c>
      <c r="BW313" s="258">
        <f>CB296</f>
        <v>1171.8555999999994</v>
      </c>
      <c r="BX313" s="258">
        <f>CC296</f>
        <v>1.47037999999975</v>
      </c>
      <c r="BY313" s="258">
        <f>CD296</f>
        <v>544.22455999999988</v>
      </c>
    </row>
    <row r="314" spans="2:178" ht="18" hidden="1" thickTop="1" x14ac:dyDescent="0.3">
      <c r="P314" s="25"/>
      <c r="Q314" s="25"/>
      <c r="R314" s="32"/>
      <c r="S314" s="32"/>
      <c r="T314" s="259" t="s">
        <v>457</v>
      </c>
      <c r="AR314" s="259" t="s">
        <v>457</v>
      </c>
      <c r="AX314" s="259" t="s">
        <v>457</v>
      </c>
      <c r="BC314" s="259" t="s">
        <v>457</v>
      </c>
    </row>
    <row r="315" spans="2:178" ht="18" hidden="1" thickTop="1" x14ac:dyDescent="0.3">
      <c r="P315" s="25"/>
      <c r="Q315" s="25"/>
      <c r="R315" s="32"/>
      <c r="S315" s="32"/>
      <c r="T315" s="255"/>
      <c r="AR315" s="255"/>
      <c r="AX315" s="255"/>
      <c r="BC315" s="255"/>
      <c r="BH315" s="255" t="s">
        <v>434</v>
      </c>
      <c r="BM315" s="255" t="s">
        <v>434</v>
      </c>
      <c r="BN315" s="256"/>
      <c r="BO315" s="256"/>
      <c r="BP315" s="257"/>
      <c r="BQ315" s="257"/>
      <c r="BR315" s="257"/>
      <c r="BS315" s="257"/>
      <c r="BT315" s="257"/>
      <c r="BU315" s="258">
        <f>BZ284</f>
        <v>22834.355119999997</v>
      </c>
      <c r="BV315" s="258">
        <f>CA284</f>
        <v>21116.80458</v>
      </c>
      <c r="BW315" s="258">
        <f>CB284</f>
        <v>1171.8555999999994</v>
      </c>
      <c r="BX315" s="258">
        <f>CC284</f>
        <v>1.47037999999975</v>
      </c>
      <c r="BY315" s="258">
        <f>CD284</f>
        <v>544.22455999999988</v>
      </c>
    </row>
    <row r="316" spans="2:178" ht="18" hidden="1" thickTop="1" x14ac:dyDescent="0.3">
      <c r="P316" s="25"/>
      <c r="Q316" s="25"/>
      <c r="R316" s="32"/>
      <c r="S316" s="32"/>
      <c r="T316" s="32"/>
    </row>
    <row r="317" spans="2:178" ht="18" thickTop="1" x14ac:dyDescent="0.3">
      <c r="P317" s="25"/>
      <c r="Q317" s="25"/>
      <c r="R317" s="32"/>
      <c r="S317" s="32"/>
      <c r="T317" s="32"/>
    </row>
    <row r="318" spans="2:178" ht="117" hidden="1" customHeight="1" x14ac:dyDescent="0.25">
      <c r="N318" s="403" t="s">
        <v>413</v>
      </c>
      <c r="O318" s="403"/>
      <c r="P318" s="403"/>
      <c r="Q318" s="403"/>
      <c r="R318" s="403"/>
      <c r="S318" s="403"/>
      <c r="T318" s="403"/>
      <c r="U318" s="403"/>
      <c r="V318" s="403"/>
      <c r="W318" s="403"/>
      <c r="X318" s="403"/>
      <c r="Y318" s="403"/>
      <c r="Z318" s="403"/>
      <c r="AA318" s="403"/>
      <c r="AB318" s="403"/>
      <c r="AC318" s="403"/>
      <c r="AD318" s="403"/>
      <c r="AE318" s="403"/>
      <c r="AF318" s="403"/>
      <c r="AG318" s="403"/>
      <c r="AH318" s="403"/>
      <c r="AI318" s="403"/>
      <c r="AJ318" s="403"/>
      <c r="AK318" s="403"/>
      <c r="AL318" s="403"/>
      <c r="AM318" s="403"/>
      <c r="AN318" s="403"/>
      <c r="AO318" s="403"/>
      <c r="AP318" s="403"/>
      <c r="AQ318" s="403"/>
      <c r="AR318" s="403"/>
      <c r="AS318" s="403"/>
      <c r="AT318" s="403"/>
      <c r="AU318" s="403"/>
      <c r="AV318" s="403"/>
      <c r="AW318" s="403"/>
      <c r="AX318" s="403"/>
      <c r="AY318" s="403"/>
      <c r="AZ318" s="403"/>
      <c r="BA318" s="403"/>
      <c r="BB318" s="403"/>
      <c r="BC318" s="403"/>
      <c r="BD318" s="403"/>
      <c r="BE318" s="403"/>
      <c r="BF318" s="403"/>
      <c r="BG318" s="403"/>
      <c r="BH318" s="403"/>
      <c r="BI318" s="403"/>
      <c r="BJ318" s="403"/>
      <c r="BK318" s="403"/>
      <c r="BL318" s="403"/>
      <c r="BM318" s="403"/>
      <c r="BN318" s="403"/>
      <c r="BO318" s="403"/>
      <c r="BP318" s="403"/>
      <c r="BQ318" s="403"/>
      <c r="BR318" s="403"/>
      <c r="BS318" s="403"/>
      <c r="BT318" s="403"/>
      <c r="BU318" s="403"/>
      <c r="BV318" s="403"/>
      <c r="BW318" s="403"/>
    </row>
    <row r="319" spans="2:178" hidden="1" x14ac:dyDescent="0.3"/>
    <row r="320" spans="2:178" hidden="1" x14ac:dyDescent="0.3">
      <c r="CF320" s="25">
        <f>CF261-CK261</f>
        <v>89481.690999999992</v>
      </c>
      <c r="CG320" s="25">
        <f>CG261-CL261</f>
        <v>448828.14439999993</v>
      </c>
      <c r="CH320" s="25">
        <f>CH261-CM261</f>
        <v>299998.52962000004</v>
      </c>
      <c r="CI320" s="25">
        <f>CI261-CN261</f>
        <v>69455.775440000012</v>
      </c>
    </row>
  </sheetData>
  <mergeCells count="104">
    <mergeCell ref="M302:N302"/>
    <mergeCell ref="M304:N304"/>
    <mergeCell ref="M301:N301"/>
    <mergeCell ref="N318:BW318"/>
    <mergeCell ref="M266:N266"/>
    <mergeCell ref="M296:N296"/>
    <mergeCell ref="M292:N292"/>
    <mergeCell ref="M282:N282"/>
    <mergeCell ref="EP4:EP5"/>
    <mergeCell ref="EO4:EO5"/>
    <mergeCell ref="DQ4:DQ5"/>
    <mergeCell ref="DR4:DV4"/>
    <mergeCell ref="EL4:EL5"/>
    <mergeCell ref="EM4:EM5"/>
    <mergeCell ref="DW4:EA4"/>
    <mergeCell ref="EB4:EF4"/>
    <mergeCell ref="EJ4:EJ5"/>
    <mergeCell ref="EG4:EI4"/>
    <mergeCell ref="M261:N261"/>
    <mergeCell ref="M4:M5"/>
    <mergeCell ref="M286:N286"/>
    <mergeCell ref="M289:N289"/>
    <mergeCell ref="M265:N265"/>
    <mergeCell ref="M264:N264"/>
    <mergeCell ref="B4:E4"/>
    <mergeCell ref="J119:J120"/>
    <mergeCell ref="I21:K21"/>
    <mergeCell ref="I48:K48"/>
    <mergeCell ref="I115:L115"/>
    <mergeCell ref="I40:L40"/>
    <mergeCell ref="I42:K42"/>
    <mergeCell ref="I43:L43"/>
    <mergeCell ref="I45:K45"/>
    <mergeCell ref="I81:K81"/>
    <mergeCell ref="I76:L76"/>
    <mergeCell ref="I77:I78"/>
    <mergeCell ref="J77:J78"/>
    <mergeCell ref="I79:K79"/>
    <mergeCell ref="I46:L46"/>
    <mergeCell ref="F4:H4"/>
    <mergeCell ref="I119:I120"/>
    <mergeCell ref="J23:J24"/>
    <mergeCell ref="I26:L26"/>
    <mergeCell ref="I22:L22"/>
    <mergeCell ref="I25:K25"/>
    <mergeCell ref="I28:K28"/>
    <mergeCell ref="I23:I24"/>
    <mergeCell ref="I84:K84"/>
    <mergeCell ref="I185:K185"/>
    <mergeCell ref="I135:K135"/>
    <mergeCell ref="I179:K179"/>
    <mergeCell ref="I124:K124"/>
    <mergeCell ref="I180:L180"/>
    <mergeCell ref="I182:K182"/>
    <mergeCell ref="I133:L133"/>
    <mergeCell ref="I177:L177"/>
    <mergeCell ref="I126:I127"/>
    <mergeCell ref="J126:J127"/>
    <mergeCell ref="I129:L129"/>
    <mergeCell ref="I128:K128"/>
    <mergeCell ref="I131:K131"/>
    <mergeCell ref="I132:K132"/>
    <mergeCell ref="I134:K134"/>
    <mergeCell ref="I125:L125"/>
    <mergeCell ref="I85:L85"/>
    <mergeCell ref="I87:K87"/>
    <mergeCell ref="J116:J117"/>
    <mergeCell ref="I118:K118"/>
    <mergeCell ref="I121:K121"/>
    <mergeCell ref="I122:L122"/>
    <mergeCell ref="I116:I117"/>
    <mergeCell ref="I183:L183"/>
    <mergeCell ref="I82:L82"/>
    <mergeCell ref="BZ4:CD4"/>
    <mergeCell ref="CO4:CS4"/>
    <mergeCell ref="CE4:CI4"/>
    <mergeCell ref="BI4:BM4"/>
    <mergeCell ref="AN4:AR4"/>
    <mergeCell ref="DP4:DP5"/>
    <mergeCell ref="CT4:CX4"/>
    <mergeCell ref="DJ4:DN4"/>
    <mergeCell ref="DD4:DD5"/>
    <mergeCell ref="CY4:DC4"/>
    <mergeCell ref="DE4:DI4"/>
    <mergeCell ref="BN4:BR4"/>
    <mergeCell ref="CJ4:CN4"/>
    <mergeCell ref="N4:N5"/>
    <mergeCell ref="BD4:BH4"/>
    <mergeCell ref="BU4:BY4"/>
    <mergeCell ref="AY4:BC4"/>
    <mergeCell ref="AS4:AX4"/>
    <mergeCell ref="O4:V4"/>
    <mergeCell ref="W4:AH4"/>
    <mergeCell ref="AI4:AM4"/>
    <mergeCell ref="M2:AH3"/>
    <mergeCell ref="X1:AH1"/>
    <mergeCell ref="ET3:EV4"/>
    <mergeCell ref="EY3:EZ4"/>
    <mergeCell ref="EW3:EX4"/>
    <mergeCell ref="FH4:FL4"/>
    <mergeCell ref="FM4:FQ4"/>
    <mergeCell ref="FC4:FG4"/>
    <mergeCell ref="FR4:FV4"/>
    <mergeCell ref="ER4:ER5"/>
  </mergeCells>
  <phoneticPr fontId="3" type="noConversion"/>
  <pageMargins left="0.78740157480314965" right="0" top="0" bottom="0" header="0" footer="0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дор.фонд на 01.01.16</vt:lpstr>
      <vt:lpstr>'дор.фонд на 01.01.16'!Заголовки_для_печати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Светлана Анатольевна Сокол</cp:lastModifiedBy>
  <cp:lastPrinted>2016-02-01T15:59:22Z</cp:lastPrinted>
  <dcterms:created xsi:type="dcterms:W3CDTF">2012-06-05T13:34:09Z</dcterms:created>
  <dcterms:modified xsi:type="dcterms:W3CDTF">2018-06-14T06:11:16Z</dcterms:modified>
</cp:coreProperties>
</file>