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80" windowWidth="9720" windowHeight="6660" activeTab="0"/>
  </bookViews>
  <sheets>
    <sheet name="Прилож.1" sheetId="1" r:id="rId1"/>
  </sheets>
  <definedNames>
    <definedName name="_xlnm.Print_Titles" localSheetId="0">'Прилож.1'!$6:$9</definedName>
  </definedNames>
  <calcPr fullCalcOnLoad="1" refMode="R1C1"/>
</workbook>
</file>

<file path=xl/sharedStrings.xml><?xml version="1.0" encoding="utf-8"?>
<sst xmlns="http://schemas.openxmlformats.org/spreadsheetml/2006/main" count="187" uniqueCount="137">
  <si>
    <t>Наименование объекта</t>
  </si>
  <si>
    <t>Наименование района</t>
  </si>
  <si>
    <t>1</t>
  </si>
  <si>
    <t>2</t>
  </si>
  <si>
    <t>Иные и прочие работы</t>
  </si>
  <si>
    <t xml:space="preserve">Содержание автомобильных дорог регионального значения и искусственных сооружений на них </t>
  </si>
  <si>
    <t>ИТОГО по содержанию автомобильных дорог общего пользования регионального и межмуниципального значения.</t>
  </si>
  <si>
    <t>ИТОГО по капитальному ремонту автомобильных дорог общего пользования регионального и межмуниципального значения</t>
  </si>
  <si>
    <t>Всего по району:</t>
  </si>
  <si>
    <t>Проектно-изыскательские и  прочие работы и затраты</t>
  </si>
  <si>
    <t>п.5.   Мероприятия по содержанию автомобильных дорог общего пользования регионального и межмуниципального значения.</t>
  </si>
  <si>
    <t>п. 6.  Мероприятия по капитальному ремонту автомобильных дорог общего пользования регионального и межмуниципального значения</t>
  </si>
  <si>
    <t>п. 7.  Мероприятия по ремонту автомобильных дорог общего пользования регионального и межмуниципального значения</t>
  </si>
  <si>
    <t>Всего по прочим расходам:</t>
  </si>
  <si>
    <t>Всеволожский</t>
  </si>
  <si>
    <t>Волховский</t>
  </si>
  <si>
    <t>Капитальный ремонт моста через р. Сиглинка на км 85+418 автомобильной дороги "Зуево-Новая Ладога"</t>
  </si>
  <si>
    <t>Капитальный ремонт автомобильной дороги "Паша-Свирица-Загубье" на участке км 9+200 - км 19+962</t>
  </si>
  <si>
    <t>Лужский</t>
  </si>
  <si>
    <t>ИТОГО по  текущим ремонтам</t>
  </si>
  <si>
    <t>Ввод              км/п.м</t>
  </si>
  <si>
    <t>а/д "Новая Пустошь -Невская Дубровка" на км 0+000 - км 6+000</t>
  </si>
  <si>
    <t>Прочие работы и затраты</t>
  </si>
  <si>
    <t>ИТОГО по ремонту автомобильных дорог общего пользования регионального и межмуниципального значения</t>
  </si>
  <si>
    <t xml:space="preserve">п. 8.  Прочие расходы на приведение в нормативное состояние отдельных участков региональных автомобильных дорог. </t>
  </si>
  <si>
    <t>Всеволожский район</t>
  </si>
  <si>
    <t>в том числе проектно-изыскательские работы (в объектах)</t>
  </si>
  <si>
    <t>Всего</t>
  </si>
  <si>
    <t>ФБ</t>
  </si>
  <si>
    <t>Об</t>
  </si>
  <si>
    <t>тыс.руб.</t>
  </si>
  <si>
    <t xml:space="preserve"> Государственная программа ЛО   «Развитие автомобильных дорог Ленинградской области». Подпрограммы "Развитие сети автомобильных дорог Ленинградской области" и  "Поддержание существующей сети автомобильных дорог общего пользования" </t>
  </si>
  <si>
    <t>Строительство подъезда к г. Всеволожск</t>
  </si>
  <si>
    <t>Строительство транспортной развязки на пересечении автомобильной дороги "Санкт-Петербург- завод им.Свердлова- Всеволожск (км39) с железной дорогой на  перегоне Всеволожск-Мельничный Ручей во Всеволожском районе Ленинградской области.</t>
  </si>
  <si>
    <t xml:space="preserve">Строительство автодорожного путепровода на  станции Возрождение участка Выборг-Каменногорск взамен закрываемого переезда на ПК 229+44.20 </t>
  </si>
  <si>
    <t>Строительство автодорожного путепровода на перегоне Таммисуо-Гвардейское участка Выборг-Каменногорск взамен закрываемых переездов на ПК 105+00.00, ПК 106+38.30</t>
  </si>
  <si>
    <t>Строительство автодорожного путепровода на перегоне Выборг-Таммисуо участка  Выборг-Каменногорск взамен  закрываемых переездов на ПК 26+30.92, ПК 1276+10.80 и ПК 15+89.60</t>
  </si>
  <si>
    <t>Строительство путепровода в месте пересечения железнодорожных путей и автомобильной дороги общего пользования "Подъезд к г.Гатчина-2" (2 этап)</t>
  </si>
  <si>
    <t xml:space="preserve">Реконструкция  автомобильной дороги  "Красное Село-Гатчина-Павловск", на участке км 14+600- км 18+000 </t>
  </si>
  <si>
    <t>Проектно-изыскательские работы будущих лет</t>
  </si>
  <si>
    <t>Итого по строительству и реконструкции автомобильных дорог общего пользования регионального и межмуниципального значения</t>
  </si>
  <si>
    <t>п. 1 Мероприятия по строительству и реконструкции автомобильных дорог общего пользования регионального и межмуниципального значения</t>
  </si>
  <si>
    <t>Устройство пешеходного перехода в разных уровнях на автомобильной дороге общего пользования регионального значения "Парголово-Огоньки" на км 26</t>
  </si>
  <si>
    <t>Прочие источники</t>
  </si>
  <si>
    <t>Кировский</t>
  </si>
  <si>
    <t>Подпорожсктй</t>
  </si>
  <si>
    <t>Строительство мостового перехода через реку Свирь у города Подпорожье Подпорожского района Ленинградской области</t>
  </si>
  <si>
    <t>Подключение международного автомобильного вокзала в составе ТПУ "Девяткино"к КАД". 2 Этап. "Транспортная развязка с КАД на км 30+717 прямого хода КАД"</t>
  </si>
  <si>
    <t>Капитальный ремонт автомобильной дороги «Подъезд к санаторию Сярьги» на участке гравийного покрытия км 4+340- км 5+612</t>
  </si>
  <si>
    <t>Капитальный ремонт участка автомобильной дороги Красносельское - Правдино км 5+235 - км 12+735 в Выборгском районе Ленинградской области</t>
  </si>
  <si>
    <t>Капитальный ремонт автомобильной дороги "Санкт-Петербург - Запорожское - Приозерск",  км 104 - км 110</t>
  </si>
  <si>
    <t>Капитальный ремонт автомобильной дороги "Спецподъезд к бухте Владимирская",  км 0 - км 1</t>
  </si>
  <si>
    <t>Выборгский</t>
  </si>
  <si>
    <t>Ремонт путепровода через ж/д на км 9+290 автомобильной дороги Высокое-Синицыно</t>
  </si>
  <si>
    <t>Ремонт моста через реку Сестра на км 51-720 а/д "Огоньки-Стрельцово-Толоконниково"</t>
  </si>
  <si>
    <t>Гатчинский</t>
  </si>
  <si>
    <t>Подпорожский</t>
  </si>
  <si>
    <t>Ремонт путепровода через ж/д Москва-Санкт-Петебург на км 0+965 а/д общего пользования Зуево-Новая Ладога Чудовского муниципального района Новгородской области</t>
  </si>
  <si>
    <t>Ломоносовский</t>
  </si>
  <si>
    <t>Виллози -Рассколово-Арапаккузи с подъездами к дер. Соксолово, Рассколово,     км 0+000-4+950</t>
  </si>
  <si>
    <t>Петродворец - Кейкино км 40+000 - км 50+000</t>
  </si>
  <si>
    <t>Тихвинский</t>
  </si>
  <si>
    <t>Тосненский</t>
  </si>
  <si>
    <t xml:space="preserve">Волховский </t>
  </si>
  <si>
    <t>Киришский</t>
  </si>
  <si>
    <t xml:space="preserve">Выборгский </t>
  </si>
  <si>
    <t xml:space="preserve">Приозерский </t>
  </si>
  <si>
    <t xml:space="preserve">Сланцевский </t>
  </si>
  <si>
    <t xml:space="preserve">Тосненский </t>
  </si>
  <si>
    <t xml:space="preserve">Бокситогорский </t>
  </si>
  <si>
    <t>Волосовский</t>
  </si>
  <si>
    <t xml:space="preserve">Всеволожский </t>
  </si>
  <si>
    <t xml:space="preserve">Гатчинский </t>
  </si>
  <si>
    <t xml:space="preserve">Кингисеппский </t>
  </si>
  <si>
    <t xml:space="preserve">Киришский </t>
  </si>
  <si>
    <t>Лодейнопольский</t>
  </si>
  <si>
    <t xml:space="preserve">Лужский </t>
  </si>
  <si>
    <t xml:space="preserve">Подпорожский </t>
  </si>
  <si>
    <t>Приложение  3 к отчету</t>
  </si>
  <si>
    <t>Расшифровка объемов выполнения работ по  строительству (реконструкции), содержанию, капитальному ремонту и ремонту автомобильных дорог общего пользования регионального и межмуниципального значения  за январь-декабрь 2018 года.</t>
  </si>
  <si>
    <t xml:space="preserve">ПЛАН на 2018 год </t>
  </si>
  <si>
    <t xml:space="preserve">Фактическое финансирование работ за январь-декабрь 2018г. </t>
  </si>
  <si>
    <t>Волхов-Бабино-Исаад, км 4+000 - км 15+600 (выборочно)</t>
  </si>
  <si>
    <t>Толмачево-а/д Нарва, км 77+622-км 79+112</t>
  </si>
  <si>
    <t>Жабино-Губаницы-Волосово-Реполка-Сосново-Вересть, км 14+025-км 21+474</t>
  </si>
  <si>
    <t>Гатчина-Ополье, км 29+890-км 30+630</t>
  </si>
  <si>
    <t>дер. Старая – Кудрово, км 8+495- км 10+068</t>
  </si>
  <si>
    <t>Санкт-Петербург-Колтуши, км 0+900-3+989</t>
  </si>
  <si>
    <t>Подъезд к дер.Ексолово,км 1+250 - км 2+035</t>
  </si>
  <si>
    <t>Ушково-Гравийное км 0+000-км 7+000</t>
  </si>
  <si>
    <t>Ушково-Гравийное км 7+000-км 16+798</t>
  </si>
  <si>
    <t>Подъезд к г. Зеленогорск, км 0+350-км 7+019</t>
  </si>
  <si>
    <t>Подъезд к пос. Пруды, км 1+400 - км 3+780</t>
  </si>
  <si>
    <t>Подъезд к г. Зеленогорск 1 км 0+000 -км 2+645</t>
  </si>
  <si>
    <t>Зеленогорск-Приморск-Выборг км 44+740 – км 46+740</t>
  </si>
  <si>
    <t>Зеленогорск-Приморск-Выборг км 46+740 – км 49+372</t>
  </si>
  <si>
    <t>Парголово-Огоньки, км 29+700-33+562</t>
  </si>
  <si>
    <t>Ремонт моста через реку протоку на км 9+404 а/д "Подъезд к г. Высоцку"</t>
  </si>
  <si>
    <t>Елизаветино - Скворицы, км 2+950 — км 7+200, км 7+800 -  км 9+380</t>
  </si>
  <si>
    <t>Ремонт моста через реку Оредежь на км 76+328 а/д Кемполово-Губаницы-Калитино-Выра-Тосно-Шапки</t>
  </si>
  <si>
    <t>Кингисепп-Манновка, км 0+240 - 2+430, км16+291- км 24+465</t>
  </si>
  <si>
    <t>Подъезд к порту Усть-Луга, км 0+000- км 2+100</t>
  </si>
  <si>
    <t xml:space="preserve">Ремонт моста через реку Систа на км 20+800 а/д Котлы-Семейское-Урмизно </t>
  </si>
  <si>
    <t>Лужицы-1 Мая, км 47+870 - км 52+977</t>
  </si>
  <si>
    <t>Кингисеппский</t>
  </si>
  <si>
    <t xml:space="preserve">Зуево-Новая Ладога, км  1+500 -19+246 (выборочно) </t>
  </si>
  <si>
    <t>Кириши-Будогощь-Смолино км 4+000 - км 9+500</t>
  </si>
  <si>
    <t>Сосновый Бор-Глобицы, км 10+000 - км 16+620</t>
  </si>
  <si>
    <t>Ропша-Оржицы  км 0+000-км 8+000 (выборочно)</t>
  </si>
  <si>
    <t>Ремонт моста через реку Стрелка на км 4+387 автомобильной дороги "Стрельна-Кипень-Гатчина"</t>
  </si>
  <si>
    <t>ст.Оять-Алеховщина-Надпорожье-Плотично, км 122+150- км 125+000 (выборочно)</t>
  </si>
  <si>
    <t>Новгород-Луга, км 73+700 - 79+000</t>
  </si>
  <si>
    <t>Псков-Гдов-Сланцы-Кингисепп-Краколье, км 150+820 - км 159+499</t>
  </si>
  <si>
    <t xml:space="preserve">Мост через реку Паша на км 0+646 а/д "Коськово - Исаково" </t>
  </si>
  <si>
    <t xml:space="preserve">Мост через реку Тихвинка км 2+482 а/м "Овино-Липная Горка" </t>
  </si>
  <si>
    <t>Подъезд к г.Колпино км 1+200- км 4+080</t>
  </si>
  <si>
    <t>Ульяновка -Отрадное, км 12+970-19+100</t>
  </si>
  <si>
    <t>Кемполово-Губаницы-Калитино-Выра-Тосно-Шапки, км 96+270 - км 106+989</t>
  </si>
  <si>
    <t xml:space="preserve"> -/75,80</t>
  </si>
  <si>
    <t>34,288/75,80</t>
  </si>
  <si>
    <t xml:space="preserve"> -/55,24</t>
  </si>
  <si>
    <t>16,028/55,24</t>
  </si>
  <si>
    <t xml:space="preserve"> -/17,30</t>
  </si>
  <si>
    <t>28,050/17,30</t>
  </si>
  <si>
    <t>148,847/148,34</t>
  </si>
  <si>
    <t>Резерв</t>
  </si>
  <si>
    <t>Юкки-Кузьмолово, км 13+000 - км 14+800 (выборочно)</t>
  </si>
  <si>
    <t>Аннино-Разбегаево, км 2+855 - км 8+400</t>
  </si>
  <si>
    <t>Мельничный Ручей-Кирпичный завод км 0+000-км 3+000 (выборочно); км 5+000-км 7+000 (выборочно)</t>
  </si>
  <si>
    <t>Песочное-Киссолово км 10+00-км 12+00</t>
  </si>
  <si>
    <t>Горка-Кулика-Крючково км 2+450-км 2+488</t>
  </si>
  <si>
    <t>Подъезд к объекту №58 км 0+000-км 1+986</t>
  </si>
  <si>
    <t>Строительство автомобильной дороги нового выхода из Санкт-Петербурга от КАД в обход населенных пунктов Мурино и Новое Девяткино с выходом на существующую автомобильную дорогу "Санкт-Петербург – Матокса"</t>
  </si>
  <si>
    <t>1,129/104,5</t>
  </si>
  <si>
    <t>Подпорожжский</t>
  </si>
  <si>
    <t>Капитальный ремонт автомобильной дороги "Оять-Алеховщина - Надпорожье-Плотично" на участке км 134+560 - км 146+366</t>
  </si>
  <si>
    <t>Капитальный ремонт автомобилной дороги "Менюши-Заручевье-Каменец" км 0+000 - км 18+000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</si>
</sst>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"/>
    <numFmt numFmtId="174" formatCode="0.00_ ;\-0.00\ "/>
    <numFmt numFmtId="175" formatCode="0.0"/>
    <numFmt numFmtId="176" formatCode="#,##0.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"/>
    <numFmt numFmtId="182" formatCode="0.00000"/>
    <numFmt numFmtId="183" formatCode="0.0000"/>
    <numFmt numFmtId="184" formatCode="#,##0.0000"/>
    <numFmt numFmtId="185" formatCode="#,##0.000000"/>
    <numFmt numFmtId="186" formatCode="#,##0.0000000"/>
    <numFmt numFmtId="187" formatCode="_(* #,##0.000_);_(* \(#,##0.000\);_(* &quot;-&quot;??_);_(@_)"/>
    <numFmt numFmtId="188" formatCode="_-* #,##0.000_р_._-;\-* #,##0.000_р_._-;_-* &quot;-&quot;???_р_._-;_-@_-"/>
    <numFmt numFmtId="189" formatCode="#,##0.00000_р_."/>
    <numFmt numFmtId="190" formatCode="0.0%"/>
    <numFmt numFmtId="191" formatCode="\ #,##0.00&quot;р. &quot;;\-#,##0.00&quot;р. &quot;;&quot; -&quot;#&quot;р. &quot;;@\ "/>
    <numFmt numFmtId="192" formatCode="#,##0.000_р_."/>
  </numFmts>
  <fonts count="37">
    <font>
      <sz val="10"/>
      <name val="Arial"/>
      <family val="0"/>
    </font>
    <font>
      <sz val="8"/>
      <name val="Arial"/>
      <family val="2"/>
    </font>
    <font>
      <u val="single"/>
      <sz val="13"/>
      <color indexed="12"/>
      <name val="Arial"/>
      <family val="2"/>
    </font>
    <font>
      <u val="single"/>
      <sz val="13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b/>
      <i/>
      <u val="single"/>
      <sz val="14"/>
      <name val="Times New Roman"/>
      <family val="1"/>
    </font>
    <font>
      <b/>
      <i/>
      <sz val="12"/>
      <name val="Times New Roman"/>
      <family val="1"/>
    </font>
    <font>
      <i/>
      <sz val="8"/>
      <name val="Times New Roman"/>
      <family val="1"/>
    </font>
    <font>
      <b/>
      <i/>
      <u val="single"/>
      <sz val="11"/>
      <name val="Times New Roman"/>
      <family val="1"/>
    </font>
    <font>
      <i/>
      <sz val="12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i/>
      <sz val="10"/>
      <name val="Times New Roman"/>
      <family val="1"/>
    </font>
    <font>
      <sz val="8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4" fillId="0" borderId="0">
      <alignment/>
      <protection/>
    </xf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1" fontId="4" fillId="0" borderId="0">
      <alignment/>
      <protection/>
    </xf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9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39">
    <xf numFmtId="0" fontId="0" fillId="0" borderId="0" xfId="0" applyAlignment="1">
      <alignment/>
    </xf>
    <xf numFmtId="49" fontId="22" fillId="0" borderId="0" xfId="0" applyNumberFormat="1" applyFont="1" applyFill="1" applyAlignment="1">
      <alignment horizontal="center" vertical="center" wrapText="1"/>
    </xf>
    <xf numFmtId="49" fontId="24" fillId="0" borderId="0" xfId="0" applyNumberFormat="1" applyFont="1" applyFill="1" applyAlignment="1">
      <alignment vertical="top" textRotation="90" wrapText="1"/>
    </xf>
    <xf numFmtId="49" fontId="25" fillId="0" borderId="0" xfId="0" applyNumberFormat="1" applyFont="1" applyFill="1" applyAlignment="1">
      <alignment vertical="center" wrapText="1"/>
    </xf>
    <xf numFmtId="172" fontId="22" fillId="0" borderId="0" xfId="0" applyNumberFormat="1" applyFont="1" applyFill="1" applyAlignment="1">
      <alignment horizontal="right" vertical="center" wrapText="1"/>
    </xf>
    <xf numFmtId="0" fontId="25" fillId="24" borderId="0" xfId="57" applyFont="1" applyFill="1" applyAlignment="1">
      <alignment vertical="center" textRotation="90" wrapText="1"/>
      <protection/>
    </xf>
    <xf numFmtId="0" fontId="25" fillId="24" borderId="0" xfId="57" applyFont="1" applyFill="1" applyAlignment="1">
      <alignment vertical="center" wrapText="1"/>
      <protection/>
    </xf>
    <xf numFmtId="0" fontId="26" fillId="24" borderId="0" xfId="57" applyFont="1" applyFill="1" applyAlignment="1">
      <alignment horizontal="center" vertical="center" wrapText="1"/>
      <protection/>
    </xf>
    <xf numFmtId="0" fontId="26" fillId="24" borderId="0" xfId="57" applyFont="1" applyFill="1" applyAlignment="1">
      <alignment horizontal="center" vertical="center" textRotation="90" wrapText="1"/>
      <protection/>
    </xf>
    <xf numFmtId="2" fontId="26" fillId="24" borderId="0" xfId="57" applyNumberFormat="1" applyFont="1" applyFill="1" applyAlignment="1">
      <alignment horizontal="center" vertical="center" wrapText="1"/>
      <protection/>
    </xf>
    <xf numFmtId="1" fontId="26" fillId="24" borderId="0" xfId="57" applyNumberFormat="1" applyFont="1" applyFill="1" applyAlignment="1">
      <alignment horizontal="center" vertical="center" wrapText="1"/>
      <protection/>
    </xf>
    <xf numFmtId="173" fontId="26" fillId="24" borderId="0" xfId="57" applyNumberFormat="1" applyFont="1" applyFill="1" applyAlignment="1">
      <alignment horizontal="center" vertical="center" wrapText="1"/>
      <protection/>
    </xf>
    <xf numFmtId="1" fontId="22" fillId="24" borderId="10" xfId="57" applyNumberFormat="1" applyFont="1" applyFill="1" applyBorder="1" applyAlignment="1">
      <alignment horizontal="center" vertical="center" wrapText="1"/>
      <protection/>
    </xf>
    <xf numFmtId="173" fontId="22" fillId="24" borderId="10" xfId="57" applyNumberFormat="1" applyFont="1" applyFill="1" applyBorder="1" applyAlignment="1">
      <alignment horizontal="center" vertical="center" wrapText="1"/>
      <protection/>
    </xf>
    <xf numFmtId="173" fontId="23" fillId="24" borderId="10" xfId="57" applyNumberFormat="1" applyFont="1" applyFill="1" applyBorder="1" applyAlignment="1">
      <alignment horizontal="center" vertical="center" wrapText="1"/>
      <protection/>
    </xf>
    <xf numFmtId="2" fontId="25" fillId="24" borderId="0" xfId="57" applyNumberFormat="1" applyFont="1" applyFill="1" applyAlignment="1">
      <alignment vertical="center" wrapText="1"/>
      <protection/>
    </xf>
    <xf numFmtId="2" fontId="22" fillId="0" borderId="0" xfId="0" applyNumberFormat="1" applyFont="1" applyFill="1" applyAlignment="1">
      <alignment horizontal="center" vertical="center" wrapText="1"/>
    </xf>
    <xf numFmtId="173" fontId="22" fillId="0" borderId="0" xfId="0" applyNumberFormat="1" applyFont="1" applyFill="1" applyAlignment="1">
      <alignment vertical="center" wrapText="1"/>
    </xf>
    <xf numFmtId="172" fontId="28" fillId="24" borderId="10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49" fontId="22" fillId="24" borderId="10" xfId="57" applyNumberFormat="1" applyFont="1" applyFill="1" applyBorder="1" applyAlignment="1">
      <alignment horizontal="center" vertical="center" wrapText="1"/>
      <protection/>
    </xf>
    <xf numFmtId="182" fontId="31" fillId="25" borderId="10" xfId="0" applyNumberFormat="1" applyFont="1" applyFill="1" applyBorder="1" applyAlignment="1">
      <alignment vertical="center" wrapText="1"/>
    </xf>
    <xf numFmtId="173" fontId="23" fillId="25" borderId="10" xfId="56" applyNumberFormat="1" applyFont="1" applyFill="1" applyBorder="1" applyAlignment="1">
      <alignment horizontal="center" vertical="center" wrapText="1"/>
      <protection/>
    </xf>
    <xf numFmtId="0" fontId="22" fillId="25" borderId="10" xfId="56" applyFont="1" applyFill="1" applyBorder="1" applyAlignment="1">
      <alignment horizontal="left" vertical="center" wrapText="1"/>
      <protection/>
    </xf>
    <xf numFmtId="182" fontId="23" fillId="25" borderId="10" xfId="56" applyNumberFormat="1" applyFont="1" applyFill="1" applyBorder="1" applyAlignment="1">
      <alignment horizontal="center" textRotation="255" wrapText="1"/>
      <protection/>
    </xf>
    <xf numFmtId="172" fontId="23" fillId="25" borderId="10" xfId="56" applyNumberFormat="1" applyFont="1" applyFill="1" applyBorder="1" applyAlignment="1">
      <alignment horizontal="center" vertical="center" wrapText="1"/>
      <protection/>
    </xf>
    <xf numFmtId="49" fontId="22" fillId="25" borderId="10" xfId="0" applyNumberFormat="1" applyFont="1" applyFill="1" applyBorder="1" applyAlignment="1">
      <alignment vertical="center" wrapText="1"/>
    </xf>
    <xf numFmtId="2" fontId="22" fillId="0" borderId="10" xfId="0" applyNumberFormat="1" applyFont="1" applyFill="1" applyBorder="1" applyAlignment="1">
      <alignment horizontal="center" vertical="center" wrapText="1"/>
    </xf>
    <xf numFmtId="1" fontId="22" fillId="25" borderId="10" xfId="57" applyNumberFormat="1" applyFont="1" applyFill="1" applyBorder="1" applyAlignment="1">
      <alignment horizontal="left" vertical="center" wrapText="1"/>
      <protection/>
    </xf>
    <xf numFmtId="173" fontId="23" fillId="25" borderId="10" xfId="57" applyNumberFormat="1" applyFont="1" applyFill="1" applyBorder="1" applyAlignment="1">
      <alignment horizontal="center" vertical="center" wrapText="1"/>
      <protection/>
    </xf>
    <xf numFmtId="173" fontId="22" fillId="25" borderId="10" xfId="57" applyNumberFormat="1" applyFont="1" applyFill="1" applyBorder="1" applyAlignment="1">
      <alignment horizontal="center" vertical="center" wrapText="1"/>
      <protection/>
    </xf>
    <xf numFmtId="172" fontId="28" fillId="24" borderId="10" xfId="0" applyNumberFormat="1" applyFont="1" applyFill="1" applyBorder="1" applyAlignment="1">
      <alignment vertical="center" wrapText="1"/>
    </xf>
    <xf numFmtId="173" fontId="22" fillId="25" borderId="10" xfId="56" applyNumberFormat="1" applyFont="1" applyFill="1" applyBorder="1" applyAlignment="1">
      <alignment horizontal="center" vertical="center" wrapText="1"/>
      <protection/>
    </xf>
    <xf numFmtId="173" fontId="22" fillId="0" borderId="10" xfId="0" applyNumberFormat="1" applyFont="1" applyFill="1" applyBorder="1" applyAlignment="1">
      <alignment horizontal="center" vertical="center" wrapText="1"/>
    </xf>
    <xf numFmtId="2" fontId="25" fillId="0" borderId="10" xfId="0" applyNumberFormat="1" applyFont="1" applyFill="1" applyBorder="1" applyAlignment="1">
      <alignment horizontal="center" vertical="center" wrapText="1"/>
    </xf>
    <xf numFmtId="172" fontId="23" fillId="25" borderId="10" xfId="57" applyNumberFormat="1" applyFont="1" applyFill="1" applyBorder="1" applyAlignment="1">
      <alignment horizontal="center" vertical="center" wrapText="1"/>
      <protection/>
    </xf>
    <xf numFmtId="172" fontId="22" fillId="25" borderId="10" xfId="57" applyNumberFormat="1" applyFont="1" applyFill="1" applyBorder="1" applyAlignment="1">
      <alignment horizontal="center" vertical="center" wrapText="1"/>
      <protection/>
    </xf>
    <xf numFmtId="173" fontId="23" fillId="0" borderId="10" xfId="0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172" fontId="23" fillId="0" borderId="10" xfId="0" applyNumberFormat="1" applyFont="1" applyFill="1" applyBorder="1" applyAlignment="1">
      <alignment horizontal="center" vertical="center" wrapText="1"/>
    </xf>
    <xf numFmtId="176" fontId="0" fillId="0" borderId="0" xfId="0" applyNumberFormat="1" applyFont="1" applyAlignment="1">
      <alignment/>
    </xf>
    <xf numFmtId="173" fontId="32" fillId="0" borderId="10" xfId="0" applyNumberFormat="1" applyFont="1" applyBorder="1" applyAlignment="1">
      <alignment wrapText="1"/>
    </xf>
    <xf numFmtId="173" fontId="32" fillId="0" borderId="10" xfId="0" applyNumberFormat="1" applyFont="1" applyBorder="1" applyAlignment="1">
      <alignment horizontal="center" vertical="center" wrapText="1"/>
    </xf>
    <xf numFmtId="1" fontId="23" fillId="25" borderId="10" xfId="57" applyNumberFormat="1" applyFont="1" applyFill="1" applyBorder="1" applyAlignment="1">
      <alignment horizontal="center" vertical="center" wrapText="1"/>
      <protection/>
    </xf>
    <xf numFmtId="172" fontId="28" fillId="25" borderId="10" xfId="0" applyNumberFormat="1" applyFont="1" applyFill="1" applyBorder="1" applyAlignment="1">
      <alignment horizontal="left" vertical="center" wrapText="1"/>
    </xf>
    <xf numFmtId="1" fontId="22" fillId="25" borderId="10" xfId="57" applyNumberFormat="1" applyFont="1" applyFill="1" applyBorder="1" applyAlignment="1">
      <alignment horizontal="center" vertical="center" wrapText="1"/>
      <protection/>
    </xf>
    <xf numFmtId="0" fontId="32" fillId="0" borderId="10" xfId="0" applyFont="1" applyBorder="1" applyAlignment="1">
      <alignment wrapText="1"/>
    </xf>
    <xf numFmtId="173" fontId="35" fillId="0" borderId="10" xfId="0" applyNumberFormat="1" applyFont="1" applyBorder="1" applyAlignment="1">
      <alignment wrapText="1"/>
    </xf>
    <xf numFmtId="173" fontId="32" fillId="26" borderId="10" xfId="0" applyNumberFormat="1" applyFont="1" applyFill="1" applyBorder="1" applyAlignment="1">
      <alignment wrapText="1"/>
    </xf>
    <xf numFmtId="173" fontId="22" fillId="0" borderId="10" xfId="0" applyNumberFormat="1" applyFont="1" applyBorder="1" applyAlignment="1">
      <alignment horizontal="center" vertical="center" wrapText="1"/>
    </xf>
    <xf numFmtId="173" fontId="23" fillId="0" borderId="10" xfId="0" applyNumberFormat="1" applyFont="1" applyBorder="1" applyAlignment="1">
      <alignment horizontal="center" vertical="center" wrapText="1"/>
    </xf>
    <xf numFmtId="0" fontId="32" fillId="27" borderId="10" xfId="33" applyFont="1" applyFill="1" applyBorder="1" applyAlignment="1">
      <alignment vertical="center" wrapText="1"/>
      <protection/>
    </xf>
    <xf numFmtId="0" fontId="32" fillId="25" borderId="10" xfId="0" applyFont="1" applyFill="1" applyBorder="1" applyAlignment="1">
      <alignment horizontal="left" vertical="center" wrapText="1"/>
    </xf>
    <xf numFmtId="0" fontId="32" fillId="27" borderId="10" xfId="33" applyFont="1" applyFill="1" applyBorder="1" applyAlignment="1">
      <alignment horizontal="left" vertical="center" wrapText="1"/>
      <protection/>
    </xf>
    <xf numFmtId="49" fontId="36" fillId="27" borderId="10" xfId="33" applyNumberFormat="1" applyFont="1" applyFill="1" applyBorder="1" applyAlignment="1">
      <alignment vertical="top" wrapText="1"/>
      <protection/>
    </xf>
    <xf numFmtId="0" fontId="32" fillId="25" borderId="10" xfId="33" applyFont="1" applyFill="1" applyBorder="1" applyAlignment="1">
      <alignment horizontal="left" vertical="center" wrapText="1"/>
      <protection/>
    </xf>
    <xf numFmtId="173" fontId="0" fillId="0" borderId="10" xfId="0" applyNumberFormat="1" applyBorder="1" applyAlignment="1">
      <alignment wrapText="1"/>
    </xf>
    <xf numFmtId="173" fontId="0" fillId="0" borderId="10" xfId="0" applyNumberFormat="1" applyFont="1" applyBorder="1" applyAlignment="1">
      <alignment wrapText="1"/>
    </xf>
    <xf numFmtId="49" fontId="36" fillId="27" borderId="10" xfId="33" applyNumberFormat="1" applyFont="1" applyFill="1" applyBorder="1" applyAlignment="1">
      <alignment horizontal="center" vertical="center" wrapText="1"/>
      <protection/>
    </xf>
    <xf numFmtId="0" fontId="32" fillId="25" borderId="10" xfId="0" applyFont="1" applyFill="1" applyBorder="1" applyAlignment="1">
      <alignment wrapText="1"/>
    </xf>
    <xf numFmtId="173" fontId="32" fillId="25" borderId="10" xfId="0" applyNumberFormat="1" applyFont="1" applyFill="1" applyBorder="1" applyAlignment="1">
      <alignment wrapText="1"/>
    </xf>
    <xf numFmtId="4" fontId="0" fillId="0" borderId="0" xfId="0" applyNumberFormat="1" applyFont="1" applyAlignment="1">
      <alignment/>
    </xf>
    <xf numFmtId="4" fontId="34" fillId="0" borderId="0" xfId="0" applyNumberFormat="1" applyFont="1" applyAlignment="1">
      <alignment/>
    </xf>
    <xf numFmtId="181" fontId="22" fillId="24" borderId="10" xfId="57" applyNumberFormat="1" applyFont="1" applyFill="1" applyBorder="1" applyAlignment="1">
      <alignment horizontal="center" vertical="center" wrapText="1"/>
      <protection/>
    </xf>
    <xf numFmtId="181" fontId="23" fillId="24" borderId="10" xfId="57" applyNumberFormat="1" applyFont="1" applyFill="1" applyBorder="1" applyAlignment="1">
      <alignment horizontal="center" vertical="center" wrapText="1"/>
      <protection/>
    </xf>
    <xf numFmtId="181" fontId="32" fillId="0" borderId="10" xfId="0" applyNumberFormat="1" applyFont="1" applyFill="1" applyBorder="1" applyAlignment="1">
      <alignment horizontal="right" vertical="center" wrapText="1"/>
    </xf>
    <xf numFmtId="173" fontId="25" fillId="0" borderId="10" xfId="0" applyNumberFormat="1" applyFont="1" applyFill="1" applyBorder="1" applyAlignment="1">
      <alignment horizontal="center" vertical="center" wrapText="1"/>
    </xf>
    <xf numFmtId="173" fontId="0" fillId="25" borderId="10" xfId="0" applyNumberFormat="1" applyFill="1" applyBorder="1" applyAlignment="1">
      <alignment wrapText="1"/>
    </xf>
    <xf numFmtId="1" fontId="23" fillId="25" borderId="10" xfId="57" applyNumberFormat="1" applyFont="1" applyFill="1" applyBorder="1" applyAlignment="1">
      <alignment horizontal="center" vertical="center" wrapText="1"/>
      <protection/>
    </xf>
    <xf numFmtId="49" fontId="36" fillId="27" borderId="10" xfId="33" applyNumberFormat="1" applyFont="1" applyFill="1" applyBorder="1" applyAlignment="1">
      <alignment horizontal="center" vertical="center" wrapText="1"/>
      <protection/>
    </xf>
    <xf numFmtId="0" fontId="32" fillId="0" borderId="10" xfId="0" applyFont="1" applyBorder="1" applyAlignment="1">
      <alignment horizontal="center" vertical="center" wrapText="1"/>
    </xf>
    <xf numFmtId="1" fontId="22" fillId="25" borderId="10" xfId="57" applyNumberFormat="1" applyFont="1" applyFill="1" applyBorder="1" applyAlignment="1">
      <alignment horizontal="center" vertical="center" wrapText="1"/>
      <protection/>
    </xf>
    <xf numFmtId="1" fontId="23" fillId="25" borderId="10" xfId="57" applyNumberFormat="1" applyFont="1" applyFill="1" applyBorder="1" applyAlignment="1">
      <alignment horizontal="center" vertical="center" wrapText="1"/>
      <protection/>
    </xf>
    <xf numFmtId="176" fontId="22" fillId="25" borderId="10" xfId="57" applyNumberFormat="1" applyFont="1" applyFill="1" applyBorder="1" applyAlignment="1">
      <alignment horizontal="center" vertical="center" wrapText="1"/>
      <protection/>
    </xf>
    <xf numFmtId="0" fontId="32" fillId="25" borderId="11" xfId="33" applyFont="1" applyFill="1" applyBorder="1" applyAlignment="1">
      <alignment vertical="center" wrapText="1"/>
      <protection/>
    </xf>
    <xf numFmtId="181" fontId="32" fillId="25" borderId="10" xfId="0" applyNumberFormat="1" applyFont="1" applyFill="1" applyBorder="1" applyAlignment="1">
      <alignment vertical="center" wrapText="1"/>
    </xf>
    <xf numFmtId="0" fontId="32" fillId="25" borderId="10" xfId="0" applyFont="1" applyFill="1" applyBorder="1" applyAlignment="1">
      <alignment vertical="center" wrapText="1"/>
    </xf>
    <xf numFmtId="49" fontId="32" fillId="25" borderId="12" xfId="33" applyNumberFormat="1" applyFont="1" applyFill="1" applyBorder="1" applyAlignment="1">
      <alignment horizontal="left" vertical="center" wrapText="1"/>
      <protection/>
    </xf>
    <xf numFmtId="49" fontId="32" fillId="25" borderId="0" xfId="33" applyNumberFormat="1" applyFont="1" applyFill="1" applyBorder="1" applyAlignment="1">
      <alignment horizontal="left" vertical="center" wrapText="1"/>
      <protection/>
    </xf>
    <xf numFmtId="49" fontId="32" fillId="25" borderId="13" xfId="33" applyNumberFormat="1" applyFont="1" applyFill="1" applyBorder="1" applyAlignment="1">
      <alignment horizontal="left" vertical="center" wrapText="1"/>
      <protection/>
    </xf>
    <xf numFmtId="49" fontId="32" fillId="25" borderId="14" xfId="33" applyNumberFormat="1" applyFont="1" applyFill="1" applyBorder="1" applyAlignment="1">
      <alignment horizontal="left" vertical="center" wrapText="1"/>
      <protection/>
    </xf>
    <xf numFmtId="49" fontId="32" fillId="25" borderId="15" xfId="33" applyNumberFormat="1" applyFont="1" applyFill="1" applyBorder="1" applyAlignment="1">
      <alignment horizontal="left" vertical="center" wrapText="1"/>
      <protection/>
    </xf>
    <xf numFmtId="0" fontId="32" fillId="25" borderId="16" xfId="33" applyFont="1" applyFill="1" applyBorder="1" applyAlignment="1">
      <alignment horizontal="left" vertical="center" wrapText="1"/>
      <protection/>
    </xf>
    <xf numFmtId="49" fontId="32" fillId="25" borderId="11" xfId="33" applyNumberFormat="1" applyFont="1" applyFill="1" applyBorder="1" applyAlignment="1">
      <alignment vertical="center" wrapText="1"/>
      <protection/>
    </xf>
    <xf numFmtId="0" fontId="32" fillId="25" borderId="14" xfId="33" applyFont="1" applyFill="1" applyBorder="1" applyAlignment="1">
      <alignment horizontal="left" vertical="center" wrapText="1"/>
      <protection/>
    </xf>
    <xf numFmtId="181" fontId="22" fillId="25" borderId="10" xfId="57" applyNumberFormat="1" applyFont="1" applyFill="1" applyBorder="1" applyAlignment="1">
      <alignment horizontal="center" vertical="center" wrapText="1"/>
      <protection/>
    </xf>
    <xf numFmtId="172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25" borderId="10" xfId="0" applyFont="1" applyFill="1" applyBorder="1" applyAlignment="1">
      <alignment vertical="center" wrapText="1"/>
    </xf>
    <xf numFmtId="173" fontId="32" fillId="25" borderId="10" xfId="0" applyNumberFormat="1" applyFont="1" applyFill="1" applyBorder="1" applyAlignment="1">
      <alignment horizontal="center" vertical="center" wrapText="1"/>
    </xf>
    <xf numFmtId="0" fontId="35" fillId="25" borderId="10" xfId="0" applyFont="1" applyFill="1" applyBorder="1" applyAlignment="1">
      <alignment horizontal="center" vertical="center" wrapText="1"/>
    </xf>
    <xf numFmtId="173" fontId="33" fillId="25" borderId="10" xfId="0" applyNumberFormat="1" applyFont="1" applyFill="1" applyBorder="1" applyAlignment="1">
      <alignment wrapText="1"/>
    </xf>
    <xf numFmtId="173" fontId="33" fillId="25" borderId="10" xfId="0" applyNumberFormat="1" applyFont="1" applyFill="1" applyBorder="1" applyAlignment="1">
      <alignment horizontal="center" vertical="center" wrapText="1"/>
    </xf>
    <xf numFmtId="1" fontId="25" fillId="25" borderId="10" xfId="57" applyNumberFormat="1" applyFont="1" applyFill="1" applyBorder="1" applyAlignment="1">
      <alignment horizontal="center" vertical="center" wrapText="1"/>
      <protection/>
    </xf>
    <xf numFmtId="1" fontId="25" fillId="25" borderId="17" xfId="57" applyNumberFormat="1" applyFont="1" applyFill="1" applyBorder="1" applyAlignment="1">
      <alignment horizontal="center" vertical="center" wrapText="1"/>
      <protection/>
    </xf>
    <xf numFmtId="0" fontId="35" fillId="25" borderId="18" xfId="0" applyFont="1" applyFill="1" applyBorder="1" applyAlignment="1">
      <alignment horizontal="center" vertical="center" wrapText="1"/>
    </xf>
    <xf numFmtId="49" fontId="36" fillId="27" borderId="10" xfId="33" applyNumberFormat="1" applyFont="1" applyFill="1" applyBorder="1" applyAlignment="1">
      <alignment horizontal="center" vertical="center" wrapText="1"/>
      <protection/>
    </xf>
    <xf numFmtId="182" fontId="31" fillId="25" borderId="10" xfId="0" applyNumberFormat="1" applyFont="1" applyFill="1" applyBorder="1" applyAlignment="1">
      <alignment horizontal="center" vertical="center" wrapText="1"/>
    </xf>
    <xf numFmtId="1" fontId="23" fillId="25" borderId="10" xfId="57" applyNumberFormat="1" applyFont="1" applyFill="1" applyBorder="1" applyAlignment="1">
      <alignment horizontal="left" vertical="center" wrapText="1"/>
      <protection/>
    </xf>
    <xf numFmtId="172" fontId="28" fillId="25" borderId="10" xfId="0" applyNumberFormat="1" applyFont="1" applyFill="1" applyBorder="1" applyAlignment="1">
      <alignment horizontal="left" vertical="center" wrapText="1"/>
    </xf>
    <xf numFmtId="49" fontId="36" fillId="27" borderId="19" xfId="33" applyNumberFormat="1" applyFont="1" applyFill="1" applyBorder="1" applyAlignment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" fontId="23" fillId="25" borderId="10" xfId="57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wrapText="1"/>
    </xf>
    <xf numFmtId="49" fontId="22" fillId="24" borderId="10" xfId="57" applyNumberFormat="1" applyFont="1" applyFill="1" applyBorder="1" applyAlignment="1">
      <alignment horizontal="center" vertical="center" wrapText="1"/>
      <protection/>
    </xf>
    <xf numFmtId="172" fontId="28" fillId="24" borderId="10" xfId="0" applyNumberFormat="1" applyFont="1" applyFill="1" applyBorder="1" applyAlignment="1">
      <alignment horizontal="center" vertical="center" wrapText="1"/>
    </xf>
    <xf numFmtId="1" fontId="23" fillId="25" borderId="22" xfId="57" applyNumberFormat="1" applyFont="1" applyFill="1" applyBorder="1" applyAlignment="1">
      <alignment horizontal="center" vertical="center" wrapText="1"/>
      <protection/>
    </xf>
    <xf numFmtId="1" fontId="23" fillId="25" borderId="23" xfId="57" applyNumberFormat="1" applyFont="1" applyFill="1" applyBorder="1" applyAlignment="1">
      <alignment horizontal="center" vertical="center" wrapText="1"/>
      <protection/>
    </xf>
    <xf numFmtId="0" fontId="32" fillId="0" borderId="23" xfId="0" applyFont="1" applyBorder="1" applyAlignment="1">
      <alignment wrapText="1"/>
    </xf>
    <xf numFmtId="0" fontId="0" fillId="0" borderId="24" xfId="0" applyBorder="1" applyAlignment="1">
      <alignment wrapText="1"/>
    </xf>
    <xf numFmtId="0" fontId="33" fillId="25" borderId="10" xfId="0" applyFont="1" applyFill="1" applyBorder="1" applyAlignment="1">
      <alignment horizontal="left" vertical="center" wrapText="1"/>
    </xf>
    <xf numFmtId="0" fontId="32" fillId="0" borderId="10" xfId="0" applyFont="1" applyBorder="1" applyAlignment="1">
      <alignment horizontal="center" vertical="center" wrapText="1"/>
    </xf>
    <xf numFmtId="0" fontId="33" fillId="25" borderId="23" xfId="0" applyFont="1" applyFill="1" applyBorder="1" applyAlignment="1">
      <alignment wrapText="1"/>
    </xf>
    <xf numFmtId="0" fontId="0" fillId="25" borderId="24" xfId="0" applyFill="1" applyBorder="1" applyAlignment="1">
      <alignment wrapText="1"/>
    </xf>
    <xf numFmtId="0" fontId="32" fillId="0" borderId="25" xfId="0" applyFont="1" applyBorder="1" applyAlignment="1">
      <alignment horizontal="right"/>
    </xf>
    <xf numFmtId="0" fontId="0" fillId="0" borderId="25" xfId="0" applyBorder="1" applyAlignment="1">
      <alignment horizontal="right"/>
    </xf>
    <xf numFmtId="173" fontId="30" fillId="24" borderId="0" xfId="57" applyNumberFormat="1" applyFont="1" applyFill="1" applyAlignment="1">
      <alignment horizontal="right" vertical="center" wrapText="1"/>
      <protection/>
    </xf>
    <xf numFmtId="0" fontId="0" fillId="0" borderId="0" xfId="0" applyAlignment="1">
      <alignment wrapText="1"/>
    </xf>
    <xf numFmtId="0" fontId="27" fillId="24" borderId="0" xfId="57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29" fillId="24" borderId="0" xfId="57" applyFont="1" applyFill="1" applyAlignment="1">
      <alignment horizontal="center" vertical="center" wrapText="1"/>
      <protection/>
    </xf>
    <xf numFmtId="1" fontId="25" fillId="25" borderId="10" xfId="57" applyNumberFormat="1" applyFont="1" applyFill="1" applyBorder="1" applyAlignment="1">
      <alignment horizontal="center" vertical="center" wrapText="1"/>
      <protection/>
    </xf>
    <xf numFmtId="0" fontId="35" fillId="25" borderId="10" xfId="0" applyFont="1" applyFill="1" applyBorder="1" applyAlignment="1">
      <alignment horizontal="center" vertical="center" wrapText="1"/>
    </xf>
    <xf numFmtId="1" fontId="25" fillId="25" borderId="10" xfId="57" applyNumberFormat="1" applyFont="1" applyFill="1" applyBorder="1" applyAlignment="1">
      <alignment horizontal="left" vertical="center" wrapText="1"/>
      <protection/>
    </xf>
    <xf numFmtId="0" fontId="35" fillId="25" borderId="10" xfId="0" applyFont="1" applyFill="1" applyBorder="1" applyAlignment="1">
      <alignment horizontal="left" vertical="center" wrapText="1"/>
    </xf>
    <xf numFmtId="172" fontId="28" fillId="24" borderId="17" xfId="0" applyNumberFormat="1" applyFont="1" applyFill="1" applyBorder="1" applyAlignment="1">
      <alignment horizontal="center" vertical="center" wrapText="1"/>
    </xf>
    <xf numFmtId="172" fontId="28" fillId="24" borderId="15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" fontId="22" fillId="25" borderId="17" xfId="57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2" fillId="25" borderId="18" xfId="0" applyFont="1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172" fontId="25" fillId="24" borderId="10" xfId="0" applyNumberFormat="1" applyFont="1" applyFill="1" applyBorder="1" applyAlignment="1">
      <alignment horizontal="center" vertical="center" wrapText="1"/>
    </xf>
    <xf numFmtId="0" fontId="32" fillId="25" borderId="23" xfId="0" applyFont="1" applyFill="1" applyBorder="1" applyAlignment="1">
      <alignment wrapText="1"/>
    </xf>
    <xf numFmtId="1" fontId="22" fillId="25" borderId="10" xfId="57" applyNumberFormat="1" applyFont="1" applyFill="1" applyBorder="1" applyAlignment="1">
      <alignment horizontal="center" vertical="center" wrapText="1"/>
      <protection/>
    </xf>
    <xf numFmtId="172" fontId="22" fillId="25" borderId="10" xfId="56" applyNumberFormat="1" applyFont="1" applyFill="1" applyBorder="1" applyAlignment="1">
      <alignment horizontal="center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_Образец Сведения о ходе работ" xfId="56"/>
    <cellStyle name="Обычный_Ремонты за янв.ноябрь 2010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141"/>
  <sheetViews>
    <sheetView tabSelected="1" view="pageBreakPreview" zoomScale="118" zoomScaleNormal="98" zoomScaleSheetLayoutView="118" zoomScalePageLayoutView="0" workbookViewId="0" topLeftCell="A35">
      <selection activeCell="H49" sqref="H49:H70"/>
    </sheetView>
  </sheetViews>
  <sheetFormatPr defaultColWidth="9.140625" defaultRowHeight="12.75"/>
  <cols>
    <col min="1" max="1" width="0.9921875" style="19" customWidth="1"/>
    <col min="2" max="2" width="13.140625" style="2" customWidth="1"/>
    <col min="3" max="3" width="41.8515625" style="3" customWidth="1"/>
    <col min="4" max="4" width="11.421875" style="1" customWidth="1"/>
    <col min="5" max="5" width="10.28125" style="16" customWidth="1"/>
    <col min="6" max="6" width="10.8515625" style="16" customWidth="1"/>
    <col min="7" max="7" width="11.28125" style="16" customWidth="1"/>
    <col min="8" max="8" width="12.00390625" style="4" customWidth="1"/>
    <col min="9" max="9" width="11.00390625" style="17" customWidth="1"/>
    <col min="10" max="10" width="5.28125" style="19" hidden="1" customWidth="1"/>
    <col min="11" max="11" width="12.140625" style="19" hidden="1" customWidth="1"/>
    <col min="12" max="12" width="0" style="19" hidden="1" customWidth="1"/>
    <col min="13" max="13" width="10.140625" style="19" customWidth="1"/>
    <col min="14" max="14" width="10.421875" style="19" customWidth="1"/>
    <col min="15" max="15" width="7.00390625" style="19" customWidth="1"/>
    <col min="16" max="16" width="14.00390625" style="19" bestFit="1" customWidth="1"/>
    <col min="17" max="17" width="19.00390625" style="19" customWidth="1"/>
    <col min="18" max="18" width="15.7109375" style="19" customWidth="1"/>
    <col min="19" max="19" width="22.00390625" style="19" customWidth="1"/>
    <col min="20" max="20" width="20.7109375" style="19" customWidth="1"/>
    <col min="21" max="21" width="19.140625" style="19" customWidth="1"/>
    <col min="22" max="16384" width="9.140625" style="19" customWidth="1"/>
  </cols>
  <sheetData>
    <row r="1" spans="2:14" ht="23.25" customHeight="1">
      <c r="B1" s="5"/>
      <c r="C1" s="6"/>
      <c r="D1" s="6"/>
      <c r="E1" s="15"/>
      <c r="F1" s="117" t="s">
        <v>78</v>
      </c>
      <c r="G1" s="117"/>
      <c r="H1" s="118"/>
      <c r="I1" s="118"/>
      <c r="J1" s="118"/>
      <c r="K1" s="118"/>
      <c r="L1" s="118"/>
      <c r="M1" s="118"/>
      <c r="N1" s="118"/>
    </row>
    <row r="2" spans="2:14" ht="41.25" customHeight="1">
      <c r="B2" s="119" t="s">
        <v>79</v>
      </c>
      <c r="C2" s="119"/>
      <c r="D2" s="119"/>
      <c r="E2" s="119"/>
      <c r="F2" s="119"/>
      <c r="G2" s="119"/>
      <c r="H2" s="119"/>
      <c r="I2" s="119"/>
      <c r="J2" s="120"/>
      <c r="K2" s="120"/>
      <c r="L2" s="120"/>
      <c r="M2" s="120"/>
      <c r="N2" s="120"/>
    </row>
    <row r="3" spans="2:14" ht="44.25" customHeight="1">
      <c r="B3" s="121" t="s">
        <v>31</v>
      </c>
      <c r="C3" s="121"/>
      <c r="D3" s="121"/>
      <c r="E3" s="121"/>
      <c r="F3" s="121"/>
      <c r="G3" s="121"/>
      <c r="H3" s="121"/>
      <c r="I3" s="121"/>
      <c r="J3" s="120"/>
      <c r="K3" s="120"/>
      <c r="L3" s="120"/>
      <c r="M3" s="120"/>
      <c r="N3" s="120"/>
    </row>
    <row r="4" spans="2:9" ht="16.5" customHeight="1" hidden="1">
      <c r="B4" s="8"/>
      <c r="C4" s="7"/>
      <c r="D4" s="9"/>
      <c r="E4" s="9"/>
      <c r="F4" s="9"/>
      <c r="G4" s="9"/>
      <c r="H4" s="10"/>
      <c r="I4" s="11"/>
    </row>
    <row r="5" spans="2:15" ht="16.5" customHeight="1">
      <c r="B5" s="8"/>
      <c r="C5" s="7"/>
      <c r="D5" s="9"/>
      <c r="E5" s="9"/>
      <c r="F5" s="9"/>
      <c r="G5" s="9"/>
      <c r="H5" s="10"/>
      <c r="I5" s="11"/>
      <c r="N5" s="115" t="s">
        <v>30</v>
      </c>
      <c r="O5" s="116"/>
    </row>
    <row r="6" spans="2:15" ht="12.75" customHeight="1">
      <c r="B6" s="105" t="s">
        <v>1</v>
      </c>
      <c r="C6" s="105" t="s">
        <v>0</v>
      </c>
      <c r="D6" s="105" t="s">
        <v>80</v>
      </c>
      <c r="E6" s="112"/>
      <c r="F6" s="112"/>
      <c r="G6" s="112"/>
      <c r="H6" s="105" t="s">
        <v>81</v>
      </c>
      <c r="I6" s="105"/>
      <c r="J6" s="112"/>
      <c r="K6" s="112"/>
      <c r="L6" s="112"/>
      <c r="M6" s="112"/>
      <c r="N6" s="112"/>
      <c r="O6" s="112"/>
    </row>
    <row r="7" spans="2:19" ht="7.5" customHeight="1">
      <c r="B7" s="105"/>
      <c r="C7" s="105"/>
      <c r="D7" s="112"/>
      <c r="E7" s="112"/>
      <c r="F7" s="112"/>
      <c r="G7" s="112"/>
      <c r="H7" s="105"/>
      <c r="I7" s="105"/>
      <c r="J7" s="112"/>
      <c r="K7" s="112"/>
      <c r="L7" s="112"/>
      <c r="M7" s="112"/>
      <c r="N7" s="112"/>
      <c r="O7" s="112"/>
      <c r="Q7" s="40"/>
      <c r="R7" s="40"/>
      <c r="S7" s="40"/>
    </row>
    <row r="8" spans="2:19" ht="38.25" customHeight="1">
      <c r="B8" s="105"/>
      <c r="C8" s="105"/>
      <c r="D8" s="20" t="s">
        <v>27</v>
      </c>
      <c r="E8" s="20" t="s">
        <v>28</v>
      </c>
      <c r="F8" s="20" t="s">
        <v>29</v>
      </c>
      <c r="G8" s="20" t="s">
        <v>43</v>
      </c>
      <c r="H8" s="20" t="s">
        <v>20</v>
      </c>
      <c r="I8" s="20" t="s">
        <v>27</v>
      </c>
      <c r="J8" s="70"/>
      <c r="K8" s="70"/>
      <c r="L8" s="70"/>
      <c r="M8" s="20" t="s">
        <v>28</v>
      </c>
      <c r="N8" s="20" t="s">
        <v>29</v>
      </c>
      <c r="O8" s="20" t="s">
        <v>43</v>
      </c>
      <c r="Q8" s="40"/>
      <c r="R8" s="40"/>
      <c r="S8" s="40"/>
    </row>
    <row r="9" spans="2:19" ht="19.5" customHeight="1">
      <c r="B9" s="12" t="s">
        <v>2</v>
      </c>
      <c r="C9" s="12" t="s">
        <v>3</v>
      </c>
      <c r="D9" s="12">
        <v>3</v>
      </c>
      <c r="E9" s="12">
        <v>4</v>
      </c>
      <c r="F9" s="12">
        <v>5</v>
      </c>
      <c r="G9" s="12">
        <v>6</v>
      </c>
      <c r="H9" s="12">
        <v>7</v>
      </c>
      <c r="I9" s="12">
        <v>8</v>
      </c>
      <c r="J9" s="70"/>
      <c r="K9" s="70"/>
      <c r="L9" s="70"/>
      <c r="M9" s="70">
        <v>9</v>
      </c>
      <c r="N9" s="70">
        <v>10</v>
      </c>
      <c r="O9" s="70">
        <v>11</v>
      </c>
      <c r="Q9" s="40"/>
      <c r="R9" s="40"/>
      <c r="S9" s="40"/>
    </row>
    <row r="10" spans="2:19" ht="27" customHeight="1">
      <c r="B10" s="107" t="s">
        <v>41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4"/>
      <c r="Q10" s="40"/>
      <c r="R10" s="40"/>
      <c r="S10" s="40"/>
    </row>
    <row r="11" spans="2:19" ht="78.75" customHeight="1">
      <c r="B11" s="94" t="s">
        <v>14</v>
      </c>
      <c r="C11" s="88" t="s">
        <v>33</v>
      </c>
      <c r="D11" s="30">
        <v>13016.105</v>
      </c>
      <c r="E11" s="30"/>
      <c r="F11" s="30">
        <v>13016.105</v>
      </c>
      <c r="G11" s="30"/>
      <c r="H11" s="36"/>
      <c r="I11" s="30">
        <f>M11+N11+O11</f>
        <v>9333.459</v>
      </c>
      <c r="J11" s="60"/>
      <c r="K11" s="60"/>
      <c r="L11" s="60"/>
      <c r="M11" s="89"/>
      <c r="N11" s="89">
        <v>9333.459</v>
      </c>
      <c r="O11" s="59"/>
      <c r="Q11" s="40"/>
      <c r="R11" s="40"/>
      <c r="S11" s="40"/>
    </row>
    <row r="12" spans="2:19" ht="26.25" customHeight="1">
      <c r="B12" s="95"/>
      <c r="C12" s="88" t="s">
        <v>32</v>
      </c>
      <c r="D12" s="30">
        <v>3637.4516</v>
      </c>
      <c r="E12" s="30"/>
      <c r="F12" s="30">
        <v>3637.4516</v>
      </c>
      <c r="G12" s="30"/>
      <c r="H12" s="36"/>
      <c r="I12" s="30">
        <f>M12+N12+O12</f>
        <v>3637.4516</v>
      </c>
      <c r="J12" s="60"/>
      <c r="K12" s="60"/>
      <c r="L12" s="60"/>
      <c r="M12" s="60"/>
      <c r="N12" s="30">
        <v>3637.4516</v>
      </c>
      <c r="O12" s="59"/>
      <c r="Q12" s="40"/>
      <c r="R12" s="40"/>
      <c r="S12" s="40"/>
    </row>
    <row r="13" spans="2:19" ht="51.75" customHeight="1">
      <c r="B13" s="133"/>
      <c r="C13" s="88" t="s">
        <v>42</v>
      </c>
      <c r="D13" s="30">
        <v>1590.55976</v>
      </c>
      <c r="E13" s="30"/>
      <c r="F13" s="30">
        <v>1590.55976</v>
      </c>
      <c r="G13" s="30"/>
      <c r="H13" s="36"/>
      <c r="I13" s="30">
        <f>M13+N13+O13</f>
        <v>0</v>
      </c>
      <c r="J13" s="60"/>
      <c r="K13" s="60"/>
      <c r="L13" s="60"/>
      <c r="M13" s="89"/>
      <c r="N13" s="89">
        <v>0</v>
      </c>
      <c r="O13" s="59"/>
      <c r="Q13" s="40"/>
      <c r="R13" s="40"/>
      <c r="S13" s="40"/>
    </row>
    <row r="14" spans="2:19" ht="57" customHeight="1">
      <c r="B14" s="133"/>
      <c r="C14" s="88" t="s">
        <v>47</v>
      </c>
      <c r="D14" s="30">
        <v>269604.57213</v>
      </c>
      <c r="E14" s="30"/>
      <c r="F14" s="30">
        <v>269604.57213</v>
      </c>
      <c r="G14" s="30"/>
      <c r="H14" s="36"/>
      <c r="I14" s="30">
        <f>M14+N14+O14</f>
        <v>247905.06791</v>
      </c>
      <c r="J14" s="60"/>
      <c r="K14" s="60"/>
      <c r="L14" s="60"/>
      <c r="M14" s="89"/>
      <c r="N14" s="89">
        <v>247905.06791</v>
      </c>
      <c r="O14" s="59"/>
      <c r="Q14" s="40"/>
      <c r="R14" s="40"/>
      <c r="S14" s="40"/>
    </row>
    <row r="15" spans="2:19" ht="70.5" customHeight="1">
      <c r="B15" s="134"/>
      <c r="C15" s="88" t="s">
        <v>132</v>
      </c>
      <c r="D15" s="30">
        <v>1000</v>
      </c>
      <c r="E15" s="30"/>
      <c r="F15" s="30">
        <v>1000</v>
      </c>
      <c r="G15" s="30"/>
      <c r="H15" s="36"/>
      <c r="I15" s="30">
        <f>M15+N15+O15</f>
        <v>985.62628</v>
      </c>
      <c r="J15" s="60"/>
      <c r="K15" s="60"/>
      <c r="L15" s="60"/>
      <c r="M15" s="89"/>
      <c r="N15" s="89">
        <v>985.62628</v>
      </c>
      <c r="O15" s="59"/>
      <c r="Q15" s="40"/>
      <c r="R15" s="40"/>
      <c r="S15" s="40"/>
    </row>
    <row r="16" spans="2:19" ht="20.25" customHeight="1">
      <c r="B16" s="90"/>
      <c r="C16" s="72" t="s">
        <v>8</v>
      </c>
      <c r="D16" s="29">
        <f>D11+D12+D13+D14+D15</f>
        <v>288848.68849</v>
      </c>
      <c r="E16" s="29"/>
      <c r="F16" s="29">
        <f>F11+F12+F13+F14+F15</f>
        <v>288848.68849</v>
      </c>
      <c r="G16" s="29"/>
      <c r="H16" s="35"/>
      <c r="I16" s="29">
        <f>I11+I12+I13+I14+I15</f>
        <v>261861.60479</v>
      </c>
      <c r="J16" s="91"/>
      <c r="K16" s="91"/>
      <c r="L16" s="91"/>
      <c r="M16" s="91"/>
      <c r="N16" s="29">
        <f>N11+N12+N13+N14+N15</f>
        <v>261861.60479</v>
      </c>
      <c r="O16" s="29"/>
      <c r="Q16" s="40"/>
      <c r="R16" s="40"/>
      <c r="S16" s="40"/>
    </row>
    <row r="17" spans="2:19" ht="57.75" customHeight="1">
      <c r="B17" s="94" t="s">
        <v>65</v>
      </c>
      <c r="C17" s="88" t="s">
        <v>34</v>
      </c>
      <c r="D17" s="30">
        <v>20.29652</v>
      </c>
      <c r="E17" s="30"/>
      <c r="F17" s="30">
        <v>20.29652</v>
      </c>
      <c r="G17" s="30"/>
      <c r="H17" s="36"/>
      <c r="I17" s="30">
        <f>M17+N17+O17</f>
        <v>20.29652</v>
      </c>
      <c r="J17" s="60"/>
      <c r="K17" s="60"/>
      <c r="L17" s="60"/>
      <c r="M17" s="89"/>
      <c r="N17" s="89">
        <v>20.29652</v>
      </c>
      <c r="O17" s="59"/>
      <c r="Q17" s="40"/>
      <c r="R17" s="40"/>
      <c r="S17" s="40"/>
    </row>
    <row r="18" spans="2:19" ht="54.75" customHeight="1">
      <c r="B18" s="95"/>
      <c r="C18" s="88" t="s">
        <v>35</v>
      </c>
      <c r="D18" s="30">
        <v>448143.71855</v>
      </c>
      <c r="E18" s="30"/>
      <c r="F18" s="30">
        <v>448143.71855</v>
      </c>
      <c r="G18" s="30"/>
      <c r="H18" s="36"/>
      <c r="I18" s="30">
        <f>M18+N18+O18</f>
        <v>431100.11152</v>
      </c>
      <c r="J18" s="60"/>
      <c r="K18" s="60"/>
      <c r="L18" s="60"/>
      <c r="M18" s="89"/>
      <c r="N18" s="89">
        <v>431100.11152</v>
      </c>
      <c r="O18" s="59"/>
      <c r="Q18" s="40"/>
      <c r="R18" s="40"/>
      <c r="S18" s="40"/>
    </row>
    <row r="19" spans="2:19" ht="57.75" customHeight="1">
      <c r="B19" s="95"/>
      <c r="C19" s="88" t="s">
        <v>36</v>
      </c>
      <c r="D19" s="30">
        <v>120301.32247</v>
      </c>
      <c r="E19" s="30"/>
      <c r="F19" s="30">
        <v>120301.32247</v>
      </c>
      <c r="G19" s="30"/>
      <c r="H19" s="36"/>
      <c r="I19" s="30">
        <f>M19+N19+O19</f>
        <v>94995.61721</v>
      </c>
      <c r="J19" s="60"/>
      <c r="K19" s="60"/>
      <c r="L19" s="60"/>
      <c r="M19" s="89"/>
      <c r="N19" s="89">
        <v>94995.61721</v>
      </c>
      <c r="O19" s="59"/>
      <c r="Q19" s="40"/>
      <c r="R19" s="40"/>
      <c r="S19" s="40"/>
    </row>
    <row r="20" spans="2:19" ht="18.75" customHeight="1">
      <c r="B20" s="90"/>
      <c r="C20" s="72" t="s">
        <v>8</v>
      </c>
      <c r="D20" s="29">
        <f>D17+D18+D19</f>
        <v>568465.33754</v>
      </c>
      <c r="E20" s="29"/>
      <c r="F20" s="29">
        <f>F17+F18+F19</f>
        <v>568465.33754</v>
      </c>
      <c r="G20" s="29"/>
      <c r="H20" s="35"/>
      <c r="I20" s="29">
        <f>SUM(I17:I19)</f>
        <v>526116.02525</v>
      </c>
      <c r="J20" s="91"/>
      <c r="K20" s="91"/>
      <c r="L20" s="91"/>
      <c r="M20" s="92"/>
      <c r="N20" s="92">
        <f>SUM(N17:N19)</f>
        <v>526116.02525</v>
      </c>
      <c r="O20" s="59"/>
      <c r="Q20" s="40"/>
      <c r="R20" s="40"/>
      <c r="S20" s="40"/>
    </row>
    <row r="21" spans="2:19" ht="55.5" customHeight="1">
      <c r="B21" s="122" t="s">
        <v>55</v>
      </c>
      <c r="C21" s="88" t="s">
        <v>37</v>
      </c>
      <c r="D21" s="30">
        <v>33284.87443</v>
      </c>
      <c r="E21" s="30"/>
      <c r="F21" s="30">
        <v>33284.87443</v>
      </c>
      <c r="G21" s="30"/>
      <c r="H21" s="36" t="s">
        <v>133</v>
      </c>
      <c r="I21" s="30">
        <f>M21+N21+O21</f>
        <v>31860.1516</v>
      </c>
      <c r="J21" s="60"/>
      <c r="K21" s="60"/>
      <c r="L21" s="60"/>
      <c r="M21" s="89"/>
      <c r="N21" s="89">
        <v>31860.1516</v>
      </c>
      <c r="O21" s="59"/>
      <c r="Q21" s="40"/>
      <c r="R21" s="40"/>
      <c r="S21" s="40"/>
    </row>
    <row r="22" spans="2:19" ht="34.5" customHeight="1">
      <c r="B22" s="123"/>
      <c r="C22" s="88" t="s">
        <v>38</v>
      </c>
      <c r="D22" s="30">
        <v>37966.06578</v>
      </c>
      <c r="E22" s="30"/>
      <c r="F22" s="30">
        <v>37966.06578</v>
      </c>
      <c r="G22" s="30"/>
      <c r="H22" s="36"/>
      <c r="I22" s="30">
        <f>M22+N22+O22</f>
        <v>33436.5279</v>
      </c>
      <c r="J22" s="60"/>
      <c r="K22" s="60"/>
      <c r="L22" s="60"/>
      <c r="M22" s="89"/>
      <c r="N22" s="89">
        <v>33436.5279</v>
      </c>
      <c r="O22" s="59"/>
      <c r="Q22" s="40"/>
      <c r="R22" s="40"/>
      <c r="S22" s="40"/>
    </row>
    <row r="23" spans="2:19" ht="15.75" customHeight="1">
      <c r="B23" s="90"/>
      <c r="C23" s="72" t="s">
        <v>8</v>
      </c>
      <c r="D23" s="29">
        <f>D21+D22</f>
        <v>71250.94021</v>
      </c>
      <c r="E23" s="29"/>
      <c r="F23" s="29">
        <f>F21+F22</f>
        <v>71250.94021</v>
      </c>
      <c r="G23" s="29"/>
      <c r="H23" s="35" t="s">
        <v>133</v>
      </c>
      <c r="I23" s="29">
        <f>SUM(I21:I22)</f>
        <v>65296.6795</v>
      </c>
      <c r="J23" s="91"/>
      <c r="K23" s="91"/>
      <c r="L23" s="91"/>
      <c r="M23" s="92"/>
      <c r="N23" s="92">
        <f>SUM(N21:N22)</f>
        <v>65296.6795</v>
      </c>
      <c r="O23" s="59"/>
      <c r="Q23" s="40"/>
      <c r="R23" s="40"/>
      <c r="S23" s="40"/>
    </row>
    <row r="24" spans="2:19" ht="63.75" customHeight="1">
      <c r="B24" s="93" t="s">
        <v>45</v>
      </c>
      <c r="C24" s="28" t="s">
        <v>46</v>
      </c>
      <c r="D24" s="30">
        <v>1561.15605</v>
      </c>
      <c r="E24" s="30"/>
      <c r="F24" s="30">
        <v>1561.15605</v>
      </c>
      <c r="G24" s="29"/>
      <c r="H24" s="35"/>
      <c r="I24" s="30">
        <f>M24+N24+O24</f>
        <v>85.79403</v>
      </c>
      <c r="J24" s="91"/>
      <c r="K24" s="91"/>
      <c r="L24" s="91"/>
      <c r="M24" s="92"/>
      <c r="N24" s="89">
        <v>85.79403</v>
      </c>
      <c r="O24" s="59"/>
      <c r="Q24" s="40"/>
      <c r="R24" s="40"/>
      <c r="S24" s="40"/>
    </row>
    <row r="25" spans="2:19" ht="16.5" customHeight="1">
      <c r="B25" s="93"/>
      <c r="C25" s="72" t="s">
        <v>8</v>
      </c>
      <c r="D25" s="29">
        <f>D24</f>
        <v>1561.15605</v>
      </c>
      <c r="E25" s="29"/>
      <c r="F25" s="29">
        <f>F24</f>
        <v>1561.15605</v>
      </c>
      <c r="G25" s="29"/>
      <c r="H25" s="35"/>
      <c r="I25" s="29">
        <f>I24</f>
        <v>85.79403</v>
      </c>
      <c r="J25" s="91"/>
      <c r="K25" s="91"/>
      <c r="L25" s="91"/>
      <c r="M25" s="92"/>
      <c r="N25" s="92">
        <f>N24</f>
        <v>85.79403</v>
      </c>
      <c r="O25" s="59"/>
      <c r="Q25" s="40"/>
      <c r="R25" s="40"/>
      <c r="S25" s="40"/>
    </row>
    <row r="26" spans="2:19" ht="24.75" customHeight="1">
      <c r="B26" s="124" t="s">
        <v>39</v>
      </c>
      <c r="C26" s="125"/>
      <c r="D26" s="30">
        <v>82376.91238</v>
      </c>
      <c r="E26" s="30"/>
      <c r="F26" s="30">
        <v>82376.91238</v>
      </c>
      <c r="G26" s="30"/>
      <c r="H26" s="36"/>
      <c r="I26" s="30">
        <f>M26+N26</f>
        <v>56700.48283</v>
      </c>
      <c r="J26" s="60"/>
      <c r="K26" s="60"/>
      <c r="L26" s="60"/>
      <c r="M26" s="89"/>
      <c r="N26" s="89">
        <v>56700.48283</v>
      </c>
      <c r="O26" s="59"/>
      <c r="Q26" s="40"/>
      <c r="R26" s="40"/>
      <c r="S26" s="40"/>
    </row>
    <row r="27" spans="2:19" ht="48.75" customHeight="1">
      <c r="B27" s="98" t="s">
        <v>40</v>
      </c>
      <c r="C27" s="111"/>
      <c r="D27" s="92">
        <f>D26+D25+D23+D20+D16</f>
        <v>1012503.03467</v>
      </c>
      <c r="E27" s="92"/>
      <c r="F27" s="92">
        <f>F26+F25+F23+F20+F16</f>
        <v>1012503.03467</v>
      </c>
      <c r="G27" s="92"/>
      <c r="H27" s="35" t="s">
        <v>133</v>
      </c>
      <c r="I27" s="92">
        <f>I26+I25+I23+I20+I16</f>
        <v>910060.5863999999</v>
      </c>
      <c r="J27" s="92" t="e">
        <f>J26+#REF!+J23+J20+J16+#REF!+J25</f>
        <v>#REF!</v>
      </c>
      <c r="K27" s="92" t="e">
        <f>K26+#REF!+K23+K20+K16+#REF!+K25</f>
        <v>#REF!</v>
      </c>
      <c r="L27" s="92" t="e">
        <f>L26+#REF!+L23+L20+L16+#REF!+L25</f>
        <v>#REF!</v>
      </c>
      <c r="M27" s="92"/>
      <c r="N27" s="92">
        <f>N26+N25+N23+N20+N16</f>
        <v>910060.5863999999</v>
      </c>
      <c r="O27" s="92"/>
      <c r="Q27" s="40"/>
      <c r="R27" s="40"/>
      <c r="S27" s="40"/>
    </row>
    <row r="28" spans="2:19" ht="18.75" customHeight="1">
      <c r="B28" s="107" t="s">
        <v>10</v>
      </c>
      <c r="C28" s="108"/>
      <c r="D28" s="108"/>
      <c r="E28" s="108"/>
      <c r="F28" s="108"/>
      <c r="G28" s="108"/>
      <c r="H28" s="108"/>
      <c r="I28" s="108"/>
      <c r="J28" s="136"/>
      <c r="K28" s="136"/>
      <c r="L28" s="136"/>
      <c r="M28" s="136"/>
      <c r="N28" s="136"/>
      <c r="O28" s="114"/>
      <c r="Q28" s="40"/>
      <c r="R28" s="40"/>
      <c r="S28" s="40"/>
    </row>
    <row r="29" spans="2:21" ht="17.25" customHeight="1">
      <c r="B29" s="44" t="s">
        <v>69</v>
      </c>
      <c r="C29" s="137" t="s">
        <v>5</v>
      </c>
      <c r="D29" s="30">
        <f>E29+F29</f>
        <v>99654.83282</v>
      </c>
      <c r="E29" s="30"/>
      <c r="F29" s="30">
        <v>99654.83282</v>
      </c>
      <c r="G29" s="30"/>
      <c r="H29" s="30"/>
      <c r="I29" s="30">
        <f>M29+N29+O29</f>
        <v>99654.83282</v>
      </c>
      <c r="J29" s="59"/>
      <c r="K29" s="59"/>
      <c r="L29" s="59"/>
      <c r="M29" s="59"/>
      <c r="N29" s="30">
        <v>99654.83282</v>
      </c>
      <c r="O29" s="59"/>
      <c r="Q29" s="61"/>
      <c r="R29" s="61"/>
      <c r="S29" s="61"/>
      <c r="T29" s="61"/>
      <c r="U29" s="61"/>
    </row>
    <row r="30" spans="2:21" ht="16.5" customHeight="1">
      <c r="B30" s="44" t="s">
        <v>70</v>
      </c>
      <c r="C30" s="137"/>
      <c r="D30" s="30">
        <f aca="true" t="shared" si="0" ref="D30:D46">E30+F30</f>
        <v>131199.30919</v>
      </c>
      <c r="E30" s="30"/>
      <c r="F30" s="30">
        <v>131199.30919</v>
      </c>
      <c r="G30" s="30"/>
      <c r="H30" s="30"/>
      <c r="I30" s="30">
        <f aca="true" t="shared" si="1" ref="I30:I46">M30+N30+O30</f>
        <v>131199.30919</v>
      </c>
      <c r="J30" s="59"/>
      <c r="K30" s="59"/>
      <c r="L30" s="59"/>
      <c r="M30" s="59"/>
      <c r="N30" s="30">
        <v>131199.30919</v>
      </c>
      <c r="O30" s="59"/>
      <c r="Q30" s="61"/>
      <c r="R30" s="61"/>
      <c r="S30" s="61"/>
      <c r="T30" s="61"/>
      <c r="U30" s="61"/>
    </row>
    <row r="31" spans="2:21" ht="14.25" customHeight="1">
      <c r="B31" s="44" t="s">
        <v>63</v>
      </c>
      <c r="C31" s="137"/>
      <c r="D31" s="30">
        <f t="shared" si="0"/>
        <v>137502.83705</v>
      </c>
      <c r="E31" s="30"/>
      <c r="F31" s="30">
        <v>137502.83705</v>
      </c>
      <c r="G31" s="30"/>
      <c r="H31" s="30"/>
      <c r="I31" s="30">
        <f t="shared" si="1"/>
        <v>137502.83705</v>
      </c>
      <c r="J31" s="59"/>
      <c r="K31" s="59"/>
      <c r="L31" s="59"/>
      <c r="M31" s="59"/>
      <c r="N31" s="30">
        <v>137502.83705</v>
      </c>
      <c r="O31" s="59"/>
      <c r="Q31" s="61"/>
      <c r="R31" s="61"/>
      <c r="S31" s="61"/>
      <c r="T31" s="61"/>
      <c r="U31" s="61"/>
    </row>
    <row r="32" spans="2:21" ht="16.5" customHeight="1">
      <c r="B32" s="44" t="s">
        <v>71</v>
      </c>
      <c r="C32" s="137"/>
      <c r="D32" s="30">
        <f t="shared" si="0"/>
        <v>310054.26365</v>
      </c>
      <c r="E32" s="30"/>
      <c r="F32" s="30">
        <f>162294.06521+147760.19844</f>
        <v>310054.26365</v>
      </c>
      <c r="G32" s="30"/>
      <c r="H32" s="30"/>
      <c r="I32" s="30">
        <f t="shared" si="1"/>
        <v>310054.26365</v>
      </c>
      <c r="J32" s="59"/>
      <c r="K32" s="59"/>
      <c r="L32" s="59"/>
      <c r="M32" s="59"/>
      <c r="N32" s="30">
        <f>162294.06521+147760.19844</f>
        <v>310054.26365</v>
      </c>
      <c r="O32" s="59"/>
      <c r="Q32" s="61"/>
      <c r="R32" s="61"/>
      <c r="S32" s="61"/>
      <c r="T32" s="61"/>
      <c r="U32" s="61"/>
    </row>
    <row r="33" spans="2:21" ht="12.75">
      <c r="B33" s="44" t="s">
        <v>65</v>
      </c>
      <c r="C33" s="137"/>
      <c r="D33" s="30">
        <f t="shared" si="0"/>
        <v>393824.93263</v>
      </c>
      <c r="E33" s="30"/>
      <c r="F33" s="30">
        <f>220224.28966+173600.64297</f>
        <v>393824.93263</v>
      </c>
      <c r="G33" s="30"/>
      <c r="H33" s="30"/>
      <c r="I33" s="30">
        <f t="shared" si="1"/>
        <v>393824.93263</v>
      </c>
      <c r="J33" s="59"/>
      <c r="K33" s="59"/>
      <c r="L33" s="59"/>
      <c r="M33" s="59"/>
      <c r="N33" s="30">
        <f>220224.28966+173600.64297</f>
        <v>393824.93263</v>
      </c>
      <c r="O33" s="59"/>
      <c r="Q33" s="61"/>
      <c r="R33" s="61"/>
      <c r="S33" s="61"/>
      <c r="T33" s="61"/>
      <c r="U33" s="61"/>
    </row>
    <row r="34" spans="2:21" ht="17.25" customHeight="1">
      <c r="B34" s="44" t="s">
        <v>72</v>
      </c>
      <c r="C34" s="137"/>
      <c r="D34" s="30">
        <f t="shared" si="0"/>
        <v>196728.48794</v>
      </c>
      <c r="E34" s="30"/>
      <c r="F34" s="30">
        <f>167877.02778+28851.46016</f>
        <v>196728.48794</v>
      </c>
      <c r="G34" s="30"/>
      <c r="H34" s="30"/>
      <c r="I34" s="30">
        <f t="shared" si="1"/>
        <v>196728.48794</v>
      </c>
      <c r="J34" s="59"/>
      <c r="K34" s="59"/>
      <c r="L34" s="59"/>
      <c r="M34" s="59"/>
      <c r="N34" s="30">
        <f>167877.02778+28851.46016</f>
        <v>196728.48794</v>
      </c>
      <c r="O34" s="59"/>
      <c r="Q34" s="61"/>
      <c r="R34" s="61"/>
      <c r="S34" s="61"/>
      <c r="T34" s="61"/>
      <c r="U34" s="61"/>
    </row>
    <row r="35" spans="2:21" ht="15" customHeight="1">
      <c r="B35" s="44" t="s">
        <v>73</v>
      </c>
      <c r="C35" s="137"/>
      <c r="D35" s="30">
        <f t="shared" si="0"/>
        <v>120328.41898</v>
      </c>
      <c r="E35" s="30"/>
      <c r="F35" s="30">
        <v>120328.41898</v>
      </c>
      <c r="G35" s="30"/>
      <c r="H35" s="30"/>
      <c r="I35" s="30">
        <f t="shared" si="1"/>
        <v>120328.41898</v>
      </c>
      <c r="J35" s="59"/>
      <c r="K35" s="59"/>
      <c r="L35" s="59"/>
      <c r="M35" s="59"/>
      <c r="N35" s="30">
        <v>120328.41898</v>
      </c>
      <c r="O35" s="59"/>
      <c r="Q35" s="61"/>
      <c r="R35" s="61"/>
      <c r="S35" s="61"/>
      <c r="T35" s="61"/>
      <c r="U35" s="61"/>
    </row>
    <row r="36" spans="2:21" ht="12.75">
      <c r="B36" s="44" t="s">
        <v>74</v>
      </c>
      <c r="C36" s="137"/>
      <c r="D36" s="30">
        <f t="shared" si="0"/>
        <v>109913.83222</v>
      </c>
      <c r="E36" s="30"/>
      <c r="F36" s="30">
        <v>109913.83222</v>
      </c>
      <c r="G36" s="30"/>
      <c r="H36" s="30"/>
      <c r="I36" s="30">
        <f t="shared" si="1"/>
        <v>109913.83222</v>
      </c>
      <c r="J36" s="59"/>
      <c r="K36" s="59"/>
      <c r="L36" s="59"/>
      <c r="M36" s="59"/>
      <c r="N36" s="30">
        <v>109913.83222</v>
      </c>
      <c r="O36" s="59"/>
      <c r="Q36" s="61"/>
      <c r="R36" s="61"/>
      <c r="S36" s="61"/>
      <c r="T36" s="61"/>
      <c r="U36" s="61"/>
    </row>
    <row r="37" spans="2:21" ht="18" customHeight="1">
      <c r="B37" s="44" t="s">
        <v>44</v>
      </c>
      <c r="C37" s="137"/>
      <c r="D37" s="30">
        <f t="shared" si="0"/>
        <v>95535.96299</v>
      </c>
      <c r="E37" s="30"/>
      <c r="F37" s="30">
        <v>95535.96299</v>
      </c>
      <c r="G37" s="30"/>
      <c r="H37" s="30"/>
      <c r="I37" s="30">
        <f t="shared" si="1"/>
        <v>95535.96299</v>
      </c>
      <c r="J37" s="59"/>
      <c r="K37" s="59"/>
      <c r="L37" s="59"/>
      <c r="M37" s="59"/>
      <c r="N37" s="30">
        <v>95535.96299</v>
      </c>
      <c r="O37" s="59"/>
      <c r="Q37" s="61"/>
      <c r="R37" s="61"/>
      <c r="S37" s="61"/>
      <c r="T37" s="61"/>
      <c r="U37" s="61"/>
    </row>
    <row r="38" spans="2:21" ht="13.5" customHeight="1">
      <c r="B38" s="44" t="s">
        <v>75</v>
      </c>
      <c r="C38" s="137"/>
      <c r="D38" s="30">
        <f t="shared" si="0"/>
        <v>97069.3686</v>
      </c>
      <c r="E38" s="30"/>
      <c r="F38" s="30">
        <v>97069.3686</v>
      </c>
      <c r="G38" s="30"/>
      <c r="H38" s="30"/>
      <c r="I38" s="30">
        <f t="shared" si="1"/>
        <v>97069.3686</v>
      </c>
      <c r="J38" s="59"/>
      <c r="K38" s="59"/>
      <c r="L38" s="59"/>
      <c r="M38" s="59"/>
      <c r="N38" s="30">
        <v>97069.3686</v>
      </c>
      <c r="O38" s="59"/>
      <c r="Q38" s="61"/>
      <c r="R38" s="61"/>
      <c r="S38" s="61"/>
      <c r="T38" s="61"/>
      <c r="U38" s="61"/>
    </row>
    <row r="39" spans="2:21" ht="14.25" customHeight="1">
      <c r="B39" s="44" t="s">
        <v>58</v>
      </c>
      <c r="C39" s="137"/>
      <c r="D39" s="30">
        <f t="shared" si="0"/>
        <v>169276.87713</v>
      </c>
      <c r="E39" s="30"/>
      <c r="F39" s="30">
        <v>169276.87713</v>
      </c>
      <c r="G39" s="30"/>
      <c r="H39" s="30"/>
      <c r="I39" s="30">
        <f t="shared" si="1"/>
        <v>169276.87713</v>
      </c>
      <c r="J39" s="59"/>
      <c r="K39" s="59"/>
      <c r="L39" s="59"/>
      <c r="M39" s="59"/>
      <c r="N39" s="30">
        <v>169276.87713</v>
      </c>
      <c r="O39" s="59"/>
      <c r="Q39" s="61"/>
      <c r="R39" s="61"/>
      <c r="S39" s="61"/>
      <c r="T39" s="61"/>
      <c r="U39" s="61"/>
    </row>
    <row r="40" spans="2:21" ht="15" customHeight="1">
      <c r="B40" s="44" t="s">
        <v>76</v>
      </c>
      <c r="C40" s="137"/>
      <c r="D40" s="30">
        <f t="shared" si="0"/>
        <v>195790.83713</v>
      </c>
      <c r="E40" s="30"/>
      <c r="F40" s="30">
        <v>195790.83713</v>
      </c>
      <c r="G40" s="30"/>
      <c r="H40" s="30"/>
      <c r="I40" s="30">
        <f t="shared" si="1"/>
        <v>195790.83713</v>
      </c>
      <c r="J40" s="59"/>
      <c r="K40" s="59"/>
      <c r="L40" s="59"/>
      <c r="M40" s="59"/>
      <c r="N40" s="30">
        <v>195790.83713</v>
      </c>
      <c r="O40" s="59"/>
      <c r="Q40" s="61"/>
      <c r="R40" s="61"/>
      <c r="S40" s="61"/>
      <c r="T40" s="61"/>
      <c r="U40" s="61"/>
    </row>
    <row r="41" spans="2:21" ht="18" customHeight="1">
      <c r="B41" s="44" t="s">
        <v>77</v>
      </c>
      <c r="C41" s="137"/>
      <c r="D41" s="30">
        <f t="shared" si="0"/>
        <v>154950.56125</v>
      </c>
      <c r="E41" s="30"/>
      <c r="F41" s="30">
        <v>154950.56125</v>
      </c>
      <c r="G41" s="30"/>
      <c r="H41" s="30"/>
      <c r="I41" s="30">
        <f t="shared" si="1"/>
        <v>154950.56125</v>
      </c>
      <c r="J41" s="59"/>
      <c r="K41" s="59"/>
      <c r="L41" s="59"/>
      <c r="M41" s="59"/>
      <c r="N41" s="30">
        <v>154950.56125</v>
      </c>
      <c r="O41" s="59"/>
      <c r="Q41" s="61"/>
      <c r="R41" s="61"/>
      <c r="S41" s="61"/>
      <c r="T41" s="61"/>
      <c r="U41" s="61"/>
    </row>
    <row r="42" spans="2:21" ht="18" customHeight="1">
      <c r="B42" s="44" t="s">
        <v>66</v>
      </c>
      <c r="C42" s="137"/>
      <c r="D42" s="30">
        <f t="shared" si="0"/>
        <v>150511.97855</v>
      </c>
      <c r="E42" s="30"/>
      <c r="F42" s="30">
        <v>150511.97855</v>
      </c>
      <c r="G42" s="30"/>
      <c r="H42" s="30"/>
      <c r="I42" s="30">
        <f t="shared" si="1"/>
        <v>150511.97855</v>
      </c>
      <c r="J42" s="59"/>
      <c r="K42" s="59"/>
      <c r="L42" s="59"/>
      <c r="M42" s="59"/>
      <c r="N42" s="30">
        <v>150511.97855</v>
      </c>
      <c r="O42" s="59"/>
      <c r="Q42" s="61"/>
      <c r="R42" s="61"/>
      <c r="S42" s="61"/>
      <c r="T42" s="61"/>
      <c r="U42" s="61"/>
    </row>
    <row r="43" spans="2:21" ht="15" customHeight="1">
      <c r="B43" s="44" t="s">
        <v>67</v>
      </c>
      <c r="C43" s="137"/>
      <c r="D43" s="30">
        <f t="shared" si="0"/>
        <v>91767.26564</v>
      </c>
      <c r="E43" s="30"/>
      <c r="F43" s="30">
        <v>91767.26564</v>
      </c>
      <c r="G43" s="30"/>
      <c r="H43" s="30"/>
      <c r="I43" s="30">
        <f t="shared" si="1"/>
        <v>91767.26564</v>
      </c>
      <c r="J43" s="59"/>
      <c r="K43" s="59"/>
      <c r="L43" s="59"/>
      <c r="M43" s="59"/>
      <c r="N43" s="30">
        <v>91767.26564</v>
      </c>
      <c r="O43" s="59"/>
      <c r="Q43" s="61"/>
      <c r="R43" s="62"/>
      <c r="S43" s="61"/>
      <c r="T43" s="61"/>
      <c r="U43" s="61"/>
    </row>
    <row r="44" spans="2:21" ht="15" customHeight="1">
      <c r="B44" s="44" t="s">
        <v>61</v>
      </c>
      <c r="C44" s="137"/>
      <c r="D44" s="30">
        <f t="shared" si="0"/>
        <v>105000.11679</v>
      </c>
      <c r="E44" s="30"/>
      <c r="F44" s="30">
        <v>105000.11679</v>
      </c>
      <c r="G44" s="30"/>
      <c r="H44" s="30"/>
      <c r="I44" s="30">
        <f t="shared" si="1"/>
        <v>105000.11679</v>
      </c>
      <c r="J44" s="59"/>
      <c r="K44" s="59"/>
      <c r="L44" s="59"/>
      <c r="M44" s="59"/>
      <c r="N44" s="30">
        <v>105000.11679</v>
      </c>
      <c r="O44" s="59"/>
      <c r="Q44" s="61"/>
      <c r="R44" s="61"/>
      <c r="S44" s="61"/>
      <c r="T44" s="61"/>
      <c r="U44" s="61"/>
    </row>
    <row r="45" spans="2:21" ht="17.25" customHeight="1">
      <c r="B45" s="44" t="s">
        <v>68</v>
      </c>
      <c r="C45" s="137"/>
      <c r="D45" s="30">
        <f t="shared" si="0"/>
        <v>183506.97184</v>
      </c>
      <c r="E45" s="30"/>
      <c r="F45" s="30">
        <f>140229.78159+43277.19025</f>
        <v>183506.97184</v>
      </c>
      <c r="G45" s="30"/>
      <c r="H45" s="30"/>
      <c r="I45" s="30">
        <f t="shared" si="1"/>
        <v>183506.97184</v>
      </c>
      <c r="J45" s="59"/>
      <c r="K45" s="60"/>
      <c r="L45" s="59"/>
      <c r="M45" s="59"/>
      <c r="N45" s="30">
        <f>140229.78159+43277.19025</f>
        <v>183506.97184</v>
      </c>
      <c r="O45" s="59"/>
      <c r="Q45" s="61"/>
      <c r="R45" s="61"/>
      <c r="S45" s="61"/>
      <c r="T45" s="61"/>
      <c r="U45" s="61"/>
    </row>
    <row r="46" spans="2:21" ht="14.25" customHeight="1">
      <c r="B46" s="99" t="s">
        <v>4</v>
      </c>
      <c r="C46" s="99"/>
      <c r="D46" s="30">
        <f t="shared" si="0"/>
        <v>272441.81878</v>
      </c>
      <c r="E46" s="30"/>
      <c r="F46" s="30">
        <v>272441.81878</v>
      </c>
      <c r="G46" s="73"/>
      <c r="H46" s="30"/>
      <c r="I46" s="30">
        <f t="shared" si="1"/>
        <v>271504.668</v>
      </c>
      <c r="J46" s="59"/>
      <c r="K46" s="60"/>
      <c r="L46" s="59"/>
      <c r="M46" s="59"/>
      <c r="N46" s="89">
        <v>271504.668</v>
      </c>
      <c r="O46" s="59"/>
      <c r="Q46" s="40"/>
      <c r="R46" s="40"/>
      <c r="S46" s="40"/>
      <c r="U46" s="61"/>
    </row>
    <row r="47" spans="2:21" ht="29.25" customHeight="1">
      <c r="B47" s="98" t="s">
        <v>6</v>
      </c>
      <c r="C47" s="98"/>
      <c r="D47" s="29">
        <f>D29+D30+D31+D32+D33+D34+D35+D36+D37+D38+D39+D40+D41+D42+D43+D44+D45+D46</f>
        <v>3015058.6731799995</v>
      </c>
      <c r="E47" s="29"/>
      <c r="F47" s="29">
        <f>F29+F30+F31+F32+F33+F34+F35+F36+F37+F38+F39+F40+F41+F42+F43+F44+F45+F46</f>
        <v>3015058.6731799995</v>
      </c>
      <c r="G47" s="29"/>
      <c r="H47" s="29"/>
      <c r="I47" s="29">
        <f>I29+I30+I31+I32+I33+I34+I35+I36+I37+I38+I39+I40+I41+I42+I43+I44+I45+I46</f>
        <v>3014121.5223999997</v>
      </c>
      <c r="J47" s="59"/>
      <c r="K47" s="59"/>
      <c r="L47" s="59"/>
      <c r="M47" s="59"/>
      <c r="N47" s="29">
        <f>N29+N30+N31+N32+N33+N34+N35+N36+N37+N38+N39+N40+N41+N42+N43+N44+N45+N46</f>
        <v>3014121.5223999997</v>
      </c>
      <c r="O47" s="59"/>
      <c r="Q47" s="40"/>
      <c r="R47" s="40"/>
      <c r="S47" s="40"/>
      <c r="U47" s="61"/>
    </row>
    <row r="48" spans="2:21" ht="29.25" customHeight="1">
      <c r="B48" s="107" t="s">
        <v>11</v>
      </c>
      <c r="C48" s="108"/>
      <c r="D48" s="108"/>
      <c r="E48" s="108"/>
      <c r="F48" s="108"/>
      <c r="G48" s="108"/>
      <c r="H48" s="108"/>
      <c r="I48" s="108"/>
      <c r="J48" s="109"/>
      <c r="K48" s="109"/>
      <c r="L48" s="109"/>
      <c r="M48" s="109"/>
      <c r="N48" s="109"/>
      <c r="O48" s="110"/>
      <c r="Q48" s="40"/>
      <c r="R48" s="40"/>
      <c r="S48" s="40"/>
      <c r="U48" s="61"/>
    </row>
    <row r="49" spans="2:15" ht="45.75" customHeight="1">
      <c r="B49" s="106" t="s">
        <v>65</v>
      </c>
      <c r="C49" s="26" t="s">
        <v>49</v>
      </c>
      <c r="D49" s="32">
        <f>E49+F49</f>
        <v>1469.20259</v>
      </c>
      <c r="E49" s="30"/>
      <c r="F49" s="30">
        <v>1469.20259</v>
      </c>
      <c r="G49" s="30"/>
      <c r="H49" s="138"/>
      <c r="I49" s="30"/>
      <c r="J49" s="59"/>
      <c r="K49" s="59"/>
      <c r="L49" s="59"/>
      <c r="M49" s="59"/>
      <c r="N49" s="30"/>
      <c r="O49" s="59"/>
    </row>
    <row r="50" spans="2:17" ht="19.5" customHeight="1">
      <c r="B50" s="106"/>
      <c r="C50" s="43" t="s">
        <v>8</v>
      </c>
      <c r="D50" s="22">
        <f>D49</f>
        <v>1469.20259</v>
      </c>
      <c r="E50" s="22"/>
      <c r="F50" s="22">
        <f>F49</f>
        <v>1469.20259</v>
      </c>
      <c r="G50" s="22"/>
      <c r="H50" s="25"/>
      <c r="I50" s="22">
        <f>I49</f>
        <v>0</v>
      </c>
      <c r="J50" s="46"/>
      <c r="K50" s="46"/>
      <c r="L50" s="46"/>
      <c r="M50" s="46"/>
      <c r="N50" s="22">
        <f>N49</f>
        <v>0</v>
      </c>
      <c r="O50" s="46"/>
      <c r="Q50" s="40"/>
    </row>
    <row r="51" spans="2:17" ht="25.5" customHeight="1" hidden="1">
      <c r="B51" s="18" t="s">
        <v>14</v>
      </c>
      <c r="C51" s="23" t="s">
        <v>21</v>
      </c>
      <c r="D51" s="32"/>
      <c r="E51" s="32"/>
      <c r="F51" s="32"/>
      <c r="G51" s="32"/>
      <c r="H51" s="36"/>
      <c r="I51" s="32"/>
      <c r="J51" s="46"/>
      <c r="K51" s="46"/>
      <c r="L51" s="46"/>
      <c r="M51" s="46"/>
      <c r="N51" s="32"/>
      <c r="O51" s="46"/>
      <c r="Q51" s="40"/>
    </row>
    <row r="52" spans="2:17" ht="14.25" customHeight="1" hidden="1">
      <c r="B52" s="18"/>
      <c r="C52" s="43" t="s">
        <v>8</v>
      </c>
      <c r="D52" s="22">
        <f>D51</f>
        <v>0</v>
      </c>
      <c r="E52" s="22"/>
      <c r="F52" s="22">
        <f>F51</f>
        <v>0</v>
      </c>
      <c r="G52" s="22"/>
      <c r="H52" s="35"/>
      <c r="I52" s="22">
        <f>I51</f>
        <v>0</v>
      </c>
      <c r="J52" s="46"/>
      <c r="K52" s="46"/>
      <c r="L52" s="46"/>
      <c r="M52" s="46"/>
      <c r="N52" s="22">
        <f>N51</f>
        <v>0</v>
      </c>
      <c r="O52" s="46"/>
      <c r="Q52" s="40"/>
    </row>
    <row r="53" spans="2:17" ht="28.5" customHeight="1" hidden="1">
      <c r="B53" s="18" t="s">
        <v>15</v>
      </c>
      <c r="C53" s="23" t="s">
        <v>16</v>
      </c>
      <c r="D53" s="32"/>
      <c r="E53" s="32"/>
      <c r="F53" s="32"/>
      <c r="G53" s="32"/>
      <c r="H53" s="36"/>
      <c r="I53" s="32"/>
      <c r="J53" s="46"/>
      <c r="K53" s="46"/>
      <c r="L53" s="46"/>
      <c r="M53" s="46"/>
      <c r="N53" s="32"/>
      <c r="O53" s="46"/>
      <c r="Q53" s="40"/>
    </row>
    <row r="54" spans="2:17" ht="27.75" customHeight="1" hidden="1">
      <c r="B54" s="18"/>
      <c r="C54" s="23" t="s">
        <v>17</v>
      </c>
      <c r="D54" s="32"/>
      <c r="E54" s="32"/>
      <c r="F54" s="32"/>
      <c r="G54" s="32"/>
      <c r="H54" s="36"/>
      <c r="I54" s="32"/>
      <c r="J54" s="46"/>
      <c r="K54" s="46"/>
      <c r="L54" s="46"/>
      <c r="M54" s="46"/>
      <c r="N54" s="32"/>
      <c r="O54" s="46"/>
      <c r="Q54" s="40"/>
    </row>
    <row r="55" spans="2:17" ht="20.25" customHeight="1" hidden="1">
      <c r="B55" s="18"/>
      <c r="C55" s="45" t="s">
        <v>8</v>
      </c>
      <c r="D55" s="32"/>
      <c r="E55" s="32"/>
      <c r="F55" s="32"/>
      <c r="G55" s="32"/>
      <c r="H55" s="36"/>
      <c r="I55" s="32"/>
      <c r="J55" s="46"/>
      <c r="K55" s="46"/>
      <c r="L55" s="46"/>
      <c r="M55" s="46"/>
      <c r="N55" s="32"/>
      <c r="O55" s="46"/>
      <c r="Q55" s="40"/>
    </row>
    <row r="56" spans="2:17" ht="25.5" customHeight="1" hidden="1">
      <c r="B56" s="18" t="s">
        <v>18</v>
      </c>
      <c r="C56" s="23"/>
      <c r="D56" s="32"/>
      <c r="E56" s="32"/>
      <c r="F56" s="32"/>
      <c r="G56" s="32"/>
      <c r="H56" s="36"/>
      <c r="I56" s="32"/>
      <c r="J56" s="46"/>
      <c r="K56" s="46"/>
      <c r="L56" s="46"/>
      <c r="M56" s="46"/>
      <c r="N56" s="32"/>
      <c r="O56" s="46"/>
      <c r="Q56" s="40"/>
    </row>
    <row r="57" spans="2:17" ht="13.5" customHeight="1" hidden="1">
      <c r="B57" s="18"/>
      <c r="C57" s="23"/>
      <c r="D57" s="32"/>
      <c r="E57" s="32"/>
      <c r="F57" s="32"/>
      <c r="G57" s="32"/>
      <c r="H57" s="36"/>
      <c r="I57" s="32"/>
      <c r="J57" s="46"/>
      <c r="K57" s="46"/>
      <c r="L57" s="46"/>
      <c r="M57" s="46"/>
      <c r="N57" s="32"/>
      <c r="O57" s="46"/>
      <c r="Q57" s="40"/>
    </row>
    <row r="58" spans="2:17" ht="37.5" customHeight="1">
      <c r="B58" s="106" t="s">
        <v>14</v>
      </c>
      <c r="C58" s="23" t="s">
        <v>48</v>
      </c>
      <c r="D58" s="32">
        <f>E58+F58</f>
        <v>872.99911</v>
      </c>
      <c r="E58" s="32"/>
      <c r="F58" s="32">
        <v>872.99911</v>
      </c>
      <c r="G58" s="32"/>
      <c r="H58" s="36">
        <v>1.26856</v>
      </c>
      <c r="I58" s="32">
        <v>872.99911</v>
      </c>
      <c r="J58" s="46"/>
      <c r="K58" s="46"/>
      <c r="L58" s="46"/>
      <c r="M58" s="46"/>
      <c r="N58" s="32">
        <v>872.99911</v>
      </c>
      <c r="O58" s="46"/>
      <c r="Q58" s="40"/>
    </row>
    <row r="59" spans="2:17" ht="19.5" customHeight="1">
      <c r="B59" s="112"/>
      <c r="C59" s="43" t="s">
        <v>8</v>
      </c>
      <c r="D59" s="22">
        <f>SUM(D55:D58)</f>
        <v>872.99911</v>
      </c>
      <c r="E59" s="22"/>
      <c r="F59" s="22">
        <f>SUM(F55:F58)</f>
        <v>872.99911</v>
      </c>
      <c r="G59" s="22"/>
      <c r="H59" s="25">
        <f>SUM(H55:H58)</f>
        <v>1.26856</v>
      </c>
      <c r="I59" s="22">
        <f>SUM(I55:I58)</f>
        <v>872.99911</v>
      </c>
      <c r="J59" s="46"/>
      <c r="K59" s="46"/>
      <c r="L59" s="46"/>
      <c r="M59" s="46"/>
      <c r="N59" s="22">
        <f>SUM(N55:N58)</f>
        <v>872.99911</v>
      </c>
      <c r="O59" s="46"/>
      <c r="Q59" s="40"/>
    </row>
    <row r="60" spans="2:19" ht="42" customHeight="1">
      <c r="B60" s="106" t="s">
        <v>66</v>
      </c>
      <c r="C60" s="26" t="s">
        <v>50</v>
      </c>
      <c r="D60" s="32">
        <f>E60+F60</f>
        <v>495503.5172</v>
      </c>
      <c r="E60" s="13">
        <v>350691.12333</v>
      </c>
      <c r="F60" s="13">
        <v>144812.39387</v>
      </c>
      <c r="G60" s="13"/>
      <c r="H60" s="36">
        <v>5.648</v>
      </c>
      <c r="I60" s="13">
        <f>M60+N60</f>
        <v>495486.64449999994</v>
      </c>
      <c r="J60" s="46"/>
      <c r="K60" s="46"/>
      <c r="L60" s="46"/>
      <c r="M60" s="13">
        <v>350691.12333</v>
      </c>
      <c r="N60" s="13">
        <v>144795.52117</v>
      </c>
      <c r="O60" s="46"/>
      <c r="P60" s="40"/>
      <c r="Q60" s="40"/>
      <c r="S60" s="40"/>
    </row>
    <row r="61" spans="2:19" ht="48.75" customHeight="1">
      <c r="B61" s="106"/>
      <c r="C61" s="26" t="s">
        <v>51</v>
      </c>
      <c r="D61" s="32">
        <f>E61+F61</f>
        <v>86436.59388</v>
      </c>
      <c r="E61" s="13">
        <v>55808.87667</v>
      </c>
      <c r="F61" s="13">
        <v>30627.71721</v>
      </c>
      <c r="G61" s="13"/>
      <c r="H61" s="36">
        <v>1.309</v>
      </c>
      <c r="I61" s="30">
        <f>M61+N61</f>
        <v>86233.35247</v>
      </c>
      <c r="J61" s="46"/>
      <c r="K61" s="46"/>
      <c r="L61" s="46"/>
      <c r="M61" s="13">
        <v>55808.87667</v>
      </c>
      <c r="N61" s="13">
        <v>30424.4758</v>
      </c>
      <c r="O61" s="46"/>
      <c r="P61" s="40"/>
      <c r="Q61" s="61"/>
      <c r="S61" s="40"/>
    </row>
    <row r="62" spans="2:17" ht="20.25" customHeight="1">
      <c r="B62" s="106"/>
      <c r="C62" s="43" t="s">
        <v>8</v>
      </c>
      <c r="D62" s="22">
        <f>SUM(D60:D61)</f>
        <v>581940.11108</v>
      </c>
      <c r="E62" s="22">
        <f>E61+E60</f>
        <v>406500</v>
      </c>
      <c r="F62" s="22">
        <f>SUM(F60:F61)</f>
        <v>175440.11108</v>
      </c>
      <c r="G62" s="22"/>
      <c r="H62" s="25">
        <f aca="true" t="shared" si="2" ref="H62:N62">H60+H61</f>
        <v>6.957</v>
      </c>
      <c r="I62" s="22">
        <f t="shared" si="2"/>
        <v>581719.99697</v>
      </c>
      <c r="J62" s="22">
        <f t="shared" si="2"/>
        <v>0</v>
      </c>
      <c r="K62" s="22">
        <f t="shared" si="2"/>
        <v>0</v>
      </c>
      <c r="L62" s="22">
        <f t="shared" si="2"/>
        <v>0</v>
      </c>
      <c r="M62" s="22">
        <f t="shared" si="2"/>
        <v>406500</v>
      </c>
      <c r="N62" s="22">
        <f t="shared" si="2"/>
        <v>175219.99696999998</v>
      </c>
      <c r="O62" s="46"/>
      <c r="P62" s="40"/>
      <c r="Q62" s="61"/>
    </row>
    <row r="63" spans="2:17" ht="48.75" customHeight="1">
      <c r="B63" s="126" t="s">
        <v>134</v>
      </c>
      <c r="C63" s="28" t="s">
        <v>135</v>
      </c>
      <c r="D63" s="32">
        <f>E63+F63</f>
        <v>88346.9508</v>
      </c>
      <c r="E63" s="32"/>
      <c r="F63" s="32">
        <v>88346.9508</v>
      </c>
      <c r="G63" s="22"/>
      <c r="H63" s="138">
        <v>5.987</v>
      </c>
      <c r="I63" s="32">
        <f>M63+N63</f>
        <v>36741.73339</v>
      </c>
      <c r="J63" s="46"/>
      <c r="K63" s="46"/>
      <c r="L63" s="46"/>
      <c r="M63" s="46"/>
      <c r="N63" s="32">
        <v>36741.73339</v>
      </c>
      <c r="O63" s="46"/>
      <c r="P63" s="40"/>
      <c r="Q63" s="61"/>
    </row>
    <row r="64" spans="2:17" ht="15.75" customHeight="1">
      <c r="B64" s="132"/>
      <c r="C64" s="72" t="s">
        <v>8</v>
      </c>
      <c r="D64" s="22">
        <f>D63</f>
        <v>88346.9508</v>
      </c>
      <c r="E64" s="22"/>
      <c r="F64" s="22">
        <f>F63</f>
        <v>88346.9508</v>
      </c>
      <c r="G64" s="22"/>
      <c r="H64" s="25">
        <f>H63</f>
        <v>5.987</v>
      </c>
      <c r="I64" s="22">
        <f>I63</f>
        <v>36741.73339</v>
      </c>
      <c r="J64" s="46"/>
      <c r="K64" s="46"/>
      <c r="L64" s="46"/>
      <c r="M64" s="46"/>
      <c r="N64" s="22">
        <f>N63</f>
        <v>36741.73339</v>
      </c>
      <c r="O64" s="46"/>
      <c r="Q64" s="61"/>
    </row>
    <row r="65" spans="2:17" ht="42" customHeight="1">
      <c r="B65" s="126" t="s">
        <v>67</v>
      </c>
      <c r="C65" s="28" t="s">
        <v>136</v>
      </c>
      <c r="D65" s="32">
        <f>E65+F65</f>
        <v>266011.22826</v>
      </c>
      <c r="E65" s="32">
        <v>250000</v>
      </c>
      <c r="F65" s="32">
        <v>16011.22826</v>
      </c>
      <c r="G65" s="32"/>
      <c r="H65" s="35"/>
      <c r="I65" s="30">
        <f>M65+N65</f>
        <v>266057.92982</v>
      </c>
      <c r="J65" s="46"/>
      <c r="K65" s="46"/>
      <c r="L65" s="46"/>
      <c r="M65" s="32">
        <v>250000</v>
      </c>
      <c r="N65" s="32">
        <v>16057.92982</v>
      </c>
      <c r="O65" s="46"/>
      <c r="P65" s="40"/>
      <c r="Q65" s="61"/>
    </row>
    <row r="66" spans="2:17" ht="20.25" customHeight="1">
      <c r="B66" s="127"/>
      <c r="C66" s="43" t="s">
        <v>8</v>
      </c>
      <c r="D66" s="22">
        <f>D65</f>
        <v>266011.22826</v>
      </c>
      <c r="E66" s="22">
        <f>E65</f>
        <v>250000</v>
      </c>
      <c r="F66" s="22">
        <f>F65</f>
        <v>16011.22826</v>
      </c>
      <c r="G66" s="22"/>
      <c r="H66" s="25"/>
      <c r="I66" s="22">
        <f>I65</f>
        <v>266057.92982</v>
      </c>
      <c r="J66" s="46"/>
      <c r="K66" s="46"/>
      <c r="L66" s="46"/>
      <c r="M66" s="22">
        <f>M65</f>
        <v>250000</v>
      </c>
      <c r="N66" s="22">
        <f>N65</f>
        <v>16057.92982</v>
      </c>
      <c r="O66" s="46"/>
      <c r="P66" s="40"/>
      <c r="Q66" s="61"/>
    </row>
    <row r="67" spans="2:17" ht="19.5" customHeight="1" hidden="1">
      <c r="B67" s="31"/>
      <c r="C67" s="43"/>
      <c r="D67" s="22" t="e">
        <f>#REF!+D66+D62+#REF!+#REF!+#REF!+#REF!+D59+D50+#REF!</f>
        <v>#REF!</v>
      </c>
      <c r="E67" s="22" t="e">
        <f>#REF!+E66+E62+#REF!+#REF!+#REF!+#REF!+E59+E50+#REF!</f>
        <v>#REF!</v>
      </c>
      <c r="F67" s="22" t="e">
        <f>#REF!+F66+F62+#REF!+#REF!+#REF!+#REF!+F59+F50+#REF!</f>
        <v>#REF!</v>
      </c>
      <c r="G67" s="22"/>
      <c r="H67" s="25" t="e">
        <f>#REF!+H66+H62+#REF!+#REF!+#REF!+#REF!+H59+H50+#REF!</f>
        <v>#REF!</v>
      </c>
      <c r="I67" s="22" t="e">
        <f>#REF!+I66+I62+#REF!+#REF!+#REF!+#REF!+I59+I50+#REF!</f>
        <v>#REF!</v>
      </c>
      <c r="J67" s="46"/>
      <c r="K67" s="46"/>
      <c r="L67" s="46"/>
      <c r="M67" s="22" t="e">
        <f>#REF!+M66+M62+#REF!+#REF!+#REF!+#REF!+M59+M50+#REF!</f>
        <v>#REF!</v>
      </c>
      <c r="N67" s="22" t="e">
        <f>#REF!+N66+N62+#REF!+#REF!+#REF!+#REF!+N59+N50+#REF!</f>
        <v>#REF!</v>
      </c>
      <c r="O67" s="46"/>
      <c r="Q67" s="61"/>
    </row>
    <row r="68" spans="2:17" ht="22.5" customHeight="1">
      <c r="B68" s="99" t="s">
        <v>9</v>
      </c>
      <c r="C68" s="99"/>
      <c r="D68" s="13">
        <f>E68+F68</f>
        <v>52864.84184</v>
      </c>
      <c r="E68" s="13"/>
      <c r="F68" s="13">
        <v>52864.84184</v>
      </c>
      <c r="G68" s="13"/>
      <c r="H68" s="36"/>
      <c r="I68" s="13">
        <v>39254.74445</v>
      </c>
      <c r="J68" s="46"/>
      <c r="K68" s="46"/>
      <c r="L68" s="46"/>
      <c r="M68" s="46"/>
      <c r="N68" s="13">
        <v>39254.74445</v>
      </c>
      <c r="O68" s="46"/>
      <c r="Q68" s="61"/>
    </row>
    <row r="69" spans="2:17" ht="7.5" customHeight="1" hidden="1">
      <c r="B69" s="99" t="s">
        <v>26</v>
      </c>
      <c r="C69" s="99"/>
      <c r="D69" s="13"/>
      <c r="E69" s="13"/>
      <c r="F69" s="13"/>
      <c r="G69" s="13"/>
      <c r="H69" s="36"/>
      <c r="I69" s="13"/>
      <c r="J69" s="46"/>
      <c r="K69" s="46"/>
      <c r="L69" s="46"/>
      <c r="M69" s="46"/>
      <c r="N69" s="13"/>
      <c r="O69" s="46"/>
      <c r="Q69" s="61"/>
    </row>
    <row r="70" spans="2:17" ht="41.25" customHeight="1">
      <c r="B70" s="98" t="s">
        <v>7</v>
      </c>
      <c r="C70" s="98"/>
      <c r="D70" s="14">
        <f>E70+F70</f>
        <v>991505.3336799999</v>
      </c>
      <c r="E70" s="14">
        <f>E68+E66+E62+E59+E50</f>
        <v>656500</v>
      </c>
      <c r="F70" s="14">
        <f>F68+F66+F64+F62+F59+F50</f>
        <v>335005.33368</v>
      </c>
      <c r="G70" s="14"/>
      <c r="H70" s="35">
        <f aca="true" t="shared" si="3" ref="H70:N70">H68+H66+H64+H62+H59+H50</f>
        <v>14.21256</v>
      </c>
      <c r="I70" s="14">
        <f t="shared" si="3"/>
        <v>924647.40374</v>
      </c>
      <c r="J70" s="14">
        <f t="shared" si="3"/>
        <v>0</v>
      </c>
      <c r="K70" s="14">
        <f t="shared" si="3"/>
        <v>0</v>
      </c>
      <c r="L70" s="14">
        <f t="shared" si="3"/>
        <v>0</v>
      </c>
      <c r="M70" s="14">
        <f t="shared" si="3"/>
        <v>656500</v>
      </c>
      <c r="N70" s="14">
        <f t="shared" si="3"/>
        <v>268147.40374</v>
      </c>
      <c r="O70" s="46"/>
      <c r="Q70" s="61"/>
    </row>
    <row r="71" spans="2:17" ht="26.25" customHeight="1">
      <c r="B71" s="107" t="s">
        <v>12</v>
      </c>
      <c r="C71" s="108"/>
      <c r="D71" s="108"/>
      <c r="E71" s="108"/>
      <c r="F71" s="108"/>
      <c r="G71" s="108"/>
      <c r="H71" s="108"/>
      <c r="I71" s="108"/>
      <c r="J71" s="109"/>
      <c r="K71" s="109"/>
      <c r="L71" s="109"/>
      <c r="M71" s="109"/>
      <c r="N71" s="109"/>
      <c r="O71" s="110"/>
      <c r="Q71" s="61"/>
    </row>
    <row r="72" spans="2:17" ht="39" customHeight="1">
      <c r="B72" s="69" t="s">
        <v>63</v>
      </c>
      <c r="C72" s="51" t="s">
        <v>82</v>
      </c>
      <c r="D72" s="13">
        <v>63900.34585</v>
      </c>
      <c r="E72" s="13"/>
      <c r="F72" s="13">
        <v>63900.34585</v>
      </c>
      <c r="G72" s="13"/>
      <c r="H72" s="63">
        <v>7.024</v>
      </c>
      <c r="I72" s="42">
        <v>63869.31039</v>
      </c>
      <c r="J72" s="41"/>
      <c r="K72" s="41"/>
      <c r="L72" s="41"/>
      <c r="M72" s="41"/>
      <c r="N72" s="42">
        <v>63869.31039</v>
      </c>
      <c r="O72" s="57"/>
      <c r="Q72" s="61"/>
    </row>
    <row r="73" spans="2:17" ht="18.75" customHeight="1">
      <c r="B73" s="54"/>
      <c r="C73" s="43" t="s">
        <v>8</v>
      </c>
      <c r="D73" s="14">
        <f>D72</f>
        <v>63900.34585</v>
      </c>
      <c r="E73" s="14"/>
      <c r="F73" s="14">
        <f>F72</f>
        <v>63900.34585</v>
      </c>
      <c r="G73" s="14"/>
      <c r="H73" s="64">
        <f>SUM(H72:H72)</f>
        <v>7.024</v>
      </c>
      <c r="I73" s="29">
        <f>SUM(I72:I72)</f>
        <v>63869.31039</v>
      </c>
      <c r="J73" s="41"/>
      <c r="K73" s="41"/>
      <c r="L73" s="41"/>
      <c r="M73" s="41"/>
      <c r="N73" s="29">
        <f>SUM(N72:N72)</f>
        <v>63869.31039</v>
      </c>
      <c r="O73" s="56"/>
      <c r="Q73" s="61"/>
    </row>
    <row r="74" spans="2:17" ht="18.75" customHeight="1">
      <c r="B74" s="100" t="s">
        <v>70</v>
      </c>
      <c r="C74" s="74" t="s">
        <v>83</v>
      </c>
      <c r="D74" s="13">
        <v>18871.19121</v>
      </c>
      <c r="E74" s="14"/>
      <c r="F74" s="13">
        <v>18871.19121</v>
      </c>
      <c r="G74" s="14"/>
      <c r="H74" s="63">
        <v>1.49</v>
      </c>
      <c r="I74" s="30">
        <v>18871.19121</v>
      </c>
      <c r="J74" s="41"/>
      <c r="K74" s="41"/>
      <c r="L74" s="41"/>
      <c r="M74" s="41"/>
      <c r="N74" s="30">
        <v>18871.19121</v>
      </c>
      <c r="O74" s="56"/>
      <c r="Q74" s="61"/>
    </row>
    <row r="75" spans="2:17" ht="30.75" customHeight="1">
      <c r="B75" s="101"/>
      <c r="C75" s="75" t="s">
        <v>84</v>
      </c>
      <c r="D75" s="13">
        <v>98202.706</v>
      </c>
      <c r="E75" s="14"/>
      <c r="F75" s="13">
        <v>98202.706</v>
      </c>
      <c r="G75" s="14"/>
      <c r="H75" s="63">
        <v>7.449</v>
      </c>
      <c r="I75" s="30">
        <v>98202.706</v>
      </c>
      <c r="J75" s="41"/>
      <c r="K75" s="41"/>
      <c r="L75" s="41"/>
      <c r="M75" s="41"/>
      <c r="N75" s="30">
        <v>98202.706</v>
      </c>
      <c r="O75" s="56"/>
      <c r="Q75" s="61"/>
    </row>
    <row r="76" spans="2:17" ht="18.75" customHeight="1">
      <c r="B76" s="102"/>
      <c r="C76" s="76" t="s">
        <v>85</v>
      </c>
      <c r="D76" s="13">
        <v>13395.35337</v>
      </c>
      <c r="E76" s="14"/>
      <c r="F76" s="13">
        <v>13395.35337</v>
      </c>
      <c r="G76" s="14"/>
      <c r="H76" s="63">
        <v>0.787</v>
      </c>
      <c r="I76" s="30">
        <v>13395.35337</v>
      </c>
      <c r="J76" s="41"/>
      <c r="K76" s="41"/>
      <c r="L76" s="41"/>
      <c r="M76" s="41"/>
      <c r="N76" s="30">
        <v>13395.35337</v>
      </c>
      <c r="O76" s="56"/>
      <c r="Q76" s="61"/>
    </row>
    <row r="77" spans="2:17" ht="18.75" customHeight="1">
      <c r="B77" s="54"/>
      <c r="C77" s="68" t="s">
        <v>8</v>
      </c>
      <c r="D77" s="14">
        <f>SUM(D74:D76)</f>
        <v>130469.25058</v>
      </c>
      <c r="E77" s="14"/>
      <c r="F77" s="14">
        <f>SUM(F74:F76)</f>
        <v>130469.25058</v>
      </c>
      <c r="G77" s="14"/>
      <c r="H77" s="64">
        <f>SUM(H74:H76)</f>
        <v>9.726</v>
      </c>
      <c r="I77" s="14">
        <f>SUM(I74:I76)</f>
        <v>130469.25058</v>
      </c>
      <c r="J77" s="41"/>
      <c r="K77" s="41"/>
      <c r="L77" s="41"/>
      <c r="M77" s="41"/>
      <c r="N77" s="14">
        <f>SUM(N74:N76)</f>
        <v>130469.25058</v>
      </c>
      <c r="O77" s="56"/>
      <c r="Q77" s="61"/>
    </row>
    <row r="78" spans="2:17" ht="26.25" customHeight="1">
      <c r="B78" s="96" t="s">
        <v>25</v>
      </c>
      <c r="C78" s="77" t="s">
        <v>86</v>
      </c>
      <c r="D78" s="13">
        <v>18385.74138</v>
      </c>
      <c r="E78" s="13"/>
      <c r="F78" s="13">
        <v>18385.74138</v>
      </c>
      <c r="G78" s="13"/>
      <c r="H78" s="63">
        <v>1.732</v>
      </c>
      <c r="I78" s="13">
        <v>18385.74138</v>
      </c>
      <c r="J78" s="41"/>
      <c r="K78" s="41"/>
      <c r="L78" s="41"/>
      <c r="M78" s="41"/>
      <c r="N78" s="13">
        <v>18385.74138</v>
      </c>
      <c r="O78" s="57"/>
      <c r="Q78" s="61"/>
    </row>
    <row r="79" spans="2:17" ht="21" customHeight="1">
      <c r="B79" s="96"/>
      <c r="C79" s="78" t="s">
        <v>87</v>
      </c>
      <c r="D79" s="13">
        <v>81483.3896</v>
      </c>
      <c r="E79" s="13"/>
      <c r="F79" s="13">
        <v>81483.3896</v>
      </c>
      <c r="G79" s="13"/>
      <c r="H79" s="63">
        <v>2.863</v>
      </c>
      <c r="I79" s="42">
        <v>81483.3896</v>
      </c>
      <c r="J79" s="41"/>
      <c r="K79" s="41"/>
      <c r="L79" s="41"/>
      <c r="M79" s="41"/>
      <c r="N79" s="42">
        <v>81483.3896</v>
      </c>
      <c r="O79" s="57"/>
      <c r="Q79" s="61"/>
    </row>
    <row r="80" spans="2:17" ht="26.25" customHeight="1">
      <c r="B80" s="96"/>
      <c r="C80" s="52" t="s">
        <v>88</v>
      </c>
      <c r="D80" s="13">
        <v>9259.44991</v>
      </c>
      <c r="E80" s="13"/>
      <c r="F80" s="13">
        <v>9259.44991</v>
      </c>
      <c r="G80" s="13"/>
      <c r="H80" s="63">
        <v>0.785</v>
      </c>
      <c r="I80" s="42">
        <v>9259.44991</v>
      </c>
      <c r="J80" s="41"/>
      <c r="K80" s="41"/>
      <c r="L80" s="41"/>
      <c r="M80" s="41"/>
      <c r="N80" s="42">
        <v>9259.44991</v>
      </c>
      <c r="O80" s="57"/>
      <c r="Q80" s="61"/>
    </row>
    <row r="81" spans="2:17" ht="20.25" customHeight="1">
      <c r="B81" s="96"/>
      <c r="C81" s="43" t="s">
        <v>8</v>
      </c>
      <c r="D81" s="14">
        <f>SUM(D78:D80)</f>
        <v>109128.58088999998</v>
      </c>
      <c r="E81" s="14"/>
      <c r="F81" s="14">
        <f>SUM(F78:F80)</f>
        <v>109128.58088999998</v>
      </c>
      <c r="G81" s="14"/>
      <c r="H81" s="64">
        <f>SUM(H78:H80)</f>
        <v>5.38</v>
      </c>
      <c r="I81" s="14">
        <f>SUM(I78:I80)</f>
        <v>109128.58088999998</v>
      </c>
      <c r="J81" s="41"/>
      <c r="K81" s="41"/>
      <c r="L81" s="41"/>
      <c r="M81" s="41"/>
      <c r="N81" s="14">
        <f>SUM(N78:N80)</f>
        <v>109128.58088999998</v>
      </c>
      <c r="O81" s="56"/>
      <c r="Q81" s="61"/>
    </row>
    <row r="82" spans="2:17" ht="26.25" customHeight="1">
      <c r="B82" s="96" t="s">
        <v>52</v>
      </c>
      <c r="C82" s="55" t="s">
        <v>89</v>
      </c>
      <c r="D82" s="13">
        <v>73361.03584</v>
      </c>
      <c r="E82" s="14"/>
      <c r="F82" s="13">
        <v>73361.03584</v>
      </c>
      <c r="G82" s="14"/>
      <c r="H82" s="63">
        <v>7</v>
      </c>
      <c r="I82" s="13">
        <v>73361.03584</v>
      </c>
      <c r="J82" s="41"/>
      <c r="K82" s="41"/>
      <c r="L82" s="41"/>
      <c r="M82" s="41"/>
      <c r="N82" s="13">
        <v>73361.03584</v>
      </c>
      <c r="O82" s="56"/>
      <c r="Q82" s="61"/>
    </row>
    <row r="83" spans="2:17" ht="26.25" customHeight="1">
      <c r="B83" s="96"/>
      <c r="C83" s="55" t="s">
        <v>90</v>
      </c>
      <c r="D83" s="13">
        <v>67966.20831</v>
      </c>
      <c r="E83" s="14"/>
      <c r="F83" s="13">
        <v>67966.20831</v>
      </c>
      <c r="G83" s="14"/>
      <c r="H83" s="63">
        <v>9.798</v>
      </c>
      <c r="I83" s="42">
        <v>67966.20831</v>
      </c>
      <c r="J83" s="41"/>
      <c r="K83" s="41"/>
      <c r="L83" s="41"/>
      <c r="M83" s="41"/>
      <c r="N83" s="42">
        <v>67966.20831</v>
      </c>
      <c r="O83" s="56"/>
      <c r="Q83" s="61"/>
    </row>
    <row r="84" spans="2:17" ht="26.25" customHeight="1">
      <c r="B84" s="96"/>
      <c r="C84" s="55" t="s">
        <v>91</v>
      </c>
      <c r="D84" s="13">
        <v>49546.12386</v>
      </c>
      <c r="E84" s="14"/>
      <c r="F84" s="13">
        <v>49546.12386</v>
      </c>
      <c r="G84" s="14"/>
      <c r="H84" s="63">
        <v>6.603</v>
      </c>
      <c r="I84" s="13">
        <v>49546.12386</v>
      </c>
      <c r="J84" s="41"/>
      <c r="K84" s="41"/>
      <c r="L84" s="41"/>
      <c r="M84" s="41"/>
      <c r="N84" s="13">
        <v>49546.12386</v>
      </c>
      <c r="O84" s="56"/>
      <c r="Q84" s="61"/>
    </row>
    <row r="85" spans="2:17" ht="26.25" customHeight="1">
      <c r="B85" s="96"/>
      <c r="C85" s="52" t="s">
        <v>53</v>
      </c>
      <c r="D85" s="13">
        <v>24437.69801</v>
      </c>
      <c r="E85" s="14"/>
      <c r="F85" s="13">
        <v>24437.69801</v>
      </c>
      <c r="G85" s="14"/>
      <c r="H85" s="63"/>
      <c r="I85" s="42">
        <v>0</v>
      </c>
      <c r="J85" s="41"/>
      <c r="K85" s="41"/>
      <c r="L85" s="41"/>
      <c r="M85" s="41"/>
      <c r="N85" s="42">
        <v>0</v>
      </c>
      <c r="O85" s="56"/>
      <c r="Q85" s="61"/>
    </row>
    <row r="86" spans="2:17" ht="26.25" customHeight="1">
      <c r="B86" s="96"/>
      <c r="C86" s="55" t="s">
        <v>92</v>
      </c>
      <c r="D86" s="13">
        <v>27081.3042</v>
      </c>
      <c r="E86" s="14"/>
      <c r="F86" s="13">
        <v>27081.3042</v>
      </c>
      <c r="G86" s="14"/>
      <c r="H86" s="63">
        <v>2.38</v>
      </c>
      <c r="I86" s="42">
        <v>27081.3042</v>
      </c>
      <c r="J86" s="41"/>
      <c r="K86" s="41"/>
      <c r="L86" s="41"/>
      <c r="M86" s="41"/>
      <c r="N86" s="42">
        <v>27081.3042</v>
      </c>
      <c r="O86" s="56"/>
      <c r="Q86" s="61"/>
    </row>
    <row r="87" spans="2:17" ht="26.25" customHeight="1">
      <c r="B87" s="96"/>
      <c r="C87" s="55" t="s">
        <v>93</v>
      </c>
      <c r="D87" s="13">
        <v>17974.4226</v>
      </c>
      <c r="E87" s="14"/>
      <c r="F87" s="13">
        <v>17974.4226</v>
      </c>
      <c r="G87" s="14"/>
      <c r="H87" s="63">
        <v>2.645</v>
      </c>
      <c r="I87" s="42">
        <v>17974.4226</v>
      </c>
      <c r="J87" s="41"/>
      <c r="K87" s="41"/>
      <c r="L87" s="41"/>
      <c r="M87" s="41"/>
      <c r="N87" s="42">
        <v>17974.4226</v>
      </c>
      <c r="O87" s="56"/>
      <c r="Q87" s="61"/>
    </row>
    <row r="88" spans="2:17" ht="26.25" customHeight="1">
      <c r="B88" s="96"/>
      <c r="C88" s="79" t="s">
        <v>94</v>
      </c>
      <c r="D88" s="13">
        <v>25353.48389</v>
      </c>
      <c r="E88" s="14"/>
      <c r="F88" s="13">
        <v>25353.48389</v>
      </c>
      <c r="G88" s="14"/>
      <c r="H88" s="63">
        <v>2</v>
      </c>
      <c r="I88" s="42">
        <v>25353.48389</v>
      </c>
      <c r="J88" s="41"/>
      <c r="K88" s="41"/>
      <c r="L88" s="41"/>
      <c r="M88" s="41"/>
      <c r="N88" s="42">
        <v>25353.48389</v>
      </c>
      <c r="O88" s="56"/>
      <c r="Q88" s="61"/>
    </row>
    <row r="89" spans="2:17" ht="26.25" customHeight="1">
      <c r="B89" s="96"/>
      <c r="C89" s="79" t="s">
        <v>95</v>
      </c>
      <c r="D89" s="13">
        <v>5000</v>
      </c>
      <c r="E89" s="14"/>
      <c r="F89" s="13">
        <v>5000</v>
      </c>
      <c r="G89" s="14"/>
      <c r="H89" s="63"/>
      <c r="I89" s="13">
        <v>5000</v>
      </c>
      <c r="J89" s="41"/>
      <c r="K89" s="41"/>
      <c r="L89" s="41"/>
      <c r="M89" s="41"/>
      <c r="N89" s="13">
        <v>5000</v>
      </c>
      <c r="O89" s="56"/>
      <c r="Q89" s="61"/>
    </row>
    <row r="90" spans="2:17" ht="26.25" customHeight="1">
      <c r="B90" s="96"/>
      <c r="C90" s="78" t="s">
        <v>96</v>
      </c>
      <c r="D90" s="13">
        <v>91943.98576</v>
      </c>
      <c r="E90" s="14"/>
      <c r="F90" s="13">
        <v>91943.98576</v>
      </c>
      <c r="G90" s="14"/>
      <c r="H90" s="63">
        <v>3.862</v>
      </c>
      <c r="I90" s="13">
        <v>91943.98576</v>
      </c>
      <c r="J90" s="41"/>
      <c r="K90" s="41"/>
      <c r="L90" s="41"/>
      <c r="M90" s="41"/>
      <c r="N90" s="13">
        <v>91943.98576</v>
      </c>
      <c r="O90" s="56"/>
      <c r="Q90" s="61"/>
    </row>
    <row r="91" spans="2:17" ht="26.25" customHeight="1">
      <c r="B91" s="96"/>
      <c r="C91" s="80" t="s">
        <v>54</v>
      </c>
      <c r="D91" s="13">
        <v>21851.95171</v>
      </c>
      <c r="E91" s="14"/>
      <c r="F91" s="13">
        <v>21851.95171</v>
      </c>
      <c r="G91" s="14"/>
      <c r="H91" s="63"/>
      <c r="I91" s="13">
        <v>14213.61838</v>
      </c>
      <c r="J91" s="41"/>
      <c r="K91" s="41"/>
      <c r="L91" s="41"/>
      <c r="M91" s="41"/>
      <c r="N91" s="13">
        <v>14213.61838</v>
      </c>
      <c r="O91" s="56"/>
      <c r="Q91" s="61"/>
    </row>
    <row r="92" spans="2:17" ht="26.25" customHeight="1">
      <c r="B92" s="96"/>
      <c r="C92" s="81" t="s">
        <v>97</v>
      </c>
      <c r="D92" s="13">
        <v>39631.02485</v>
      </c>
      <c r="E92" s="14"/>
      <c r="F92" s="13">
        <v>39631.02485</v>
      </c>
      <c r="G92" s="14"/>
      <c r="H92" s="63" t="s">
        <v>118</v>
      </c>
      <c r="I92" s="13">
        <v>38806.87105</v>
      </c>
      <c r="J92" s="41"/>
      <c r="K92" s="41"/>
      <c r="L92" s="41"/>
      <c r="M92" s="41"/>
      <c r="N92" s="13">
        <v>38806.87105</v>
      </c>
      <c r="O92" s="56"/>
      <c r="Q92" s="61"/>
    </row>
    <row r="93" spans="2:17" ht="17.25" customHeight="1">
      <c r="B93" s="96"/>
      <c r="C93" s="43" t="s">
        <v>8</v>
      </c>
      <c r="D93" s="14">
        <f>SUM(D82:D92)</f>
        <v>444147.23902999994</v>
      </c>
      <c r="E93" s="14"/>
      <c r="F93" s="14">
        <f>SUM(F82:F92)</f>
        <v>444147.23902999994</v>
      </c>
      <c r="G93" s="14"/>
      <c r="H93" s="64" t="s">
        <v>119</v>
      </c>
      <c r="I93" s="14">
        <f>SUM(I82:I92)</f>
        <v>411247.05389</v>
      </c>
      <c r="J93" s="41"/>
      <c r="K93" s="41"/>
      <c r="L93" s="41"/>
      <c r="M93" s="41"/>
      <c r="N93" s="14">
        <f>SUM(N82:N92)</f>
        <v>411247.05389</v>
      </c>
      <c r="O93" s="56"/>
      <c r="Q93" s="61"/>
    </row>
    <row r="94" spans="2:17" ht="25.5" customHeight="1">
      <c r="B94" s="96" t="s">
        <v>55</v>
      </c>
      <c r="C94" s="53" t="s">
        <v>98</v>
      </c>
      <c r="D94" s="13">
        <v>75937.65866</v>
      </c>
      <c r="E94" s="14"/>
      <c r="F94" s="13">
        <v>75937.65866</v>
      </c>
      <c r="G94" s="14"/>
      <c r="H94" s="63">
        <v>5.83</v>
      </c>
      <c r="I94" s="13">
        <v>75937.65866</v>
      </c>
      <c r="J94" s="41"/>
      <c r="K94" s="41"/>
      <c r="L94" s="41"/>
      <c r="M94" s="41"/>
      <c r="N94" s="13">
        <v>75937.65866</v>
      </c>
      <c r="O94" s="56"/>
      <c r="Q94" s="61"/>
    </row>
    <row r="95" spans="2:17" ht="41.25" customHeight="1">
      <c r="B95" s="96"/>
      <c r="C95" s="52" t="s">
        <v>99</v>
      </c>
      <c r="D95" s="13">
        <v>30834.84415</v>
      </c>
      <c r="E95" s="14"/>
      <c r="F95" s="13">
        <v>30834.84415</v>
      </c>
      <c r="G95" s="14"/>
      <c r="H95" s="63"/>
      <c r="I95" s="42">
        <v>25235.37562</v>
      </c>
      <c r="J95" s="41"/>
      <c r="K95" s="41"/>
      <c r="L95" s="41"/>
      <c r="M95" s="41"/>
      <c r="N95" s="42">
        <v>25235.37562</v>
      </c>
      <c r="O95" s="56"/>
      <c r="Q95" s="61"/>
    </row>
    <row r="96" spans="2:17" ht="23.25" customHeight="1">
      <c r="B96" s="96"/>
      <c r="C96" s="43" t="s">
        <v>8</v>
      </c>
      <c r="D96" s="14">
        <f>SUM(D94:D95)</f>
        <v>106772.50281</v>
      </c>
      <c r="E96" s="14"/>
      <c r="F96" s="14">
        <f>SUM(F94:F95)</f>
        <v>106772.50281</v>
      </c>
      <c r="G96" s="14"/>
      <c r="H96" s="64">
        <f>SUM(H94:H95)</f>
        <v>5.83</v>
      </c>
      <c r="I96" s="14">
        <f>SUM(I94:I95)</f>
        <v>101173.03427999999</v>
      </c>
      <c r="J96" s="41"/>
      <c r="K96" s="41"/>
      <c r="L96" s="41"/>
      <c r="M96" s="41"/>
      <c r="N96" s="14">
        <f>SUM(N94:N95)</f>
        <v>101173.03427999999</v>
      </c>
      <c r="O96" s="56"/>
      <c r="Q96" s="61"/>
    </row>
    <row r="97" spans="2:17" ht="29.25" customHeight="1">
      <c r="B97" s="100" t="s">
        <v>104</v>
      </c>
      <c r="C97" s="82" t="s">
        <v>100</v>
      </c>
      <c r="D97" s="13">
        <v>101963.36759</v>
      </c>
      <c r="E97" s="14"/>
      <c r="F97" s="13">
        <v>101963.36759</v>
      </c>
      <c r="G97" s="14"/>
      <c r="H97" s="63">
        <v>10.334</v>
      </c>
      <c r="I97" s="42">
        <v>97703.6007</v>
      </c>
      <c r="J97" s="41"/>
      <c r="K97" s="41"/>
      <c r="L97" s="41"/>
      <c r="M97" s="41"/>
      <c r="N97" s="42">
        <v>97703.6007</v>
      </c>
      <c r="O97" s="56"/>
      <c r="Q97" s="61"/>
    </row>
    <row r="98" spans="2:17" ht="23.25" customHeight="1">
      <c r="B98" s="101"/>
      <c r="C98" s="52" t="s">
        <v>101</v>
      </c>
      <c r="D98" s="13">
        <v>1000</v>
      </c>
      <c r="E98" s="14"/>
      <c r="F98" s="13">
        <v>1000</v>
      </c>
      <c r="G98" s="14"/>
      <c r="H98" s="63"/>
      <c r="I98" s="42">
        <v>1000</v>
      </c>
      <c r="J98" s="41"/>
      <c r="K98" s="41"/>
      <c r="L98" s="41"/>
      <c r="M98" s="41"/>
      <c r="N98" s="42">
        <v>1000</v>
      </c>
      <c r="O98" s="56"/>
      <c r="Q98" s="61"/>
    </row>
    <row r="99" spans="2:17" ht="30" customHeight="1">
      <c r="B99" s="101"/>
      <c r="C99" s="55" t="s">
        <v>102</v>
      </c>
      <c r="D99" s="13">
        <v>16584.42138</v>
      </c>
      <c r="E99" s="14"/>
      <c r="F99" s="13">
        <v>16584.42138</v>
      </c>
      <c r="G99" s="14"/>
      <c r="H99" s="63"/>
      <c r="I99" s="42">
        <v>16584.42138</v>
      </c>
      <c r="J99" s="41"/>
      <c r="K99" s="41"/>
      <c r="L99" s="41"/>
      <c r="M99" s="41"/>
      <c r="N99" s="42">
        <v>16584.42138</v>
      </c>
      <c r="O99" s="56"/>
      <c r="Q99" s="61"/>
    </row>
    <row r="100" spans="2:17" ht="25.5" customHeight="1">
      <c r="B100" s="102"/>
      <c r="C100" s="52" t="s">
        <v>103</v>
      </c>
      <c r="D100" s="13">
        <v>81777.0955</v>
      </c>
      <c r="E100" s="14"/>
      <c r="F100" s="13">
        <v>81777.0955</v>
      </c>
      <c r="G100" s="14"/>
      <c r="H100" s="63">
        <v>5.962</v>
      </c>
      <c r="I100" s="42">
        <v>81777.0955</v>
      </c>
      <c r="J100" s="41"/>
      <c r="K100" s="41"/>
      <c r="L100" s="41"/>
      <c r="M100" s="41"/>
      <c r="N100" s="42">
        <v>81777.0955</v>
      </c>
      <c r="O100" s="56"/>
      <c r="Q100" s="61"/>
    </row>
    <row r="101" spans="2:17" ht="23.25" customHeight="1">
      <c r="B101" s="69"/>
      <c r="C101" s="68" t="s">
        <v>8</v>
      </c>
      <c r="D101" s="14">
        <f>SUM(D97:D100)</f>
        <v>201324.88447</v>
      </c>
      <c r="E101" s="14"/>
      <c r="F101" s="14">
        <f>SUM(F97:F100)</f>
        <v>201324.88447</v>
      </c>
      <c r="G101" s="14"/>
      <c r="H101" s="64">
        <f>SUM(H97:H100)</f>
        <v>16.296</v>
      </c>
      <c r="I101" s="14">
        <f>I97+I98+I99+I100</f>
        <v>197065.11758</v>
      </c>
      <c r="J101" s="41"/>
      <c r="K101" s="41"/>
      <c r="L101" s="41"/>
      <c r="M101" s="41"/>
      <c r="N101" s="14">
        <f>N97+N98+N99+N100</f>
        <v>197065.11758</v>
      </c>
      <c r="O101" s="56"/>
      <c r="Q101" s="61"/>
    </row>
    <row r="102" spans="2:17" ht="63.75" customHeight="1">
      <c r="B102" s="96" t="s">
        <v>64</v>
      </c>
      <c r="C102" s="52" t="s">
        <v>57</v>
      </c>
      <c r="D102" s="13">
        <v>15135.13088</v>
      </c>
      <c r="E102" s="14"/>
      <c r="F102" s="13">
        <v>15135.13088</v>
      </c>
      <c r="G102" s="14"/>
      <c r="H102" s="63" t="s">
        <v>120</v>
      </c>
      <c r="I102" s="13">
        <v>12874.26985</v>
      </c>
      <c r="J102" s="41"/>
      <c r="K102" s="41"/>
      <c r="L102" s="41"/>
      <c r="M102" s="41"/>
      <c r="N102" s="13">
        <v>12874.26985</v>
      </c>
      <c r="O102" s="56"/>
      <c r="Q102" s="61"/>
    </row>
    <row r="103" spans="2:15" ht="30.75" customHeight="1">
      <c r="B103" s="96"/>
      <c r="C103" s="52" t="s">
        <v>105</v>
      </c>
      <c r="D103" s="13">
        <v>78763.79213</v>
      </c>
      <c r="E103" s="14"/>
      <c r="F103" s="13">
        <v>78763.79213</v>
      </c>
      <c r="G103" s="14"/>
      <c r="H103" s="63">
        <v>10.528</v>
      </c>
      <c r="I103" s="13">
        <v>78763.79213</v>
      </c>
      <c r="J103" s="41"/>
      <c r="K103" s="41"/>
      <c r="L103" s="41"/>
      <c r="M103" s="41"/>
      <c r="N103" s="13">
        <v>78763.79213</v>
      </c>
      <c r="O103" s="56"/>
    </row>
    <row r="104" spans="2:15" ht="27" customHeight="1">
      <c r="B104" s="96"/>
      <c r="C104" s="52" t="s">
        <v>106</v>
      </c>
      <c r="D104" s="13">
        <v>32253.29889</v>
      </c>
      <c r="E104" s="14"/>
      <c r="F104" s="13">
        <v>32253.29889</v>
      </c>
      <c r="G104" s="14"/>
      <c r="H104" s="63">
        <v>5.5</v>
      </c>
      <c r="I104" s="42">
        <v>32253.29889</v>
      </c>
      <c r="J104" s="41"/>
      <c r="K104" s="41"/>
      <c r="L104" s="41"/>
      <c r="M104" s="41"/>
      <c r="N104" s="42">
        <v>32253.29889</v>
      </c>
      <c r="O104" s="56"/>
    </row>
    <row r="105" spans="2:15" ht="21.75" customHeight="1">
      <c r="B105" s="96"/>
      <c r="C105" s="43" t="s">
        <v>8</v>
      </c>
      <c r="D105" s="14">
        <f>SUM(D102:D104)</f>
        <v>126152.2219</v>
      </c>
      <c r="E105" s="14"/>
      <c r="F105" s="14">
        <f>SUM(F102:F104)</f>
        <v>126152.2219</v>
      </c>
      <c r="G105" s="14"/>
      <c r="H105" s="64" t="s">
        <v>121</v>
      </c>
      <c r="I105" s="14">
        <f>SUM(I102:I104)</f>
        <v>123891.36087</v>
      </c>
      <c r="J105" s="41"/>
      <c r="K105" s="41"/>
      <c r="L105" s="41"/>
      <c r="M105" s="41"/>
      <c r="N105" s="14">
        <f>SUM(N102:N104)</f>
        <v>123891.36087</v>
      </c>
      <c r="O105" s="56"/>
    </row>
    <row r="106" spans="2:15" ht="30" customHeight="1">
      <c r="B106" s="96" t="s">
        <v>58</v>
      </c>
      <c r="C106" s="52" t="s">
        <v>107</v>
      </c>
      <c r="D106" s="13">
        <v>88424.064654</v>
      </c>
      <c r="E106" s="14"/>
      <c r="F106" s="13">
        <v>88424.064654</v>
      </c>
      <c r="G106" s="14"/>
      <c r="H106" s="63">
        <v>6.62</v>
      </c>
      <c r="I106" s="13">
        <v>88424.06464</v>
      </c>
      <c r="J106" s="41"/>
      <c r="K106" s="41"/>
      <c r="L106" s="41"/>
      <c r="M106" s="41"/>
      <c r="N106" s="13">
        <v>88424.06464</v>
      </c>
      <c r="O106" s="56"/>
    </row>
    <row r="107" spans="2:15" ht="32.25" customHeight="1">
      <c r="B107" s="96"/>
      <c r="C107" s="83" t="s">
        <v>59</v>
      </c>
      <c r="D107" s="13">
        <v>44367.74315</v>
      </c>
      <c r="E107" s="14"/>
      <c r="F107" s="13">
        <v>44367.74315</v>
      </c>
      <c r="G107" s="14"/>
      <c r="H107" s="63">
        <v>4.95</v>
      </c>
      <c r="I107" s="13">
        <v>44367.74315</v>
      </c>
      <c r="J107" s="41"/>
      <c r="K107" s="41"/>
      <c r="L107" s="41"/>
      <c r="M107" s="41"/>
      <c r="N107" s="13">
        <v>44367.74315</v>
      </c>
      <c r="O107" s="56"/>
    </row>
    <row r="108" spans="2:15" ht="27" customHeight="1">
      <c r="B108" s="96"/>
      <c r="C108" s="83" t="s">
        <v>108</v>
      </c>
      <c r="D108" s="13">
        <v>52596.95843</v>
      </c>
      <c r="E108" s="14"/>
      <c r="F108" s="13">
        <v>52596.95843</v>
      </c>
      <c r="G108" s="14"/>
      <c r="H108" s="63">
        <v>6.48</v>
      </c>
      <c r="I108" s="13">
        <v>52596.95843</v>
      </c>
      <c r="J108" s="41"/>
      <c r="K108" s="41"/>
      <c r="L108" s="41"/>
      <c r="M108" s="41"/>
      <c r="N108" s="13">
        <v>52596.95843</v>
      </c>
      <c r="O108" s="56"/>
    </row>
    <row r="109" spans="2:15" ht="39.75" customHeight="1">
      <c r="B109" s="96"/>
      <c r="C109" s="52" t="s">
        <v>109</v>
      </c>
      <c r="D109" s="13">
        <v>8891.91851</v>
      </c>
      <c r="E109" s="14"/>
      <c r="F109" s="13">
        <v>8891.91851</v>
      </c>
      <c r="G109" s="14"/>
      <c r="H109" s="64" t="s">
        <v>122</v>
      </c>
      <c r="I109" s="42">
        <v>9823.70807</v>
      </c>
      <c r="J109" s="41"/>
      <c r="K109" s="41"/>
      <c r="L109" s="41"/>
      <c r="M109" s="41"/>
      <c r="N109" s="42">
        <v>9823.70807</v>
      </c>
      <c r="O109" s="56"/>
    </row>
    <row r="110" spans="2:15" ht="21.75" customHeight="1">
      <c r="B110" s="96"/>
      <c r="C110" s="84" t="s">
        <v>60</v>
      </c>
      <c r="D110" s="13">
        <v>78054.01048</v>
      </c>
      <c r="E110" s="14"/>
      <c r="F110" s="13">
        <v>78054.01048</v>
      </c>
      <c r="G110" s="14"/>
      <c r="H110" s="63">
        <v>10</v>
      </c>
      <c r="I110" s="13">
        <v>78054.01048</v>
      </c>
      <c r="J110" s="41"/>
      <c r="K110" s="41"/>
      <c r="L110" s="41"/>
      <c r="M110" s="41"/>
      <c r="N110" s="13">
        <v>78054.01048</v>
      </c>
      <c r="O110" s="56"/>
    </row>
    <row r="111" spans="2:15" ht="17.25" customHeight="1">
      <c r="B111" s="96"/>
      <c r="C111" s="43" t="s">
        <v>8</v>
      </c>
      <c r="D111" s="14">
        <f>SUM(D106:D110)</f>
        <v>272334.695224</v>
      </c>
      <c r="E111" s="14"/>
      <c r="F111" s="14">
        <f>SUM(F106:F110)</f>
        <v>272334.695224</v>
      </c>
      <c r="G111" s="14"/>
      <c r="H111" s="64" t="s">
        <v>123</v>
      </c>
      <c r="I111" s="14">
        <f>I106+I107+I108+I109+I110</f>
        <v>273266.48477</v>
      </c>
      <c r="J111" s="41"/>
      <c r="K111" s="41"/>
      <c r="L111" s="41"/>
      <c r="M111" s="41"/>
      <c r="N111" s="14">
        <f>N106+N107+N108+N109+N110</f>
        <v>273266.48477</v>
      </c>
      <c r="O111" s="56"/>
    </row>
    <row r="112" spans="2:15" ht="33.75" customHeight="1">
      <c r="B112" s="96" t="s">
        <v>56</v>
      </c>
      <c r="C112" s="52" t="s">
        <v>110</v>
      </c>
      <c r="D112" s="30">
        <v>24690.27492</v>
      </c>
      <c r="E112" s="29"/>
      <c r="F112" s="30">
        <v>24690.27492</v>
      </c>
      <c r="G112" s="29"/>
      <c r="H112" s="85">
        <v>2.85</v>
      </c>
      <c r="I112" s="30">
        <v>24690.27492</v>
      </c>
      <c r="J112" s="60"/>
      <c r="K112" s="60"/>
      <c r="L112" s="60"/>
      <c r="M112" s="60"/>
      <c r="N112" s="30">
        <v>24690.27492</v>
      </c>
      <c r="O112" s="67"/>
    </row>
    <row r="113" spans="2:15" ht="18.75" customHeight="1">
      <c r="B113" s="96"/>
      <c r="C113" s="43" t="s">
        <v>8</v>
      </c>
      <c r="D113" s="14">
        <f>D112</f>
        <v>24690.27492</v>
      </c>
      <c r="E113" s="14"/>
      <c r="F113" s="14">
        <f>F112</f>
        <v>24690.27492</v>
      </c>
      <c r="G113" s="14"/>
      <c r="H113" s="64">
        <f>H112</f>
        <v>2.85</v>
      </c>
      <c r="I113" s="14">
        <f>I112</f>
        <v>24690.27492</v>
      </c>
      <c r="J113" s="41"/>
      <c r="K113" s="41"/>
      <c r="L113" s="41"/>
      <c r="M113" s="41"/>
      <c r="N113" s="14">
        <f>N112</f>
        <v>24690.27492</v>
      </c>
      <c r="O113" s="56"/>
    </row>
    <row r="114" spans="2:15" ht="22.5" customHeight="1">
      <c r="B114" s="69" t="s">
        <v>18</v>
      </c>
      <c r="C114" s="52" t="s">
        <v>111</v>
      </c>
      <c r="D114" s="13">
        <v>29850.07184</v>
      </c>
      <c r="E114" s="14"/>
      <c r="F114" s="13">
        <v>29850.07184</v>
      </c>
      <c r="G114" s="14"/>
      <c r="H114" s="63">
        <v>1.803</v>
      </c>
      <c r="I114" s="13">
        <v>29850.07184</v>
      </c>
      <c r="J114" s="41"/>
      <c r="K114" s="41"/>
      <c r="L114" s="41"/>
      <c r="M114" s="41"/>
      <c r="N114" s="13">
        <v>29850.07184</v>
      </c>
      <c r="O114" s="56"/>
    </row>
    <row r="115" spans="2:15" ht="18" customHeight="1">
      <c r="B115" s="69"/>
      <c r="C115" s="68" t="s">
        <v>8</v>
      </c>
      <c r="D115" s="14">
        <f>D114</f>
        <v>29850.07184</v>
      </c>
      <c r="E115" s="14"/>
      <c r="F115" s="14">
        <f>F114</f>
        <v>29850.07184</v>
      </c>
      <c r="G115" s="14"/>
      <c r="H115" s="64">
        <f>H114</f>
        <v>1.803</v>
      </c>
      <c r="I115" s="14">
        <f>I114</f>
        <v>29850.07184</v>
      </c>
      <c r="J115" s="41"/>
      <c r="K115" s="41"/>
      <c r="L115" s="41"/>
      <c r="M115" s="41"/>
      <c r="N115" s="14">
        <f>N114</f>
        <v>29850.07184</v>
      </c>
      <c r="O115" s="56"/>
    </row>
    <row r="116" spans="2:15" ht="32.25" customHeight="1">
      <c r="B116" s="69" t="s">
        <v>67</v>
      </c>
      <c r="C116" s="52" t="s">
        <v>112</v>
      </c>
      <c r="D116" s="13">
        <v>133384.38537</v>
      </c>
      <c r="E116" s="14"/>
      <c r="F116" s="13">
        <v>133384.38537</v>
      </c>
      <c r="G116" s="14"/>
      <c r="H116" s="63">
        <v>8.02</v>
      </c>
      <c r="I116" s="13">
        <v>106597.7662</v>
      </c>
      <c r="J116" s="41"/>
      <c r="K116" s="41"/>
      <c r="L116" s="41"/>
      <c r="M116" s="41"/>
      <c r="N116" s="13">
        <v>106597.7662</v>
      </c>
      <c r="O116" s="56"/>
    </row>
    <row r="117" spans="2:15" ht="18" customHeight="1">
      <c r="B117" s="69"/>
      <c r="C117" s="68" t="s">
        <v>8</v>
      </c>
      <c r="D117" s="14">
        <f>SUM(D116)</f>
        <v>133384.38537</v>
      </c>
      <c r="E117" s="14"/>
      <c r="F117" s="14">
        <f>SUM(F116)</f>
        <v>133384.38537</v>
      </c>
      <c r="G117" s="14"/>
      <c r="H117" s="64">
        <f>H116</f>
        <v>8.02</v>
      </c>
      <c r="I117" s="14">
        <f>I116</f>
        <v>106597.7662</v>
      </c>
      <c r="J117" s="41"/>
      <c r="K117" s="41"/>
      <c r="L117" s="41"/>
      <c r="M117" s="41"/>
      <c r="N117" s="14">
        <f>N116</f>
        <v>106597.7662</v>
      </c>
      <c r="O117" s="56"/>
    </row>
    <row r="118" spans="2:15" ht="24" customHeight="1">
      <c r="B118" s="96" t="s">
        <v>61</v>
      </c>
      <c r="C118" s="76" t="s">
        <v>113</v>
      </c>
      <c r="D118" s="13">
        <v>53111.77515</v>
      </c>
      <c r="E118" s="14"/>
      <c r="F118" s="13">
        <v>53111.77515</v>
      </c>
      <c r="G118" s="14"/>
      <c r="H118" s="63"/>
      <c r="I118" s="42">
        <v>23796.8706</v>
      </c>
      <c r="J118" s="41"/>
      <c r="K118" s="41"/>
      <c r="L118" s="41"/>
      <c r="M118" s="41"/>
      <c r="N118" s="42">
        <v>23796.8706</v>
      </c>
      <c r="O118" s="56"/>
    </row>
    <row r="119" spans="2:17" ht="26.25" customHeight="1">
      <c r="B119" s="96"/>
      <c r="C119" s="76" t="s">
        <v>114</v>
      </c>
      <c r="D119" s="13">
        <v>32687.55975</v>
      </c>
      <c r="E119" s="14"/>
      <c r="F119" s="13">
        <v>32687.55975</v>
      </c>
      <c r="G119" s="14"/>
      <c r="H119" s="64"/>
      <c r="I119" s="13">
        <v>22539.56961</v>
      </c>
      <c r="J119" s="41"/>
      <c r="K119" s="41"/>
      <c r="L119" s="41"/>
      <c r="M119" s="41"/>
      <c r="N119" s="13">
        <v>22539.56961</v>
      </c>
      <c r="O119" s="56"/>
      <c r="Q119" s="61"/>
    </row>
    <row r="120" spans="2:17" ht="15.75" customHeight="1">
      <c r="B120" s="96"/>
      <c r="C120" s="43" t="s">
        <v>8</v>
      </c>
      <c r="D120" s="14">
        <f>SUM(D118:D119)</f>
        <v>85799.3349</v>
      </c>
      <c r="E120" s="14"/>
      <c r="F120" s="14">
        <f>SUM(F118:F119)</f>
        <v>85799.3349</v>
      </c>
      <c r="G120" s="14"/>
      <c r="H120" s="64">
        <f>SUM(H118:H119)</f>
        <v>0</v>
      </c>
      <c r="I120" s="14">
        <f>I118+I119</f>
        <v>46336.44021</v>
      </c>
      <c r="J120" s="41"/>
      <c r="K120" s="41"/>
      <c r="L120" s="41"/>
      <c r="M120" s="41"/>
      <c r="N120" s="14">
        <f>N118+N119</f>
        <v>46336.44021</v>
      </c>
      <c r="O120" s="56"/>
      <c r="Q120" s="61"/>
    </row>
    <row r="121" spans="2:17" ht="31.5" customHeight="1">
      <c r="B121" s="96" t="s">
        <v>62</v>
      </c>
      <c r="C121" s="52" t="s">
        <v>115</v>
      </c>
      <c r="D121" s="13">
        <v>24389.79158</v>
      </c>
      <c r="E121" s="14"/>
      <c r="F121" s="13">
        <v>24389.79158</v>
      </c>
      <c r="G121" s="14"/>
      <c r="H121" s="64">
        <v>2.833</v>
      </c>
      <c r="I121" s="13">
        <v>24389.79158</v>
      </c>
      <c r="J121" s="41"/>
      <c r="K121" s="41"/>
      <c r="L121" s="41"/>
      <c r="M121" s="41"/>
      <c r="N121" s="13">
        <v>24389.79158</v>
      </c>
      <c r="O121" s="56"/>
      <c r="Q121" s="61"/>
    </row>
    <row r="122" spans="2:17" ht="26.25" customHeight="1">
      <c r="B122" s="96"/>
      <c r="C122" s="52" t="s">
        <v>116</v>
      </c>
      <c r="D122" s="13">
        <v>3980</v>
      </c>
      <c r="E122" s="14"/>
      <c r="F122" s="13">
        <v>3980</v>
      </c>
      <c r="G122" s="14"/>
      <c r="H122" s="64"/>
      <c r="I122" s="42">
        <v>0</v>
      </c>
      <c r="J122" s="41"/>
      <c r="K122" s="41"/>
      <c r="L122" s="41"/>
      <c r="M122" s="41"/>
      <c r="N122" s="42">
        <v>0</v>
      </c>
      <c r="O122" s="56"/>
      <c r="Q122" s="61"/>
    </row>
    <row r="123" spans="2:17" ht="33.75" customHeight="1">
      <c r="B123" s="96"/>
      <c r="C123" s="52" t="s">
        <v>117</v>
      </c>
      <c r="D123" s="13">
        <v>110609.92247</v>
      </c>
      <c r="E123" s="14"/>
      <c r="F123" s="13">
        <v>110609.92247</v>
      </c>
      <c r="G123" s="14"/>
      <c r="H123" s="64">
        <v>10.719</v>
      </c>
      <c r="I123" s="13">
        <v>110609.92247</v>
      </c>
      <c r="J123" s="41"/>
      <c r="K123" s="41"/>
      <c r="L123" s="41"/>
      <c r="M123" s="41"/>
      <c r="N123" s="13">
        <v>110609.92247</v>
      </c>
      <c r="O123" s="56"/>
      <c r="Q123" s="61"/>
    </row>
    <row r="124" spans="2:17" ht="18" customHeight="1">
      <c r="B124" s="96"/>
      <c r="C124" s="43" t="s">
        <v>8</v>
      </c>
      <c r="D124" s="14">
        <f>SUM(D121:D123)</f>
        <v>138979.71405</v>
      </c>
      <c r="E124" s="14"/>
      <c r="F124" s="14">
        <f>SUM(F121:F123)</f>
        <v>138979.71405</v>
      </c>
      <c r="G124" s="14"/>
      <c r="H124" s="64">
        <f>SUM(H121:H123)</f>
        <v>13.552</v>
      </c>
      <c r="I124" s="14">
        <f>SUM(I121:I123)</f>
        <v>134999.71405</v>
      </c>
      <c r="J124" s="41"/>
      <c r="K124" s="41"/>
      <c r="L124" s="41"/>
      <c r="M124" s="41"/>
      <c r="N124" s="14">
        <f>SUM(N121:N123)</f>
        <v>134999.71405</v>
      </c>
      <c r="O124" s="56"/>
      <c r="Q124" s="61"/>
    </row>
    <row r="125" spans="2:17" ht="18" customHeight="1">
      <c r="B125" s="58"/>
      <c r="C125" s="28" t="s">
        <v>125</v>
      </c>
      <c r="D125" s="13">
        <v>8750.44491</v>
      </c>
      <c r="E125" s="14"/>
      <c r="F125" s="13">
        <v>8750.44491</v>
      </c>
      <c r="G125" s="14"/>
      <c r="H125" s="64"/>
      <c r="I125" s="29"/>
      <c r="J125" s="41"/>
      <c r="K125" s="41"/>
      <c r="L125" s="41"/>
      <c r="M125" s="41"/>
      <c r="N125" s="41"/>
      <c r="O125" s="56"/>
      <c r="Q125" s="61"/>
    </row>
    <row r="126" spans="2:17" ht="15" customHeight="1">
      <c r="B126" s="24"/>
      <c r="C126" s="21" t="s">
        <v>19</v>
      </c>
      <c r="D126" s="22">
        <f>D124+D120+D117+D115+D113+D111+D105+D101+D96+D93+D81+D77+D73+D125</f>
        <v>1875683.9467439996</v>
      </c>
      <c r="E126" s="25"/>
      <c r="F126" s="22">
        <f>F124+F120+F117+F115+F113+F111+F105+F101+F96+F93+F81+F77+F73+F125</f>
        <v>1875683.9467439996</v>
      </c>
      <c r="G126" s="22"/>
      <c r="H126" s="25" t="s">
        <v>124</v>
      </c>
      <c r="I126" s="22">
        <f>I124+I120+I117+I115+I113+I111+I105+I101+I96+I93+I81+I77+I73</f>
        <v>1752584.4604699998</v>
      </c>
      <c r="J126" s="41"/>
      <c r="K126" s="41"/>
      <c r="L126" s="41"/>
      <c r="M126" s="41"/>
      <c r="N126" s="22">
        <f>N124+N120+N117+N115+N113+N111+N105+N101+N96+N93+N81+N77+N73</f>
        <v>1752584.4604699998</v>
      </c>
      <c r="O126" s="46"/>
      <c r="Q126" s="61"/>
    </row>
    <row r="127" spans="2:17" ht="16.5" customHeight="1">
      <c r="B127" s="106" t="s">
        <v>22</v>
      </c>
      <c r="C127" s="106"/>
      <c r="D127" s="66">
        <v>46898.28167</v>
      </c>
      <c r="E127" s="27"/>
      <c r="F127" s="66">
        <v>46898.28167</v>
      </c>
      <c r="G127" s="34"/>
      <c r="H127" s="65"/>
      <c r="I127" s="66">
        <v>41373.103</v>
      </c>
      <c r="J127" s="47"/>
      <c r="K127" s="47"/>
      <c r="L127" s="47"/>
      <c r="M127" s="47"/>
      <c r="N127" s="66">
        <v>41373.103</v>
      </c>
      <c r="O127" s="46"/>
      <c r="Q127" s="61"/>
    </row>
    <row r="128" spans="2:17" ht="29.25" customHeight="1">
      <c r="B128" s="98" t="s">
        <v>23</v>
      </c>
      <c r="C128" s="98"/>
      <c r="D128" s="22">
        <f>D127+D126</f>
        <v>1922582.2284139995</v>
      </c>
      <c r="E128" s="22"/>
      <c r="F128" s="22">
        <f>F127+F126</f>
        <v>1922582.2284139995</v>
      </c>
      <c r="G128" s="22"/>
      <c r="H128" s="25" t="str">
        <f>H126</f>
        <v>148,847/148,34</v>
      </c>
      <c r="I128" s="22">
        <f>I127+I126</f>
        <v>1793957.56347</v>
      </c>
      <c r="J128" s="48"/>
      <c r="K128" s="48"/>
      <c r="L128" s="41"/>
      <c r="M128" s="41"/>
      <c r="N128" s="22">
        <f>N127+N126</f>
        <v>1793957.56347</v>
      </c>
      <c r="O128" s="46"/>
      <c r="Q128" s="61"/>
    </row>
    <row r="129" spans="2:17" ht="18" customHeight="1">
      <c r="B129" s="103" t="s">
        <v>24</v>
      </c>
      <c r="C129" s="103"/>
      <c r="D129" s="103"/>
      <c r="E129" s="103"/>
      <c r="F129" s="103"/>
      <c r="G129" s="103"/>
      <c r="H129" s="103"/>
      <c r="I129" s="103"/>
      <c r="J129" s="104"/>
      <c r="K129" s="104"/>
      <c r="L129" s="104"/>
      <c r="M129" s="104"/>
      <c r="N129" s="104"/>
      <c r="O129" s="104"/>
      <c r="Q129" s="61"/>
    </row>
    <row r="130" spans="2:17" ht="36" customHeight="1">
      <c r="B130" s="130" t="s">
        <v>14</v>
      </c>
      <c r="C130" s="71" t="s">
        <v>126</v>
      </c>
      <c r="D130" s="30">
        <v>4955.315</v>
      </c>
      <c r="E130" s="29"/>
      <c r="F130" s="30">
        <v>4955.315</v>
      </c>
      <c r="G130" s="71"/>
      <c r="H130" s="36">
        <v>2.356</v>
      </c>
      <c r="I130" s="49">
        <v>4955.315</v>
      </c>
      <c r="J130" s="49"/>
      <c r="K130" s="49"/>
      <c r="L130" s="49"/>
      <c r="M130" s="49"/>
      <c r="N130" s="49">
        <v>4955.315</v>
      </c>
      <c r="O130" s="87"/>
      <c r="Q130" s="61"/>
    </row>
    <row r="131" spans="2:17" ht="36" customHeight="1">
      <c r="B131" s="131"/>
      <c r="C131" s="71" t="s">
        <v>128</v>
      </c>
      <c r="D131" s="30">
        <v>14997.582</v>
      </c>
      <c r="E131" s="29"/>
      <c r="F131" s="30">
        <v>14997.582</v>
      </c>
      <c r="G131" s="71"/>
      <c r="H131" s="36">
        <v>0.67861</v>
      </c>
      <c r="I131" s="30">
        <v>14997.582</v>
      </c>
      <c r="J131" s="49"/>
      <c r="K131" s="49"/>
      <c r="L131" s="49"/>
      <c r="M131" s="49"/>
      <c r="N131" s="30">
        <v>14997.582</v>
      </c>
      <c r="O131" s="87"/>
      <c r="Q131" s="61"/>
    </row>
    <row r="132" spans="2:17" ht="21.75" customHeight="1">
      <c r="B132" s="131"/>
      <c r="C132" s="71" t="s">
        <v>129</v>
      </c>
      <c r="D132" s="30">
        <v>5686.139</v>
      </c>
      <c r="E132" s="29"/>
      <c r="F132" s="30">
        <v>5686.139</v>
      </c>
      <c r="G132" s="71"/>
      <c r="H132" s="36">
        <v>0</v>
      </c>
      <c r="I132" s="30">
        <v>5686.139</v>
      </c>
      <c r="J132" s="49"/>
      <c r="K132" s="49"/>
      <c r="L132" s="49"/>
      <c r="M132" s="49"/>
      <c r="N132" s="30">
        <v>5686.139</v>
      </c>
      <c r="O132" s="87"/>
      <c r="Q132" s="61"/>
    </row>
    <row r="133" spans="2:17" ht="18" customHeight="1">
      <c r="B133" s="132"/>
      <c r="C133" s="72" t="s">
        <v>8</v>
      </c>
      <c r="D133" s="29">
        <f>SUM(D130:D132)</f>
        <v>25639.036</v>
      </c>
      <c r="E133" s="29"/>
      <c r="F133" s="29">
        <f>SUM(F130:F132)</f>
        <v>25639.036</v>
      </c>
      <c r="G133" s="72"/>
      <c r="H133" s="35">
        <f>H130+H131+H132</f>
        <v>3.03461</v>
      </c>
      <c r="I133" s="29">
        <f>SUM(I130:I132)</f>
        <v>25639.036</v>
      </c>
      <c r="J133" s="49"/>
      <c r="K133" s="49"/>
      <c r="L133" s="49"/>
      <c r="M133" s="49"/>
      <c r="N133" s="50">
        <f>SUM(N130:N132)</f>
        <v>25639.036</v>
      </c>
      <c r="O133" s="87"/>
      <c r="Q133" s="61"/>
    </row>
    <row r="134" spans="2:18" ht="14.25" customHeight="1">
      <c r="B134" s="135" t="s">
        <v>58</v>
      </c>
      <c r="C134" s="71" t="s">
        <v>127</v>
      </c>
      <c r="D134" s="33">
        <f>E134+F134+G134</f>
        <v>4999.061</v>
      </c>
      <c r="E134" s="33"/>
      <c r="F134" s="33">
        <v>4999.061</v>
      </c>
      <c r="G134" s="37"/>
      <c r="H134" s="36">
        <v>0.911</v>
      </c>
      <c r="I134" s="33">
        <v>4999.061</v>
      </c>
      <c r="J134" s="50"/>
      <c r="K134" s="50"/>
      <c r="L134" s="50"/>
      <c r="M134" s="50"/>
      <c r="N134" s="33">
        <v>4999.061</v>
      </c>
      <c r="O134" s="87"/>
      <c r="R134" s="40"/>
    </row>
    <row r="135" spans="2:18" ht="20.25" customHeight="1">
      <c r="B135" s="128"/>
      <c r="C135" s="72" t="s">
        <v>8</v>
      </c>
      <c r="D135" s="37">
        <f>D134</f>
        <v>4999.061</v>
      </c>
      <c r="E135" s="33"/>
      <c r="F135" s="37">
        <f>F134</f>
        <v>4999.061</v>
      </c>
      <c r="G135" s="37"/>
      <c r="H135" s="39">
        <f>H134</f>
        <v>0.911</v>
      </c>
      <c r="I135" s="50">
        <f>I134</f>
        <v>4999.061</v>
      </c>
      <c r="J135" s="50"/>
      <c r="K135" s="50"/>
      <c r="L135" s="50"/>
      <c r="M135" s="50"/>
      <c r="N135" s="50">
        <f>N134</f>
        <v>4999.061</v>
      </c>
      <c r="O135" s="87"/>
      <c r="Q135" s="61"/>
      <c r="R135" s="40"/>
    </row>
    <row r="136" spans="2:18" ht="20.25" customHeight="1">
      <c r="B136" s="128" t="s">
        <v>61</v>
      </c>
      <c r="C136" s="71" t="s">
        <v>130</v>
      </c>
      <c r="D136" s="33">
        <v>2458.505</v>
      </c>
      <c r="E136" s="33"/>
      <c r="F136" s="33">
        <v>2458.505</v>
      </c>
      <c r="G136" s="37"/>
      <c r="H136" s="86">
        <v>0.038</v>
      </c>
      <c r="I136" s="33">
        <v>2458.505</v>
      </c>
      <c r="J136" s="50"/>
      <c r="K136" s="50"/>
      <c r="L136" s="50"/>
      <c r="M136" s="50"/>
      <c r="N136" s="33">
        <v>2458.505</v>
      </c>
      <c r="O136" s="87"/>
      <c r="Q136" s="61"/>
      <c r="R136" s="40"/>
    </row>
    <row r="137" spans="2:18" ht="20.25" customHeight="1">
      <c r="B137" s="129"/>
      <c r="C137" s="72" t="s">
        <v>8</v>
      </c>
      <c r="D137" s="37">
        <f>D136</f>
        <v>2458.505</v>
      </c>
      <c r="E137" s="33"/>
      <c r="F137" s="37">
        <f>F136</f>
        <v>2458.505</v>
      </c>
      <c r="G137" s="37"/>
      <c r="H137" s="39">
        <f>H136</f>
        <v>0.038</v>
      </c>
      <c r="I137" s="37">
        <f>I136</f>
        <v>2458.505</v>
      </c>
      <c r="J137" s="50"/>
      <c r="K137" s="50"/>
      <c r="L137" s="50"/>
      <c r="M137" s="50"/>
      <c r="N137" s="37">
        <f>N136</f>
        <v>2458.505</v>
      </c>
      <c r="O137" s="87"/>
      <c r="Q137" s="61"/>
      <c r="R137" s="40"/>
    </row>
    <row r="138" spans="2:18" ht="20.25" customHeight="1">
      <c r="B138" s="128" t="s">
        <v>62</v>
      </c>
      <c r="C138" s="71" t="s">
        <v>131</v>
      </c>
      <c r="D138" s="33">
        <v>6903.398</v>
      </c>
      <c r="E138" s="33"/>
      <c r="F138" s="33">
        <v>6903.398</v>
      </c>
      <c r="G138" s="37"/>
      <c r="H138" s="86">
        <v>1.986</v>
      </c>
      <c r="I138" s="33">
        <v>6903.398</v>
      </c>
      <c r="J138" s="50"/>
      <c r="K138" s="50"/>
      <c r="L138" s="50"/>
      <c r="M138" s="50"/>
      <c r="N138" s="33">
        <v>6903.398</v>
      </c>
      <c r="O138" s="87"/>
      <c r="Q138" s="61"/>
      <c r="R138" s="40"/>
    </row>
    <row r="139" spans="2:18" ht="20.25" customHeight="1">
      <c r="B139" s="129"/>
      <c r="C139" s="72" t="s">
        <v>8</v>
      </c>
      <c r="D139" s="37">
        <f>D138</f>
        <v>6903.398</v>
      </c>
      <c r="E139" s="33"/>
      <c r="F139" s="37">
        <f>F138</f>
        <v>6903.398</v>
      </c>
      <c r="G139" s="37"/>
      <c r="H139" s="39">
        <f>H138</f>
        <v>1.986</v>
      </c>
      <c r="I139" s="37">
        <f>I138</f>
        <v>6903.398</v>
      </c>
      <c r="J139" s="50"/>
      <c r="K139" s="50"/>
      <c r="L139" s="50"/>
      <c r="M139" s="50"/>
      <c r="N139" s="37">
        <f>N138</f>
        <v>6903.398</v>
      </c>
      <c r="O139" s="87"/>
      <c r="Q139" s="61"/>
      <c r="R139" s="40"/>
    </row>
    <row r="140" spans="2:15" ht="21" customHeight="1">
      <c r="B140" s="97" t="s">
        <v>13</v>
      </c>
      <c r="C140" s="97"/>
      <c r="D140" s="37">
        <f>D139+D137+D135+D133</f>
        <v>40000</v>
      </c>
      <c r="E140" s="33"/>
      <c r="F140" s="37">
        <f>F139+F137+F135+F133</f>
        <v>40000</v>
      </c>
      <c r="G140" s="37"/>
      <c r="H140" s="39">
        <f>H139+H137+H135+H133</f>
        <v>5.969609999999999</v>
      </c>
      <c r="I140" s="37">
        <f>I139+I137+I135+I133</f>
        <v>40000</v>
      </c>
      <c r="J140" s="49"/>
      <c r="K140" s="49"/>
      <c r="L140" s="49"/>
      <c r="M140" s="49"/>
      <c r="N140" s="37">
        <f>N139+N137+N135+N133</f>
        <v>40000</v>
      </c>
      <c r="O140" s="87"/>
    </row>
    <row r="141" ht="12.75">
      <c r="N141" s="38"/>
    </row>
  </sheetData>
  <sheetProtection/>
  <mergeCells count="46">
    <mergeCell ref="B136:B137"/>
    <mergeCell ref="B138:B139"/>
    <mergeCell ref="B130:B133"/>
    <mergeCell ref="B11:B15"/>
    <mergeCell ref="B63:B64"/>
    <mergeCell ref="B134:B135"/>
    <mergeCell ref="B28:O28"/>
    <mergeCell ref="C29:C45"/>
    <mergeCell ref="B58:B59"/>
    <mergeCell ref="B48:O48"/>
    <mergeCell ref="N5:O5"/>
    <mergeCell ref="F1:N1"/>
    <mergeCell ref="B2:N2"/>
    <mergeCell ref="B3:N3"/>
    <mergeCell ref="B46:C46"/>
    <mergeCell ref="B127:C127"/>
    <mergeCell ref="B21:B22"/>
    <mergeCell ref="B26:C26"/>
    <mergeCell ref="B70:C70"/>
    <mergeCell ref="B65:B66"/>
    <mergeCell ref="B6:B8"/>
    <mergeCell ref="C6:C8"/>
    <mergeCell ref="B47:C47"/>
    <mergeCell ref="B49:B50"/>
    <mergeCell ref="B71:O71"/>
    <mergeCell ref="B27:C27"/>
    <mergeCell ref="B60:B62"/>
    <mergeCell ref="D6:G7"/>
    <mergeCell ref="H6:O7"/>
    <mergeCell ref="B10:O10"/>
    <mergeCell ref="B140:C140"/>
    <mergeCell ref="B128:C128"/>
    <mergeCell ref="B69:C69"/>
    <mergeCell ref="B68:C68"/>
    <mergeCell ref="B112:B113"/>
    <mergeCell ref="B118:B120"/>
    <mergeCell ref="B74:B76"/>
    <mergeCell ref="B97:B100"/>
    <mergeCell ref="B129:O129"/>
    <mergeCell ref="B121:B124"/>
    <mergeCell ref="B17:B19"/>
    <mergeCell ref="B78:B81"/>
    <mergeCell ref="B82:B93"/>
    <mergeCell ref="B94:B96"/>
    <mergeCell ref="B102:B105"/>
    <mergeCell ref="B106:B111"/>
  </mergeCells>
  <printOptions/>
  <pageMargins left="0.5905511811023623" right="0.11811023622047245" top="0.15748031496062992" bottom="0.1968503937007874" header="0.1968503937007874" footer="0.07874015748031496"/>
  <pageSetup fitToHeight="2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2019-01-30T12:20:24Z</cp:lastPrinted>
  <dcterms:created xsi:type="dcterms:W3CDTF">1996-10-08T23:32:33Z</dcterms:created>
  <dcterms:modified xsi:type="dcterms:W3CDTF">2019-01-31T09:48:44Z</dcterms:modified>
  <cp:category/>
  <cp:version/>
  <cp:contentType/>
  <cp:contentStatus/>
</cp:coreProperties>
</file>