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055"/>
  </bookViews>
  <sheets>
    <sheet name="на 01.01.2020_тыс руб_свод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Titles" localSheetId="0">'на 01.01.2020_тыс руб_свод'!$3:$5</definedName>
    <definedName name="_xlnm.Print_Area" localSheetId="0">'на 01.01.2020_тыс руб_свод'!$B$2:$FO$290</definedName>
  </definedNames>
  <calcPr calcId="145621"/>
</workbook>
</file>

<file path=xl/calcChain.xml><?xml version="1.0" encoding="utf-8"?>
<calcChain xmlns="http://schemas.openxmlformats.org/spreadsheetml/2006/main">
  <c r="FF304" i="1" l="1"/>
  <c r="FB304" i="1"/>
  <c r="FA304" i="1"/>
  <c r="EW304" i="1"/>
  <c r="EU304" i="1" s="1"/>
  <c r="EV304" i="1" s="1"/>
  <c r="EO304" i="1"/>
  <c r="EA304" i="1"/>
  <c r="DZ304" i="1"/>
  <c r="DY304" i="1"/>
  <c r="FF303" i="1"/>
  <c r="FB303" i="1"/>
  <c r="FA303" i="1"/>
  <c r="EW303" i="1"/>
  <c r="EV303" i="1"/>
  <c r="EU303" i="1"/>
  <c r="EO303" i="1"/>
  <c r="DZ303" i="1"/>
  <c r="EA303" i="1" s="1"/>
  <c r="DY303" i="1"/>
  <c r="FF302" i="1"/>
  <c r="FB302" i="1"/>
  <c r="FA302" i="1"/>
  <c r="EW302" i="1"/>
  <c r="EU302" i="1" s="1"/>
  <c r="EV302" i="1" s="1"/>
  <c r="EO302" i="1"/>
  <c r="EA302" i="1"/>
  <c r="DZ302" i="1"/>
  <c r="DY302" i="1"/>
  <c r="FH301" i="1"/>
  <c r="FF301" i="1"/>
  <c r="FF300" i="1"/>
  <c r="FO299" i="1"/>
  <c r="FJ299" i="1"/>
  <c r="FG299" i="1"/>
  <c r="FF299" i="1"/>
  <c r="EW299" i="1"/>
  <c r="EU299" i="1"/>
  <c r="EV299" i="1" s="1"/>
  <c r="EN299" i="1"/>
  <c r="EF299" i="1"/>
  <c r="DX299" i="1"/>
  <c r="DL299" i="1"/>
  <c r="DJ299" i="1"/>
  <c r="DI299" i="1"/>
  <c r="FA299" i="1" s="1"/>
  <c r="DH299" i="1"/>
  <c r="DG299" i="1"/>
  <c r="DF299" i="1" s="1"/>
  <c r="DE299" i="1"/>
  <c r="DD299" i="1"/>
  <c r="DC299" i="1"/>
  <c r="DB299" i="1"/>
  <c r="DA299" i="1"/>
  <c r="CY299" i="1"/>
  <c r="CX299" i="1"/>
  <c r="CV299" i="1"/>
  <c r="CU299" i="1"/>
  <c r="CS299" i="1"/>
  <c r="CR299" i="1"/>
  <c r="CL299" i="1"/>
  <c r="CJ299" i="1"/>
  <c r="CI299" i="1"/>
  <c r="CH299" i="1"/>
  <c r="CF299" i="1"/>
  <c r="CD299" i="1"/>
  <c r="CC299" i="1"/>
  <c r="BZ299" i="1"/>
  <c r="BX299" i="1"/>
  <c r="BW299" i="1"/>
  <c r="BL299" i="1"/>
  <c r="BJ299" i="1"/>
  <c r="BI299" i="1"/>
  <c r="BF299" i="1"/>
  <c r="BD299" i="1"/>
  <c r="BC299" i="1"/>
  <c r="BB299" i="1"/>
  <c r="BA299" i="1"/>
  <c r="AZ299" i="1"/>
  <c r="AW299" i="1"/>
  <c r="AU299" i="1"/>
  <c r="AT299" i="1"/>
  <c r="AJ299" i="1"/>
  <c r="AI299" i="1"/>
  <c r="AH299" i="1"/>
  <c r="AG299" i="1"/>
  <c r="AE299" i="1"/>
  <c r="AD299" i="1"/>
  <c r="AB299" i="1"/>
  <c r="AA299" i="1"/>
  <c r="Y299" i="1"/>
  <c r="X299" i="1"/>
  <c r="V299" i="1"/>
  <c r="U299" i="1"/>
  <c r="T299" i="1"/>
  <c r="R299" i="1"/>
  <c r="O299" i="1"/>
  <c r="L299" i="1"/>
  <c r="I299" i="1"/>
  <c r="G299" i="1"/>
  <c r="F299" i="1"/>
  <c r="FF298" i="1"/>
  <c r="FF297" i="1"/>
  <c r="FB297" i="1"/>
  <c r="FA297" i="1"/>
  <c r="EW297" i="1"/>
  <c r="EU297" i="1"/>
  <c r="EV297" i="1" s="1"/>
  <c r="EO297" i="1"/>
  <c r="EA297" i="1"/>
  <c r="DZ297" i="1"/>
  <c r="DY297" i="1"/>
  <c r="FF296" i="1"/>
  <c r="FF295" i="1"/>
  <c r="FB295" i="1"/>
  <c r="EW295" i="1"/>
  <c r="EU295" i="1"/>
  <c r="EV295" i="1" s="1"/>
  <c r="EO295" i="1"/>
  <c r="EA295" i="1"/>
  <c r="DZ295" i="1"/>
  <c r="DY295" i="1"/>
  <c r="DI295" i="1"/>
  <c r="FA295" i="1" s="1"/>
  <c r="DG295" i="1"/>
  <c r="DF295" i="1" s="1"/>
  <c r="CW295" i="1"/>
  <c r="FF294" i="1"/>
  <c r="FG294" i="1" s="1"/>
  <c r="FB294" i="1"/>
  <c r="EW294" i="1"/>
  <c r="EU294" i="1"/>
  <c r="EV294" i="1" s="1"/>
  <c r="ES294" i="1"/>
  <c r="EG294" i="1"/>
  <c r="EF294" i="1"/>
  <c r="EE294" i="1"/>
  <c r="ED294" i="1"/>
  <c r="DZ294" i="1"/>
  <c r="DX294" i="1" s="1"/>
  <c r="DY294" i="1" s="1"/>
  <c r="DI294" i="1"/>
  <c r="CT294" i="1"/>
  <c r="CR294" i="1"/>
  <c r="CQ294" i="1"/>
  <c r="CM294" i="1"/>
  <c r="CB294" i="1"/>
  <c r="CA294" i="1"/>
  <c r="BZ294" i="1"/>
  <c r="BY294" i="1" s="1"/>
  <c r="CI294" i="1" s="1"/>
  <c r="BV294" i="1"/>
  <c r="BI294" i="1"/>
  <c r="BH294" i="1"/>
  <c r="BG294" i="1"/>
  <c r="BF294" i="1"/>
  <c r="BE294" i="1" s="1"/>
  <c r="BB294" i="1"/>
  <c r="AX294" i="1"/>
  <c r="AT294" i="1"/>
  <c r="AG294" i="1"/>
  <c r="AD294" i="1"/>
  <c r="AC294" i="1" s="1"/>
  <c r="AA294" i="1"/>
  <c r="Y294" i="1"/>
  <c r="Y290" i="1" s="1"/>
  <c r="T294" i="1"/>
  <c r="S294" i="1"/>
  <c r="O294" i="1"/>
  <c r="M294" i="1"/>
  <c r="J294" i="1" s="1"/>
  <c r="K294" i="1"/>
  <c r="I294" i="1"/>
  <c r="H294" i="1" s="1"/>
  <c r="E294" i="1"/>
  <c r="FF293" i="1"/>
  <c r="FC293" i="1"/>
  <c r="FB293" i="1"/>
  <c r="EZ293" i="1" s="1"/>
  <c r="FA293" i="1" s="1"/>
  <c r="EW293" i="1"/>
  <c r="EO293" i="1"/>
  <c r="EG293" i="1"/>
  <c r="EF293" i="1"/>
  <c r="ED293" i="1"/>
  <c r="DZ293" i="1"/>
  <c r="DI293" i="1"/>
  <c r="FG292" i="1"/>
  <c r="FF292" i="1"/>
  <c r="FC292" i="1"/>
  <c r="FB292" i="1"/>
  <c r="FA292" i="1"/>
  <c r="EZ292" i="1"/>
  <c r="EW292" i="1"/>
  <c r="EU292" i="1"/>
  <c r="EV292" i="1" s="1"/>
  <c r="ES292" i="1"/>
  <c r="EO292" i="1"/>
  <c r="EF292" i="1"/>
  <c r="EG292" i="1" s="1"/>
  <c r="ED292" i="1"/>
  <c r="DZ292" i="1"/>
  <c r="EA292" i="1" s="1"/>
  <c r="DX292" i="1"/>
  <c r="DY292" i="1" s="1"/>
  <c r="DI292" i="1"/>
  <c r="FF291" i="1"/>
  <c r="FF290" i="1" s="1"/>
  <c r="FG290" i="1" s="1"/>
  <c r="FB291" i="1"/>
  <c r="EZ291" i="1"/>
  <c r="FA291" i="1" s="1"/>
  <c r="EW291" i="1"/>
  <c r="EU291" i="1" s="1"/>
  <c r="EV291" i="1"/>
  <c r="EO291" i="1"/>
  <c r="EF291" i="1"/>
  <c r="EG291" i="1" s="1"/>
  <c r="DZ291" i="1"/>
  <c r="DX291" i="1"/>
  <c r="DY291" i="1" s="1"/>
  <c r="DI291" i="1"/>
  <c r="CW291" i="1"/>
  <c r="CT291" i="1"/>
  <c r="CR291" i="1"/>
  <c r="CM291" i="1"/>
  <c r="CM290" i="1" s="1"/>
  <c r="CB291" i="1"/>
  <c r="CA291" i="1"/>
  <c r="CA290" i="1" s="1"/>
  <c r="CU290" i="1" s="1"/>
  <c r="CT290" i="1" s="1"/>
  <c r="BZ291" i="1"/>
  <c r="BV291" i="1"/>
  <c r="BI291" i="1"/>
  <c r="BH291" i="1" s="1"/>
  <c r="BG291" i="1"/>
  <c r="BE291" i="1" s="1"/>
  <c r="BF291" i="1"/>
  <c r="BB291" i="1"/>
  <c r="AZ291" i="1"/>
  <c r="AX291" i="1"/>
  <c r="AX290" i="1" s="1"/>
  <c r="AT291" i="1"/>
  <c r="AS291" i="1"/>
  <c r="AK291" i="1"/>
  <c r="AG291" i="1"/>
  <c r="AF291" i="1"/>
  <c r="AL291" i="1" s="1"/>
  <c r="AD291" i="1"/>
  <c r="AC291" i="1"/>
  <c r="AA291" i="1"/>
  <c r="Z291" i="1"/>
  <c r="Y291" i="1"/>
  <c r="X291" i="1"/>
  <c r="T291" i="1"/>
  <c r="S291" i="1"/>
  <c r="R291" i="1"/>
  <c r="P291" i="1"/>
  <c r="M291" i="1"/>
  <c r="L291" i="1"/>
  <c r="J291" i="1"/>
  <c r="E291" i="1"/>
  <c r="EY290" i="1"/>
  <c r="EX290" i="1"/>
  <c r="ER290" i="1"/>
  <c r="ES290" i="1" s="1"/>
  <c r="EN290" i="1"/>
  <c r="DW290" i="1"/>
  <c r="DV290" i="1"/>
  <c r="DU290" i="1"/>
  <c r="DT290" i="1"/>
  <c r="DS290" i="1"/>
  <c r="DR290" i="1"/>
  <c r="DQ290" i="1"/>
  <c r="DP290" i="1"/>
  <c r="DO290" i="1"/>
  <c r="DN290" i="1"/>
  <c r="DM290" i="1"/>
  <c r="DL290" i="1"/>
  <c r="DK290" i="1"/>
  <c r="DI290" i="1" s="1"/>
  <c r="DJ290" i="1"/>
  <c r="DG290" i="1"/>
  <c r="DF290" i="1"/>
  <c r="DB290" i="1"/>
  <c r="DA290" i="1"/>
  <c r="CZ290" i="1" s="1"/>
  <c r="CW290" i="1"/>
  <c r="CV290" i="1"/>
  <c r="CS290" i="1"/>
  <c r="CR290" i="1"/>
  <c r="CQ290" i="1"/>
  <c r="CP290" i="1"/>
  <c r="CN290" i="1"/>
  <c r="CJ290" i="1"/>
  <c r="CI290" i="1"/>
  <c r="CH290" i="1"/>
  <c r="CL290" i="1" s="1"/>
  <c r="CK290" i="1" s="1"/>
  <c r="CK13" i="1" s="1"/>
  <c r="CF290" i="1"/>
  <c r="CD290" i="1"/>
  <c r="CC290" i="1"/>
  <c r="CB290" i="1"/>
  <c r="BZ290" i="1"/>
  <c r="BX290" i="1"/>
  <c r="BV290" i="1" s="1"/>
  <c r="BU290" i="1"/>
  <c r="BS290" i="1" s="1"/>
  <c r="BR290" i="1"/>
  <c r="BP290" i="1" s="1"/>
  <c r="BO290" i="1"/>
  <c r="BM290" i="1" s="1"/>
  <c r="BN290" i="1"/>
  <c r="BJ290" i="1"/>
  <c r="BH290" i="1" s="1"/>
  <c r="BG290" i="1"/>
  <c r="BD290" i="1"/>
  <c r="BC290" i="1"/>
  <c r="BB290" i="1" s="1"/>
  <c r="BA290" i="1"/>
  <c r="AU290" i="1"/>
  <c r="AS290" i="1" s="1"/>
  <c r="AS13" i="1" s="1"/>
  <c r="AT290" i="1"/>
  <c r="AH290" i="1"/>
  <c r="AE290" i="1"/>
  <c r="AC290" i="1" s="1"/>
  <c r="AB290" i="1"/>
  <c r="V290" i="1"/>
  <c r="U290" i="1"/>
  <c r="T290" i="1"/>
  <c r="R290" i="1"/>
  <c r="M290" i="1"/>
  <c r="L290" i="1"/>
  <c r="K290" i="1" s="1"/>
  <c r="J290" i="1"/>
  <c r="G290" i="1"/>
  <c r="F290" i="1"/>
  <c r="E290" i="1" s="1"/>
  <c r="EY288" i="1"/>
  <c r="ER288" i="1"/>
  <c r="EE288" i="1"/>
  <c r="DX288" i="1"/>
  <c r="DV288" i="1"/>
  <c r="DR288" i="1" s="1"/>
  <c r="DS288" i="1"/>
  <c r="DM288" i="1"/>
  <c r="DI288" i="1"/>
  <c r="DN288" i="1" s="1"/>
  <c r="FF287" i="1"/>
  <c r="EZ287" i="1"/>
  <c r="EF287" i="1"/>
  <c r="EH287" i="1" s="1"/>
  <c r="DX287" i="1"/>
  <c r="DM287" i="1"/>
  <c r="DL287" i="1"/>
  <c r="EN286" i="1"/>
  <c r="ED286" i="1"/>
  <c r="DX286" i="1"/>
  <c r="DQ286" i="1"/>
  <c r="DM286" i="1" s="1"/>
  <c r="DK286" i="1"/>
  <c r="DJ286" i="1"/>
  <c r="EU284" i="1"/>
  <c r="EV284" i="1" s="1"/>
  <c r="EF284" i="1"/>
  <c r="DY284" i="1"/>
  <c r="DE284" i="1"/>
  <c r="DC284" i="1"/>
  <c r="CZ284" i="1"/>
  <c r="CW284" i="1"/>
  <c r="CV284" i="1"/>
  <c r="CT284" i="1"/>
  <c r="CB284" i="1"/>
  <c r="EU283" i="1"/>
  <c r="EF283" i="1"/>
  <c r="DY283" i="1"/>
  <c r="DQ283" i="1"/>
  <c r="DM283" i="1" s="1"/>
  <c r="EV283" i="1" s="1"/>
  <c r="CZ283" i="1"/>
  <c r="CW283" i="1"/>
  <c r="CB283" i="1"/>
  <c r="FO282" i="1"/>
  <c r="FF282" i="1"/>
  <c r="EZ282" i="1" s="1"/>
  <c r="FA282" i="1" s="1"/>
  <c r="EY282" i="1"/>
  <c r="EV282" i="1"/>
  <c r="EU282" i="1"/>
  <c r="ES282" i="1"/>
  <c r="EG282" i="1"/>
  <c r="EF282" i="1"/>
  <c r="EE282" i="1"/>
  <c r="EE281" i="1" s="1"/>
  <c r="EE280" i="1" s="1"/>
  <c r="EE279" i="1" s="1"/>
  <c r="EE278" i="1" s="1"/>
  <c r="EE277" i="1" s="1"/>
  <c r="EE276" i="1" s="1"/>
  <c r="EE275" i="1" s="1"/>
  <c r="EE274" i="1" s="1"/>
  <c r="EE273" i="1" s="1"/>
  <c r="DX282" i="1"/>
  <c r="DY282" i="1" s="1"/>
  <c r="DQ282" i="1"/>
  <c r="DV282" i="1" s="1"/>
  <c r="DR282" i="1" s="1"/>
  <c r="DI282" i="1"/>
  <c r="DH282" i="1"/>
  <c r="CW282" i="1"/>
  <c r="EZ281" i="1"/>
  <c r="FA281" i="1" s="1"/>
  <c r="ES281" i="1"/>
  <c r="EF281" i="1"/>
  <c r="DQ281" i="1"/>
  <c r="ER281" i="1" s="1"/>
  <c r="EY281" i="1" s="1"/>
  <c r="EU281" i="1" s="1"/>
  <c r="EV281" i="1" s="1"/>
  <c r="DM281" i="1"/>
  <c r="DI281" i="1"/>
  <c r="CY281" i="1"/>
  <c r="CW281" i="1" s="1"/>
  <c r="CB281" i="1"/>
  <c r="FA280" i="1"/>
  <c r="EY280" i="1"/>
  <c r="EU280" i="1"/>
  <c r="EV280" i="1" s="1"/>
  <c r="ES280" i="1"/>
  <c r="EQ280" i="1"/>
  <c r="EO280" i="1"/>
  <c r="EH280" i="1"/>
  <c r="EG280" i="1"/>
  <c r="DY280" i="1"/>
  <c r="DS280" i="1"/>
  <c r="DR280" i="1"/>
  <c r="DN280" i="1"/>
  <c r="DM280" i="1"/>
  <c r="CZ280" i="1"/>
  <c r="CT280" i="1"/>
  <c r="CQ280" i="1"/>
  <c r="CM280" i="1"/>
  <c r="CL280" i="1"/>
  <c r="CK280" i="1"/>
  <c r="CH280" i="1"/>
  <c r="CH278" i="1" s="1"/>
  <c r="CB280" i="1"/>
  <c r="CA280" i="1"/>
  <c r="CA278" i="1" s="1"/>
  <c r="BZ280" i="1"/>
  <c r="BV280" i="1"/>
  <c r="BH280" i="1"/>
  <c r="BH278" i="1" s="1"/>
  <c r="BG280" i="1"/>
  <c r="BE280" i="1" s="1"/>
  <c r="BF280" i="1"/>
  <c r="BB280" i="1"/>
  <c r="AY280" i="1"/>
  <c r="AX280" i="1"/>
  <c r="AV280" i="1" s="1"/>
  <c r="AW280" i="1"/>
  <c r="AS280" i="1"/>
  <c r="AF280" i="1"/>
  <c r="AC280" i="1"/>
  <c r="Z280" i="1"/>
  <c r="Y280" i="1"/>
  <c r="X280" i="1"/>
  <c r="W280" i="1"/>
  <c r="T280" i="1"/>
  <c r="S280" i="1"/>
  <c r="Q280" i="1"/>
  <c r="Q278" i="1" s="1"/>
  <c r="O280" i="1"/>
  <c r="M280" i="1"/>
  <c r="I280" i="1"/>
  <c r="G280" i="1"/>
  <c r="E280" i="1"/>
  <c r="E278" i="1" s="1"/>
  <c r="FA279" i="1"/>
  <c r="EY279" i="1"/>
  <c r="EU279" i="1"/>
  <c r="EV279" i="1" s="1"/>
  <c r="ES279" i="1"/>
  <c r="EQ279" i="1"/>
  <c r="EO279" i="1"/>
  <c r="EH279" i="1"/>
  <c r="EG279" i="1"/>
  <c r="DY279" i="1"/>
  <c r="DS279" i="1"/>
  <c r="DR279" i="1"/>
  <c r="DN279" i="1"/>
  <c r="DM279" i="1"/>
  <c r="CZ279" i="1"/>
  <c r="CZ278" i="1" s="1"/>
  <c r="CT279" i="1"/>
  <c r="CQ279" i="1"/>
  <c r="CM279" i="1"/>
  <c r="CL279" i="1"/>
  <c r="CK279" i="1" s="1"/>
  <c r="CK278" i="1" s="1"/>
  <c r="CH279" i="1"/>
  <c r="CB279" i="1"/>
  <c r="CA279" i="1"/>
  <c r="BZ279" i="1"/>
  <c r="BY279" i="1"/>
  <c r="BV279" i="1"/>
  <c r="BH279" i="1"/>
  <c r="BG279" i="1"/>
  <c r="BF279" i="1"/>
  <c r="BE279" i="1" s="1"/>
  <c r="BE278" i="1" s="1"/>
  <c r="BB279" i="1"/>
  <c r="AY279" i="1"/>
  <c r="AX279" i="1"/>
  <c r="AV279" i="1" s="1"/>
  <c r="AW279" i="1"/>
  <c r="AS279" i="1"/>
  <c r="AL279" i="1"/>
  <c r="AF279" i="1"/>
  <c r="AF278" i="1" s="1"/>
  <c r="AC279" i="1"/>
  <c r="Z279" i="1"/>
  <c r="AK279" i="1" s="1"/>
  <c r="Y279" i="1"/>
  <c r="X279" i="1"/>
  <c r="W279" i="1" s="1"/>
  <c r="W278" i="1" s="1"/>
  <c r="T279" i="1"/>
  <c r="Q279" i="1"/>
  <c r="P279" i="1"/>
  <c r="N279" i="1" s="1"/>
  <c r="O279" i="1"/>
  <c r="K279" i="1"/>
  <c r="J279" i="1"/>
  <c r="H279" i="1" s="1"/>
  <c r="I279" i="1"/>
  <c r="E279" i="1"/>
  <c r="FA278" i="1"/>
  <c r="EY278" i="1"/>
  <c r="EV278" i="1"/>
  <c r="EU278" i="1"/>
  <c r="ET278" i="1"/>
  <c r="ES278" i="1"/>
  <c r="EQ278" i="1"/>
  <c r="EO278" i="1"/>
  <c r="EH278" i="1"/>
  <c r="EG278" i="1"/>
  <c r="DY278" i="1"/>
  <c r="DS278" i="1"/>
  <c r="DR278" i="1"/>
  <c r="DN278" i="1"/>
  <c r="DM278" i="1"/>
  <c r="DB278" i="1"/>
  <c r="DA278" i="1"/>
  <c r="CV278" i="1"/>
  <c r="CU278" i="1"/>
  <c r="CT278" i="1"/>
  <c r="CS278" i="1"/>
  <c r="CR278" i="1"/>
  <c r="CQ278" i="1"/>
  <c r="CM278" i="1"/>
  <c r="CJ278" i="1"/>
  <c r="CI278" i="1"/>
  <c r="CD278" i="1"/>
  <c r="CC278" i="1"/>
  <c r="CB278" i="1"/>
  <c r="BZ278" i="1"/>
  <c r="BX278" i="1"/>
  <c r="BW278" i="1"/>
  <c r="BV278" i="1"/>
  <c r="BJ278" i="1"/>
  <c r="BI278" i="1"/>
  <c r="BG278" i="1"/>
  <c r="BD278" i="1"/>
  <c r="BC278" i="1"/>
  <c r="BB278" i="1"/>
  <c r="BA278" i="1"/>
  <c r="AZ278" i="1"/>
  <c r="AY278" i="1"/>
  <c r="AX278" i="1"/>
  <c r="AW278" i="1"/>
  <c r="AU278" i="1"/>
  <c r="AT278" i="1"/>
  <c r="AS278" i="1"/>
  <c r="AH278" i="1"/>
  <c r="AG278" i="1"/>
  <c r="AE278" i="1"/>
  <c r="AD278" i="1"/>
  <c r="AC278" i="1"/>
  <c r="AB278" i="1"/>
  <c r="AA278" i="1"/>
  <c r="Y278" i="1"/>
  <c r="V278" i="1"/>
  <c r="U278" i="1"/>
  <c r="T278" i="1"/>
  <c r="S278" i="1"/>
  <c r="R278" i="1"/>
  <c r="O278" i="1"/>
  <c r="L278" i="1"/>
  <c r="I278" i="1"/>
  <c r="G278" i="1"/>
  <c r="F278" i="1"/>
  <c r="FA277" i="1"/>
  <c r="EY277" i="1"/>
  <c r="EV277" i="1"/>
  <c r="EU277" i="1"/>
  <c r="ES277" i="1"/>
  <c r="EQ277" i="1"/>
  <c r="EO277" i="1"/>
  <c r="EG277" i="1"/>
  <c r="DY277" i="1"/>
  <c r="DR277" i="1"/>
  <c r="DM277" i="1"/>
  <c r="CZ277" i="1"/>
  <c r="CT277" i="1"/>
  <c r="CQ277" i="1"/>
  <c r="CM277" i="1"/>
  <c r="CK277" i="1" s="1"/>
  <c r="CH277" i="1"/>
  <c r="CB277" i="1"/>
  <c r="CA277" i="1"/>
  <c r="BY277" i="1" s="1"/>
  <c r="BV277" i="1"/>
  <c r="BH277" i="1"/>
  <c r="BG277" i="1"/>
  <c r="BE277" i="1" s="1"/>
  <c r="BB277" i="1"/>
  <c r="AY277" i="1"/>
  <c r="AX277" i="1"/>
  <c r="AV277" i="1" s="1"/>
  <c r="AS277" i="1"/>
  <c r="AK277" i="1"/>
  <c r="AL277" i="1" s="1"/>
  <c r="AF277" i="1"/>
  <c r="AC277" i="1"/>
  <c r="Z277" i="1"/>
  <c r="Y277" i="1"/>
  <c r="W277" i="1" s="1"/>
  <c r="T277" i="1"/>
  <c r="Q277" i="1"/>
  <c r="P277" i="1"/>
  <c r="N277" i="1" s="1"/>
  <c r="K277" i="1"/>
  <c r="J277" i="1"/>
  <c r="H277" i="1"/>
  <c r="E277" i="1"/>
  <c r="FA276" i="1"/>
  <c r="EY276" i="1"/>
  <c r="EV276" i="1"/>
  <c r="EU276" i="1"/>
  <c r="ES276" i="1"/>
  <c r="EQ276" i="1"/>
  <c r="EO276" i="1"/>
  <c r="EG276" i="1"/>
  <c r="DY276" i="1"/>
  <c r="DR276" i="1"/>
  <c r="DS276" i="1" s="1"/>
  <c r="DM276" i="1"/>
  <c r="CZ276" i="1"/>
  <c r="CT276" i="1"/>
  <c r="CQ276" i="1"/>
  <c r="CM276" i="1"/>
  <c r="CK276" i="1" s="1"/>
  <c r="CH276" i="1"/>
  <c r="CB276" i="1"/>
  <c r="CA276" i="1"/>
  <c r="BY276" i="1" s="1"/>
  <c r="BV276" i="1"/>
  <c r="BH276" i="1"/>
  <c r="BG276" i="1"/>
  <c r="BE276" i="1" s="1"/>
  <c r="BB276" i="1"/>
  <c r="AY276" i="1"/>
  <c r="AX276" i="1"/>
  <c r="AV276" i="1" s="1"/>
  <c r="AS276" i="1"/>
  <c r="AK276" i="1"/>
  <c r="AL276" i="1" s="1"/>
  <c r="AF276" i="1"/>
  <c r="AC276" i="1"/>
  <c r="Z276" i="1"/>
  <c r="Y276" i="1"/>
  <c r="W276" i="1" s="1"/>
  <c r="T276" i="1"/>
  <c r="Q276" i="1"/>
  <c r="P276" i="1"/>
  <c r="N276" i="1" s="1"/>
  <c r="K276" i="1"/>
  <c r="J276" i="1"/>
  <c r="H276" i="1"/>
  <c r="E276" i="1"/>
  <c r="FA275" i="1"/>
  <c r="EY275" i="1"/>
  <c r="EU275" i="1" s="1"/>
  <c r="EV275" i="1"/>
  <c r="ET275" i="1"/>
  <c r="ES275" i="1"/>
  <c r="EQ275" i="1"/>
  <c r="EO275" i="1"/>
  <c r="EH275" i="1"/>
  <c r="EG275" i="1"/>
  <c r="DY275" i="1"/>
  <c r="DS275" i="1"/>
  <c r="DR275" i="1"/>
  <c r="DN275" i="1"/>
  <c r="DM275" i="1"/>
  <c r="DB275" i="1"/>
  <c r="CZ275" i="1" s="1"/>
  <c r="CV275" i="1"/>
  <c r="CT275" i="1" s="1"/>
  <c r="CS275" i="1"/>
  <c r="CQ275" i="1" s="1"/>
  <c r="CM275" i="1"/>
  <c r="CK275" i="1" s="1"/>
  <c r="CJ275" i="1"/>
  <c r="CH275" i="1"/>
  <c r="CD275" i="1"/>
  <c r="CB275" i="1" s="1"/>
  <c r="CA275" i="1"/>
  <c r="BY275" i="1" s="1"/>
  <c r="BX275" i="1"/>
  <c r="BV275" i="1" s="1"/>
  <c r="BJ275" i="1"/>
  <c r="BH275" i="1" s="1"/>
  <c r="BG275" i="1"/>
  <c r="BE275" i="1" s="1"/>
  <c r="BD275" i="1"/>
  <c r="BB275" i="1" s="1"/>
  <c r="BA275" i="1"/>
  <c r="AY275" i="1" s="1"/>
  <c r="AX275" i="1"/>
  <c r="AV275" i="1" s="1"/>
  <c r="AU275" i="1"/>
  <c r="AS275" i="1" s="1"/>
  <c r="AL275" i="1"/>
  <c r="AH275" i="1"/>
  <c r="AF275" i="1" s="1"/>
  <c r="AE275" i="1"/>
  <c r="AC275" i="1" s="1"/>
  <c r="AB275" i="1"/>
  <c r="Z275" i="1" s="1"/>
  <c r="AK275" i="1" s="1"/>
  <c r="Y275" i="1"/>
  <c r="W275" i="1" s="1"/>
  <c r="V275" i="1"/>
  <c r="T275" i="1" s="1"/>
  <c r="S275" i="1"/>
  <c r="Q275" i="1" s="1"/>
  <c r="P275" i="1"/>
  <c r="N275" i="1" s="1"/>
  <c r="M275" i="1"/>
  <c r="K275" i="1" s="1"/>
  <c r="J275" i="1"/>
  <c r="H275" i="1" s="1"/>
  <c r="G275" i="1"/>
  <c r="E275" i="1" s="1"/>
  <c r="FA274" i="1"/>
  <c r="EY274" i="1"/>
  <c r="EU274" i="1" s="1"/>
  <c r="EV274" i="1" s="1"/>
  <c r="ES274" i="1"/>
  <c r="EQ274" i="1"/>
  <c r="EO274" i="1"/>
  <c r="EG274" i="1"/>
  <c r="DY274" i="1"/>
  <c r="DR274" i="1"/>
  <c r="DM274" i="1"/>
  <c r="CZ274" i="1"/>
  <c r="CT274" i="1"/>
  <c r="CQ274" i="1"/>
  <c r="CM274" i="1"/>
  <c r="CK274" i="1" s="1"/>
  <c r="CH274" i="1"/>
  <c r="CB274" i="1"/>
  <c r="CA274" i="1"/>
  <c r="BY274" i="1" s="1"/>
  <c r="BV274" i="1"/>
  <c r="BH274" i="1"/>
  <c r="BG274" i="1"/>
  <c r="BB274" i="1"/>
  <c r="AY274" i="1"/>
  <c r="AX274" i="1"/>
  <c r="AV274" i="1" s="1"/>
  <c r="AS274" i="1"/>
  <c r="AK274" i="1"/>
  <c r="AL274" i="1" s="1"/>
  <c r="AF274" i="1"/>
  <c r="AC274" i="1"/>
  <c r="Z274" i="1"/>
  <c r="Y274" i="1"/>
  <c r="W274" i="1" s="1"/>
  <c r="T274" i="1"/>
  <c r="Q274" i="1"/>
  <c r="P274" i="1"/>
  <c r="K274" i="1"/>
  <c r="J274" i="1"/>
  <c r="H274" i="1"/>
  <c r="E274" i="1"/>
  <c r="FA273" i="1"/>
  <c r="EY273" i="1"/>
  <c r="EU273" i="1" s="1"/>
  <c r="EV273" i="1" s="1"/>
  <c r="ES273" i="1"/>
  <c r="EQ273" i="1"/>
  <c r="EO273" i="1"/>
  <c r="EG273" i="1"/>
  <c r="DY273" i="1"/>
  <c r="DR273" i="1"/>
  <c r="DM273" i="1"/>
  <c r="CZ273" i="1"/>
  <c r="CT273" i="1"/>
  <c r="CQ273" i="1"/>
  <c r="CM273" i="1"/>
  <c r="CH273" i="1"/>
  <c r="CB273" i="1"/>
  <c r="CA273" i="1"/>
  <c r="BY273" i="1" s="1"/>
  <c r="BV273" i="1"/>
  <c r="BH273" i="1"/>
  <c r="BG273" i="1"/>
  <c r="BB273" i="1"/>
  <c r="AY273" i="1"/>
  <c r="AX273" i="1"/>
  <c r="AV273" i="1" s="1"/>
  <c r="AS273" i="1"/>
  <c r="AK273" i="1"/>
  <c r="AL273" i="1" s="1"/>
  <c r="AF273" i="1"/>
  <c r="AC273" i="1"/>
  <c r="Z273" i="1"/>
  <c r="Y273" i="1"/>
  <c r="W273" i="1" s="1"/>
  <c r="T273" i="1"/>
  <c r="Q273" i="1"/>
  <c r="P273" i="1"/>
  <c r="K273" i="1"/>
  <c r="J273" i="1"/>
  <c r="H273" i="1"/>
  <c r="E273" i="1"/>
  <c r="FA272" i="1"/>
  <c r="EY272" i="1"/>
  <c r="EU272" i="1" s="1"/>
  <c r="EV272" i="1" s="1"/>
  <c r="ET272" i="1"/>
  <c r="ES272" i="1"/>
  <c r="EQ272" i="1"/>
  <c r="EO272" i="1"/>
  <c r="EH272" i="1"/>
  <c r="EG272" i="1"/>
  <c r="EE272" i="1"/>
  <c r="EE271" i="1" s="1"/>
  <c r="EE270" i="1" s="1"/>
  <c r="EE269" i="1" s="1"/>
  <c r="EE268" i="1" s="1"/>
  <c r="EE267" i="1" s="1"/>
  <c r="EE266" i="1" s="1"/>
  <c r="EE265" i="1" s="1"/>
  <c r="EE264" i="1" s="1"/>
  <c r="EE263" i="1" s="1"/>
  <c r="DY272" i="1"/>
  <c r="DS272" i="1"/>
  <c r="DR272" i="1"/>
  <c r="DN272" i="1"/>
  <c r="DM272" i="1"/>
  <c r="DB272" i="1"/>
  <c r="CZ272" i="1" s="1"/>
  <c r="CV272" i="1"/>
  <c r="CT272" i="1" s="1"/>
  <c r="CS272" i="1"/>
  <c r="CQ272" i="1" s="1"/>
  <c r="CJ272" i="1"/>
  <c r="CH272" i="1" s="1"/>
  <c r="CD272" i="1"/>
  <c r="CB272" i="1" s="1"/>
  <c r="CA272" i="1"/>
  <c r="BY272" i="1" s="1"/>
  <c r="BX272" i="1"/>
  <c r="BV272" i="1" s="1"/>
  <c r="BJ272" i="1"/>
  <c r="BH272" i="1" s="1"/>
  <c r="BD272" i="1"/>
  <c r="BB272" i="1" s="1"/>
  <c r="BA272" i="1"/>
  <c r="AY272" i="1" s="1"/>
  <c r="AX272" i="1"/>
  <c r="AV272" i="1" s="1"/>
  <c r="AU272" i="1"/>
  <c r="AS272" i="1" s="1"/>
  <c r="AL272" i="1"/>
  <c r="AH272" i="1"/>
  <c r="AF272" i="1" s="1"/>
  <c r="AE272" i="1"/>
  <c r="AC272" i="1" s="1"/>
  <c r="AB272" i="1"/>
  <c r="Z272" i="1" s="1"/>
  <c r="AK272" i="1" s="1"/>
  <c r="Y272" i="1"/>
  <c r="W272" i="1" s="1"/>
  <c r="V272" i="1"/>
  <c r="T272" i="1" s="1"/>
  <c r="S272" i="1"/>
  <c r="Q272" i="1" s="1"/>
  <c r="M272" i="1"/>
  <c r="K272" i="1" s="1"/>
  <c r="J272" i="1"/>
  <c r="H272" i="1" s="1"/>
  <c r="G272" i="1"/>
  <c r="E272" i="1" s="1"/>
  <c r="FA271" i="1"/>
  <c r="EY271" i="1"/>
  <c r="EV271" i="1"/>
  <c r="EU271" i="1"/>
  <c r="ET271" i="1"/>
  <c r="ES271" i="1"/>
  <c r="EQ271" i="1"/>
  <c r="EO271" i="1"/>
  <c r="EH271" i="1"/>
  <c r="EG271" i="1"/>
  <c r="DY271" i="1"/>
  <c r="DS271" i="1"/>
  <c r="DR271" i="1"/>
  <c r="DN271" i="1"/>
  <c r="DM271" i="1"/>
  <c r="DB271" i="1"/>
  <c r="CZ271" i="1" s="1"/>
  <c r="CV271" i="1"/>
  <c r="CS271" i="1"/>
  <c r="CQ271" i="1" s="1"/>
  <c r="CM271" i="1"/>
  <c r="CJ271" i="1"/>
  <c r="CH271" i="1" s="1"/>
  <c r="CD271" i="1"/>
  <c r="BX271" i="1"/>
  <c r="BJ271" i="1"/>
  <c r="BH271" i="1" s="1"/>
  <c r="BD271" i="1"/>
  <c r="BB271" i="1" s="1"/>
  <c r="BA271" i="1"/>
  <c r="AX271" i="1"/>
  <c r="AV271" i="1" s="1"/>
  <c r="AU271" i="1"/>
  <c r="AH271" i="1"/>
  <c r="AE271" i="1"/>
  <c r="AB271" i="1"/>
  <c r="AB269" i="1" s="1"/>
  <c r="Z269" i="1" s="1"/>
  <c r="AK269" i="1" s="1"/>
  <c r="AL269" i="1" s="1"/>
  <c r="V271" i="1"/>
  <c r="T271" i="1" s="1"/>
  <c r="S271" i="1"/>
  <c r="M271" i="1"/>
  <c r="J271" i="1"/>
  <c r="G271" i="1"/>
  <c r="E271" i="1" s="1"/>
  <c r="FA270" i="1"/>
  <c r="ET270" i="1"/>
  <c r="ES270" i="1"/>
  <c r="EQ270" i="1"/>
  <c r="EO270" i="1"/>
  <c r="EH270" i="1"/>
  <c r="EG270" i="1"/>
  <c r="DY270" i="1"/>
  <c r="DS270" i="1"/>
  <c r="DR270" i="1"/>
  <c r="DN270" i="1"/>
  <c r="DM270" i="1"/>
  <c r="DB270" i="1"/>
  <c r="CV270" i="1"/>
  <c r="CT270" i="1" s="1"/>
  <c r="CS270" i="1"/>
  <c r="CJ270" i="1"/>
  <c r="CD270" i="1"/>
  <c r="CB270" i="1" s="1"/>
  <c r="CA270" i="1"/>
  <c r="BX270" i="1"/>
  <c r="BV270" i="1" s="1"/>
  <c r="BJ270" i="1"/>
  <c r="BD270" i="1"/>
  <c r="BA270" i="1"/>
  <c r="AY270" i="1" s="1"/>
  <c r="AX270" i="1"/>
  <c r="AU270" i="1"/>
  <c r="AS270" i="1" s="1"/>
  <c r="AH270" i="1"/>
  <c r="AF270" i="1" s="1"/>
  <c r="AE270" i="1"/>
  <c r="AB270" i="1"/>
  <c r="Y270" i="1"/>
  <c r="V270" i="1"/>
  <c r="T270" i="1" s="1"/>
  <c r="S270" i="1"/>
  <c r="M270" i="1"/>
  <c r="J270" i="1"/>
  <c r="H270" i="1" s="1"/>
  <c r="G270" i="1"/>
  <c r="FA269" i="1"/>
  <c r="ES269" i="1"/>
  <c r="EQ269" i="1"/>
  <c r="EO269" i="1"/>
  <c r="EH269" i="1"/>
  <c r="EG269" i="1"/>
  <c r="DY269" i="1"/>
  <c r="DS269" i="1"/>
  <c r="DR269" i="1"/>
  <c r="DN269" i="1"/>
  <c r="DM269" i="1"/>
  <c r="BX269" i="1"/>
  <c r="BV269" i="1" s="1"/>
  <c r="BA269" i="1"/>
  <c r="AY269" i="1" s="1"/>
  <c r="AU269" i="1"/>
  <c r="AS269" i="1" s="1"/>
  <c r="J269" i="1"/>
  <c r="H269" i="1" s="1"/>
  <c r="FA268" i="1"/>
  <c r="ES268" i="1"/>
  <c r="EQ268" i="1"/>
  <c r="EO268" i="1"/>
  <c r="EG268" i="1"/>
  <c r="DY268" i="1"/>
  <c r="DR268" i="1"/>
  <c r="DM268" i="1"/>
  <c r="CZ268" i="1"/>
  <c r="CT268" i="1"/>
  <c r="CQ268" i="1"/>
  <c r="CL268" i="1"/>
  <c r="CH268" i="1"/>
  <c r="CB268" i="1"/>
  <c r="BZ268" i="1"/>
  <c r="BV268" i="1"/>
  <c r="BH268" i="1"/>
  <c r="BF268" i="1"/>
  <c r="BB268" i="1"/>
  <c r="AY268" i="1"/>
  <c r="AW268" i="1"/>
  <c r="AS268" i="1"/>
  <c r="AK268" i="1"/>
  <c r="AL268" i="1" s="1"/>
  <c r="AF268" i="1"/>
  <c r="AC268" i="1"/>
  <c r="Z268" i="1"/>
  <c r="X268" i="1"/>
  <c r="W268" i="1" s="1"/>
  <c r="T268" i="1"/>
  <c r="Q268" i="1"/>
  <c r="O268" i="1"/>
  <c r="K268" i="1"/>
  <c r="I268" i="1"/>
  <c r="I265" i="1" s="1"/>
  <c r="H268" i="1"/>
  <c r="E268" i="1"/>
  <c r="FA267" i="1"/>
  <c r="ES267" i="1"/>
  <c r="EQ267" i="1"/>
  <c r="EO267" i="1"/>
  <c r="EG267" i="1"/>
  <c r="DY267" i="1"/>
  <c r="DR267" i="1"/>
  <c r="DS267" i="1" s="1"/>
  <c r="DM267" i="1"/>
  <c r="CZ267" i="1"/>
  <c r="CT267" i="1"/>
  <c r="CQ267" i="1"/>
  <c r="CL267" i="1"/>
  <c r="CH267" i="1"/>
  <c r="CB267" i="1"/>
  <c r="BZ267" i="1"/>
  <c r="BV267" i="1"/>
  <c r="BH267" i="1"/>
  <c r="BF267" i="1"/>
  <c r="BE267" i="1" s="1"/>
  <c r="BB267" i="1"/>
  <c r="AY267" i="1"/>
  <c r="AW267" i="1"/>
  <c r="AS267" i="1"/>
  <c r="AK267" i="1"/>
  <c r="AL267" i="1" s="1"/>
  <c r="AF267" i="1"/>
  <c r="AC267" i="1"/>
  <c r="Z267" i="1"/>
  <c r="X267" i="1"/>
  <c r="T267" i="1"/>
  <c r="Q267" i="1"/>
  <c r="O267" i="1"/>
  <c r="K267" i="1"/>
  <c r="I267" i="1"/>
  <c r="H267" i="1"/>
  <c r="E267" i="1"/>
  <c r="FA266" i="1"/>
  <c r="ET266" i="1"/>
  <c r="ES266" i="1"/>
  <c r="EQ266" i="1"/>
  <c r="EO266" i="1"/>
  <c r="EH266" i="1"/>
  <c r="EG266" i="1"/>
  <c r="DY266" i="1"/>
  <c r="DS266" i="1"/>
  <c r="DR266" i="1"/>
  <c r="DN266" i="1"/>
  <c r="DM266" i="1"/>
  <c r="DB266" i="1"/>
  <c r="DA266" i="1"/>
  <c r="CZ266" i="1"/>
  <c r="CV266" i="1"/>
  <c r="CU266" i="1"/>
  <c r="CT266" i="1" s="1"/>
  <c r="CS266" i="1"/>
  <c r="CQ266" i="1" s="1"/>
  <c r="CR266" i="1"/>
  <c r="CM266" i="1"/>
  <c r="CJ266" i="1"/>
  <c r="CI266" i="1"/>
  <c r="CH266" i="1"/>
  <c r="CD266" i="1"/>
  <c r="CC266" i="1"/>
  <c r="CB266" i="1"/>
  <c r="CA266" i="1"/>
  <c r="BX266" i="1"/>
  <c r="BW266" i="1"/>
  <c r="BV266" i="1" s="1"/>
  <c r="BJ266" i="1"/>
  <c r="BH266" i="1" s="1"/>
  <c r="BI266" i="1"/>
  <c r="BG266" i="1"/>
  <c r="BF266" i="1"/>
  <c r="BE266" i="1" s="1"/>
  <c r="BD266" i="1"/>
  <c r="BB266" i="1" s="1"/>
  <c r="BC266" i="1"/>
  <c r="BA266" i="1"/>
  <c r="AZ266" i="1"/>
  <c r="AY266" i="1" s="1"/>
  <c r="AX266" i="1"/>
  <c r="AU266" i="1"/>
  <c r="AT266" i="1"/>
  <c r="AS266" i="1" s="1"/>
  <c r="AH266" i="1"/>
  <c r="AG266" i="1"/>
  <c r="AF266" i="1"/>
  <c r="AE266" i="1"/>
  <c r="AD266" i="1"/>
  <c r="AC266" i="1" s="1"/>
  <c r="AB266" i="1"/>
  <c r="AA266" i="1"/>
  <c r="Z266" i="1"/>
  <c r="AK266" i="1" s="1"/>
  <c r="AL266" i="1" s="1"/>
  <c r="Y266" i="1"/>
  <c r="X266" i="1"/>
  <c r="W266" i="1" s="1"/>
  <c r="V266" i="1"/>
  <c r="T266" i="1" s="1"/>
  <c r="U266" i="1"/>
  <c r="S266" i="1"/>
  <c r="R266" i="1"/>
  <c r="Q266" i="1" s="1"/>
  <c r="P266" i="1"/>
  <c r="M266" i="1"/>
  <c r="L266" i="1"/>
  <c r="K266" i="1" s="1"/>
  <c r="J266" i="1"/>
  <c r="I266" i="1"/>
  <c r="H266" i="1"/>
  <c r="G266" i="1"/>
  <c r="F266" i="1"/>
  <c r="E266" i="1" s="1"/>
  <c r="FA265" i="1"/>
  <c r="ET265" i="1"/>
  <c r="ES265" i="1"/>
  <c r="EQ265" i="1"/>
  <c r="EO265" i="1"/>
  <c r="EH265" i="1"/>
  <c r="EG265" i="1"/>
  <c r="DY265" i="1"/>
  <c r="DS265" i="1"/>
  <c r="DR265" i="1"/>
  <c r="DN265" i="1"/>
  <c r="DM265" i="1"/>
  <c r="DB265" i="1"/>
  <c r="CZ265" i="1" s="1"/>
  <c r="DA265" i="1"/>
  <c r="CU265" i="1"/>
  <c r="CS265" i="1"/>
  <c r="CQ265" i="1" s="1"/>
  <c r="CR265" i="1"/>
  <c r="CL265" i="1"/>
  <c r="CJ265" i="1"/>
  <c r="CH265" i="1" s="1"/>
  <c r="CI265" i="1"/>
  <c r="CC265" i="1"/>
  <c r="BW265" i="1"/>
  <c r="BJ265" i="1"/>
  <c r="BI265" i="1"/>
  <c r="BH265" i="1"/>
  <c r="BD265" i="1"/>
  <c r="BC265" i="1"/>
  <c r="BB265" i="1"/>
  <c r="AZ265" i="1"/>
  <c r="AX265" i="1"/>
  <c r="AT265" i="1"/>
  <c r="AG265" i="1"/>
  <c r="AD265" i="1"/>
  <c r="AA265" i="1"/>
  <c r="X265" i="1"/>
  <c r="V265" i="1"/>
  <c r="T265" i="1" s="1"/>
  <c r="U265" i="1"/>
  <c r="R265" i="1"/>
  <c r="L265" i="1"/>
  <c r="G265" i="1"/>
  <c r="F265" i="1"/>
  <c r="E265" i="1" s="1"/>
  <c r="FA264" i="1"/>
  <c r="EY264" i="1"/>
  <c r="EU264" i="1" s="1"/>
  <c r="EV264" i="1" s="1"/>
  <c r="ES264" i="1"/>
  <c r="EQ264" i="1"/>
  <c r="EO264" i="1"/>
  <c r="EH264" i="1"/>
  <c r="EG264" i="1"/>
  <c r="DY264" i="1"/>
  <c r="DS264" i="1"/>
  <c r="DR264" i="1"/>
  <c r="DN264" i="1"/>
  <c r="DM264" i="1"/>
  <c r="DA264" i="1"/>
  <c r="CW264" i="1"/>
  <c r="CV264" i="1"/>
  <c r="CT264" i="1" s="1"/>
  <c r="CU264" i="1"/>
  <c r="CR264" i="1"/>
  <c r="CI264" i="1"/>
  <c r="CC264" i="1"/>
  <c r="BZ264" i="1"/>
  <c r="BX264" i="1"/>
  <c r="BV264" i="1" s="1"/>
  <c r="BW264" i="1"/>
  <c r="BI264" i="1"/>
  <c r="BF264" i="1"/>
  <c r="BC264" i="1"/>
  <c r="BA264" i="1"/>
  <c r="AZ264" i="1"/>
  <c r="AY264" i="1"/>
  <c r="AW264" i="1"/>
  <c r="AT264" i="1"/>
  <c r="AH264" i="1"/>
  <c r="AG264" i="1"/>
  <c r="AF264" i="1" s="1"/>
  <c r="AD264" i="1"/>
  <c r="AA264" i="1"/>
  <c r="V264" i="1"/>
  <c r="U264" i="1"/>
  <c r="S264" i="1"/>
  <c r="Q264" i="1" s="1"/>
  <c r="R264" i="1"/>
  <c r="O264" i="1"/>
  <c r="L264" i="1"/>
  <c r="J264" i="1"/>
  <c r="I264" i="1"/>
  <c r="G264" i="1"/>
  <c r="E264" i="1" s="1"/>
  <c r="F264" i="1"/>
  <c r="FA263" i="1"/>
  <c r="EY263" i="1"/>
  <c r="EU263" i="1" s="1"/>
  <c r="EV263" i="1" s="1"/>
  <c r="ES263" i="1"/>
  <c r="ES299" i="1" s="1"/>
  <c r="EQ263" i="1"/>
  <c r="EO263" i="1"/>
  <c r="EH263" i="1"/>
  <c r="EG263" i="1"/>
  <c r="DY263" i="1"/>
  <c r="DS263" i="1"/>
  <c r="DR263" i="1"/>
  <c r="DN263" i="1"/>
  <c r="DM263" i="1"/>
  <c r="CZ263" i="1"/>
  <c r="CZ299" i="1" s="1"/>
  <c r="CT263" i="1"/>
  <c r="CT299" i="1" s="1"/>
  <c r="CQ263" i="1"/>
  <c r="CQ299" i="1" s="1"/>
  <c r="CM263" i="1"/>
  <c r="CM299" i="1" s="1"/>
  <c r="CK263" i="1"/>
  <c r="CK299" i="1" s="1"/>
  <c r="CH263" i="1"/>
  <c r="CB263" i="1"/>
  <c r="CB299" i="1" s="1"/>
  <c r="CA263" i="1"/>
  <c r="CA299" i="1" s="1"/>
  <c r="BY263" i="1"/>
  <c r="BY299" i="1" s="1"/>
  <c r="BV263" i="1"/>
  <c r="BV299" i="1" s="1"/>
  <c r="BH263" i="1"/>
  <c r="BH299" i="1" s="1"/>
  <c r="BG263" i="1"/>
  <c r="BG299" i="1" s="1"/>
  <c r="BE263" i="1"/>
  <c r="BE299" i="1" s="1"/>
  <c r="BB263" i="1"/>
  <c r="AY263" i="1"/>
  <c r="AY299" i="1" s="1"/>
  <c r="AX263" i="1"/>
  <c r="AX299" i="1" s="1"/>
  <c r="AV263" i="1"/>
  <c r="AV299" i="1" s="1"/>
  <c r="AS263" i="1"/>
  <c r="AS299" i="1" s="1"/>
  <c r="AF263" i="1"/>
  <c r="AF299" i="1" s="1"/>
  <c r="AC263" i="1"/>
  <c r="AC299" i="1" s="1"/>
  <c r="Z263" i="1"/>
  <c r="Y263" i="1"/>
  <c r="W263" i="1"/>
  <c r="W299" i="1" s="1"/>
  <c r="T263" i="1"/>
  <c r="S263" i="1"/>
  <c r="M263" i="1"/>
  <c r="M299" i="1" s="1"/>
  <c r="K263" i="1"/>
  <c r="K299" i="1" s="1"/>
  <c r="J263" i="1"/>
  <c r="E263" i="1"/>
  <c r="E299" i="1" s="1"/>
  <c r="FO262" i="1"/>
  <c r="FG262" i="1"/>
  <c r="FG261" i="1" s="1"/>
  <c r="FG260" i="1" s="1"/>
  <c r="EY262" i="1"/>
  <c r="EU262" i="1" s="1"/>
  <c r="EV262" i="1" s="1"/>
  <c r="ET262" i="1"/>
  <c r="ER262" i="1"/>
  <c r="EQ262" i="1"/>
  <c r="EO262" i="1"/>
  <c r="DR262" i="1"/>
  <c r="DL262" i="1"/>
  <c r="DI262" i="1"/>
  <c r="CZ262" i="1"/>
  <c r="CY262" i="1"/>
  <c r="CV262" i="1"/>
  <c r="CQ262" i="1"/>
  <c r="CM262" i="1"/>
  <c r="CK262" i="1" s="1"/>
  <c r="CH262" i="1"/>
  <c r="CB262" i="1"/>
  <c r="CA262" i="1"/>
  <c r="BV262" i="1"/>
  <c r="BH262" i="1"/>
  <c r="BG262" i="1"/>
  <c r="BB262" i="1"/>
  <c r="AY262" i="1"/>
  <c r="AX262" i="1"/>
  <c r="AS262" i="1"/>
  <c r="AH262" i="1"/>
  <c r="AF262" i="1" s="1"/>
  <c r="AL262" i="1" s="1"/>
  <c r="AE262" i="1"/>
  <c r="AC262" i="1" s="1"/>
  <c r="AB262" i="1"/>
  <c r="T262" i="1"/>
  <c r="Q262" i="1"/>
  <c r="P262" i="1"/>
  <c r="N262" i="1"/>
  <c r="K262" i="1"/>
  <c r="J262" i="1"/>
  <c r="H262" i="1"/>
  <c r="E262" i="1"/>
  <c r="FO261" i="1"/>
  <c r="FO260" i="1" s="1"/>
  <c r="FF261" i="1"/>
  <c r="EY261" i="1"/>
  <c r="EU261" i="1"/>
  <c r="ET261" i="1"/>
  <c r="ET260" i="1" s="1"/>
  <c r="ER261" i="1"/>
  <c r="DV261" i="1"/>
  <c r="DR261" i="1" s="1"/>
  <c r="DL261" i="1"/>
  <c r="DL260" i="1" s="1"/>
  <c r="DI260" i="1" s="1"/>
  <c r="DE261" i="1"/>
  <c r="DB261" i="1"/>
  <c r="CR261" i="1"/>
  <c r="CR260" i="1" s="1"/>
  <c r="CQ261" i="1"/>
  <c r="CI261" i="1"/>
  <c r="CI260" i="1" s="1"/>
  <c r="CH261" i="1"/>
  <c r="CM261" i="1" s="1"/>
  <c r="CK261" i="1" s="1"/>
  <c r="CP261" i="1" s="1"/>
  <c r="CN261" i="1" s="1"/>
  <c r="CN260" i="1" s="1"/>
  <c r="CF261" i="1"/>
  <c r="CD261" i="1"/>
  <c r="CB261" i="1"/>
  <c r="CB260" i="1" s="1"/>
  <c r="BX261" i="1"/>
  <c r="BV261" i="1"/>
  <c r="BV260" i="1" s="1"/>
  <c r="BI261" i="1"/>
  <c r="BD261" i="1"/>
  <c r="BB261" i="1"/>
  <c r="BB260" i="1" s="1"/>
  <c r="AZ261" i="1"/>
  <c r="AT261" i="1"/>
  <c r="AT260" i="1" s="1"/>
  <c r="AS261" i="1"/>
  <c r="AS260" i="1" s="1"/>
  <c r="AJ261" i="1"/>
  <c r="AJ260" i="1" s="1"/>
  <c r="AH261" i="1"/>
  <c r="AH260" i="1" s="1"/>
  <c r="Z261" i="1"/>
  <c r="V261" i="1"/>
  <c r="T261" i="1"/>
  <c r="T260" i="1" s="1"/>
  <c r="M261" i="1"/>
  <c r="G261" i="1"/>
  <c r="G260" i="1" s="1"/>
  <c r="E261" i="1"/>
  <c r="EY260" i="1"/>
  <c r="EU260" i="1" s="1"/>
  <c r="ER260" i="1"/>
  <c r="DA260" i="1"/>
  <c r="CX260" i="1"/>
  <c r="CU260" i="1"/>
  <c r="CS260" i="1"/>
  <c r="CQ260" i="1"/>
  <c r="CP260" i="1"/>
  <c r="CO260" i="1"/>
  <c r="CL260" i="1"/>
  <c r="CK260" i="1"/>
  <c r="CJ260" i="1"/>
  <c r="CH260" i="1"/>
  <c r="CF260" i="1"/>
  <c r="CD260" i="1"/>
  <c r="CC260" i="1"/>
  <c r="BZ260" i="1"/>
  <c r="BX260" i="1"/>
  <c r="BW260" i="1"/>
  <c r="BT260" i="1"/>
  <c r="BR260" i="1"/>
  <c r="BQ260" i="1"/>
  <c r="BP260" i="1"/>
  <c r="BO260" i="1"/>
  <c r="BN260" i="1"/>
  <c r="BM260" i="1"/>
  <c r="BK260" i="1"/>
  <c r="BI260" i="1"/>
  <c r="BF260" i="1"/>
  <c r="BD260" i="1"/>
  <c r="BC260" i="1"/>
  <c r="BC301" i="1" s="1"/>
  <c r="AZ260" i="1"/>
  <c r="AW260" i="1"/>
  <c r="AU260" i="1"/>
  <c r="AE260" i="1"/>
  <c r="AC260" i="1"/>
  <c r="AB260" i="1"/>
  <c r="V260" i="1"/>
  <c r="E260" i="1"/>
  <c r="EB258" i="1"/>
  <c r="X258" i="1"/>
  <c r="U258" i="1"/>
  <c r="U301" i="1" s="1"/>
  <c r="EX256" i="1"/>
  <c r="DV256" i="1"/>
  <c r="DU256" i="1"/>
  <c r="DQ256" i="1"/>
  <c r="DP256" i="1"/>
  <c r="DL256" i="1"/>
  <c r="DK256" i="1"/>
  <c r="DG256" i="1"/>
  <c r="DE256" i="1"/>
  <c r="DD256" i="1"/>
  <c r="DC256" i="1"/>
  <c r="CX256" i="1"/>
  <c r="FN254" i="1"/>
  <c r="FL254" i="1"/>
  <c r="FF254" i="1"/>
  <c r="FD254" i="1"/>
  <c r="ER254" i="1"/>
  <c r="ED254" i="1"/>
  <c r="DV254" i="1"/>
  <c r="DE254" i="1"/>
  <c r="FK253" i="1"/>
  <c r="FH253" i="1"/>
  <c r="FI253" i="1" s="1"/>
  <c r="FE253" i="1"/>
  <c r="FC253" i="1"/>
  <c r="EZ253" i="1"/>
  <c r="EO253" i="1"/>
  <c r="EN253" i="1"/>
  <c r="EW253" i="1" s="1"/>
  <c r="EF253" i="1"/>
  <c r="EA253" i="1"/>
  <c r="DT253" i="1"/>
  <c r="DR253" i="1"/>
  <c r="DM253" i="1"/>
  <c r="DI253" i="1"/>
  <c r="DS253" i="1" s="1"/>
  <c r="DG253" i="1"/>
  <c r="DF253" i="1"/>
  <c r="CW253" i="1"/>
  <c r="FK252" i="1"/>
  <c r="FB252" i="1"/>
  <c r="EY252" i="1"/>
  <c r="EY254" i="1" s="1"/>
  <c r="EX252" i="1"/>
  <c r="EQ252" i="1"/>
  <c r="EP252" i="1"/>
  <c r="DY252" i="1"/>
  <c r="DT252" i="1"/>
  <c r="DR252" i="1" s="1"/>
  <c r="DQ252" i="1"/>
  <c r="DP252" i="1"/>
  <c r="DO252" i="1"/>
  <c r="DM252" i="1"/>
  <c r="DL252" i="1"/>
  <c r="DK252" i="1"/>
  <c r="FE252" i="1" s="1"/>
  <c r="DJ252" i="1"/>
  <c r="EA252" i="1" s="1"/>
  <c r="DI252" i="1"/>
  <c r="FI252" i="1" s="1"/>
  <c r="DG252" i="1"/>
  <c r="DF252" i="1"/>
  <c r="CX252" i="1"/>
  <c r="CW252" i="1"/>
  <c r="FM251" i="1"/>
  <c r="FK251" i="1"/>
  <c r="FH251" i="1"/>
  <c r="FE251" i="1"/>
  <c r="EZ251" i="1"/>
  <c r="EX251" i="1"/>
  <c r="EX250" i="1" s="1"/>
  <c r="EU251" i="1"/>
  <c r="EP251" i="1"/>
  <c r="EH251" i="1"/>
  <c r="EF251" i="1"/>
  <c r="EC251" i="1"/>
  <c r="DU251" i="1"/>
  <c r="DR251" i="1" s="1"/>
  <c r="DM251" i="1"/>
  <c r="DI251" i="1"/>
  <c r="CW251" i="1"/>
  <c r="FM250" i="1"/>
  <c r="FL250" i="1"/>
  <c r="FH250" i="1"/>
  <c r="FD250" i="1"/>
  <c r="EU250" i="1"/>
  <c r="EQ250" i="1"/>
  <c r="EP250" i="1"/>
  <c r="EN250" i="1"/>
  <c r="EH250" i="1"/>
  <c r="EF250" i="1"/>
  <c r="EC250" i="1"/>
  <c r="DU250" i="1"/>
  <c r="DR250" i="1"/>
  <c r="DQ250" i="1"/>
  <c r="DP250" i="1"/>
  <c r="DM250" i="1" s="1"/>
  <c r="DO250" i="1"/>
  <c r="DL250" i="1"/>
  <c r="DK250" i="1"/>
  <c r="DJ250" i="1"/>
  <c r="CW250" i="1"/>
  <c r="FK249" i="1"/>
  <c r="FE249" i="1"/>
  <c r="FA249" i="1"/>
  <c r="EX249" i="1"/>
  <c r="EU249" i="1" s="1"/>
  <c r="EV249" i="1" s="1"/>
  <c r="EQ249" i="1"/>
  <c r="EG249" i="1"/>
  <c r="EF249" i="1"/>
  <c r="EC249" i="1"/>
  <c r="DX249" i="1"/>
  <c r="DY249" i="1" s="1"/>
  <c r="DR249" i="1"/>
  <c r="DS249" i="1" s="1"/>
  <c r="DP249" i="1"/>
  <c r="DU249" i="1" s="1"/>
  <c r="DM249" i="1"/>
  <c r="DI249" i="1"/>
  <c r="FI249" i="1" s="1"/>
  <c r="FK248" i="1"/>
  <c r="FE248" i="1"/>
  <c r="FA248" i="1"/>
  <c r="EZ248" i="1"/>
  <c r="EX248" i="1"/>
  <c r="EU248" i="1"/>
  <c r="EV248" i="1" s="1"/>
  <c r="EQ248" i="1"/>
  <c r="EG248" i="1"/>
  <c r="EF248" i="1"/>
  <c r="EC248" i="1"/>
  <c r="DX248" i="1"/>
  <c r="DY248" i="1" s="1"/>
  <c r="DP248" i="1"/>
  <c r="DI248" i="1"/>
  <c r="FI248" i="1" s="1"/>
  <c r="EX247" i="1"/>
  <c r="EU247" i="1"/>
  <c r="EQ247" i="1"/>
  <c r="EG247" i="1"/>
  <c r="EF247" i="1"/>
  <c r="DI247" i="1"/>
  <c r="FK246" i="1"/>
  <c r="FI246" i="1"/>
  <c r="FE246" i="1"/>
  <c r="EZ246" i="1"/>
  <c r="EX246" i="1"/>
  <c r="EU246" i="1" s="1"/>
  <c r="EQ246" i="1"/>
  <c r="EF246" i="1"/>
  <c r="EC246" i="1"/>
  <c r="DX246" i="1"/>
  <c r="DU246" i="1"/>
  <c r="DR246" i="1" s="1"/>
  <c r="DP246" i="1"/>
  <c r="DM246" i="1" s="1"/>
  <c r="DI246" i="1"/>
  <c r="FA246" i="1" s="1"/>
  <c r="FK245" i="1"/>
  <c r="FI245" i="1"/>
  <c r="FE245" i="1"/>
  <c r="FA245" i="1"/>
  <c r="EZ245" i="1"/>
  <c r="EX245" i="1"/>
  <c r="EU245" i="1" s="1"/>
  <c r="EV245" i="1" s="1"/>
  <c r="EQ245" i="1"/>
  <c r="EF245" i="1"/>
  <c r="EC245" i="1"/>
  <c r="DY245" i="1"/>
  <c r="DX245" i="1"/>
  <c r="DU245" i="1"/>
  <c r="DR245" i="1" s="1"/>
  <c r="DS245" i="1" s="1"/>
  <c r="DM245" i="1"/>
  <c r="DI245" i="1"/>
  <c r="FK244" i="1"/>
  <c r="FE244" i="1"/>
  <c r="EZ244" i="1"/>
  <c r="FA244" i="1" s="1"/>
  <c r="EX244" i="1"/>
  <c r="EV244" i="1"/>
  <c r="EU244" i="1"/>
  <c r="EQ244" i="1"/>
  <c r="EF244" i="1"/>
  <c r="EC244" i="1"/>
  <c r="DX244" i="1"/>
  <c r="DY244" i="1" s="1"/>
  <c r="DS244" i="1"/>
  <c r="DP244" i="1"/>
  <c r="DU244" i="1" s="1"/>
  <c r="DR244" i="1" s="1"/>
  <c r="DI244" i="1"/>
  <c r="FI244" i="1" s="1"/>
  <c r="FK243" i="1"/>
  <c r="FE243" i="1"/>
  <c r="EZ243" i="1"/>
  <c r="EP243" i="1"/>
  <c r="EF243" i="1"/>
  <c r="EC243" i="1"/>
  <c r="DY243" i="1"/>
  <c r="DX243" i="1"/>
  <c r="DU243" i="1"/>
  <c r="DM243" i="1"/>
  <c r="DI243" i="1"/>
  <c r="FI243" i="1" s="1"/>
  <c r="FK242" i="1"/>
  <c r="FE242" i="1"/>
  <c r="EZ242" i="1"/>
  <c r="FA242" i="1" s="1"/>
  <c r="EX242" i="1"/>
  <c r="EV242" i="1"/>
  <c r="EU242" i="1"/>
  <c r="EQ242" i="1"/>
  <c r="EF242" i="1"/>
  <c r="EC242" i="1"/>
  <c r="DX242" i="1"/>
  <c r="DY242" i="1" s="1"/>
  <c r="DU242" i="1"/>
  <c r="DR242" i="1" s="1"/>
  <c r="DS242" i="1"/>
  <c r="DM242" i="1"/>
  <c r="DN242" i="1" s="1"/>
  <c r="DI242" i="1"/>
  <c r="FI242" i="1" s="1"/>
  <c r="FK241" i="1"/>
  <c r="FI241" i="1"/>
  <c r="FE241" i="1"/>
  <c r="FA241" i="1"/>
  <c r="EZ241" i="1"/>
  <c r="EX241" i="1"/>
  <c r="EU241" i="1" s="1"/>
  <c r="EV241" i="1"/>
  <c r="EQ241" i="1"/>
  <c r="EG241" i="1"/>
  <c r="EF241" i="1"/>
  <c r="EC241" i="1"/>
  <c r="DX241" i="1"/>
  <c r="DY241" i="1" s="1"/>
  <c r="DU241" i="1"/>
  <c r="DR241" i="1"/>
  <c r="DS241" i="1" s="1"/>
  <c r="DM241" i="1"/>
  <c r="DI241" i="1"/>
  <c r="FK240" i="1"/>
  <c r="FE240" i="1"/>
  <c r="EZ240" i="1"/>
  <c r="EX240" i="1"/>
  <c r="EU240" i="1" s="1"/>
  <c r="EQ240" i="1"/>
  <c r="EF240" i="1"/>
  <c r="EC240" i="1"/>
  <c r="DX240" i="1"/>
  <c r="DY240" i="1" s="1"/>
  <c r="DP240" i="1"/>
  <c r="DM240" i="1" s="1"/>
  <c r="DK240" i="1"/>
  <c r="DI240" i="1"/>
  <c r="FI240" i="1" s="1"/>
  <c r="FL239" i="1"/>
  <c r="FK239" i="1"/>
  <c r="FE239" i="1"/>
  <c r="FD239" i="1"/>
  <c r="FA239" i="1"/>
  <c r="EZ239" i="1"/>
  <c r="EB239" i="1"/>
  <c r="DX239" i="1"/>
  <c r="DP239" i="1"/>
  <c r="DM239" i="1" s="1"/>
  <c r="DN239" i="1" s="1"/>
  <c r="DK239" i="1"/>
  <c r="DI239" i="1" s="1"/>
  <c r="FI239" i="1" s="1"/>
  <c r="DG239" i="1"/>
  <c r="DF239" i="1" s="1"/>
  <c r="FK238" i="1"/>
  <c r="FI238" i="1"/>
  <c r="FC238" i="1"/>
  <c r="EZ238" i="1"/>
  <c r="FA238" i="1" s="1"/>
  <c r="EW238" i="1"/>
  <c r="EU238" i="1" s="1"/>
  <c r="EV238" i="1"/>
  <c r="EO238" i="1"/>
  <c r="EH238" i="1"/>
  <c r="EF238" i="1"/>
  <c r="EA238" i="1"/>
  <c r="DY238" i="1"/>
  <c r="DX238" i="1"/>
  <c r="DT238" i="1"/>
  <c r="DR238" i="1"/>
  <c r="DS238" i="1" s="1"/>
  <c r="DM238" i="1"/>
  <c r="DI238" i="1"/>
  <c r="EG238" i="1" s="1"/>
  <c r="CW238" i="1"/>
  <c r="FK237" i="1"/>
  <c r="FC237" i="1"/>
  <c r="EZ237" i="1"/>
  <c r="FA237" i="1" s="1"/>
  <c r="EW237" i="1"/>
  <c r="EV237" i="1"/>
  <c r="EU237" i="1"/>
  <c r="EO237" i="1"/>
  <c r="EF237" i="1"/>
  <c r="EA237" i="1"/>
  <c r="DX237" i="1"/>
  <c r="DY237" i="1" s="1"/>
  <c r="DS237" i="1"/>
  <c r="DO237" i="1"/>
  <c r="DT237" i="1" s="1"/>
  <c r="DR237" i="1" s="1"/>
  <c r="DI237" i="1"/>
  <c r="FI237" i="1" s="1"/>
  <c r="DG237" i="1"/>
  <c r="DF237" i="1"/>
  <c r="CZ237" i="1"/>
  <c r="CW237" i="1"/>
  <c r="CU237" i="1"/>
  <c r="CU234" i="1" s="1"/>
  <c r="CT234" i="1" s="1"/>
  <c r="CT237" i="1"/>
  <c r="CQ237" i="1"/>
  <c r="CN237" i="1"/>
  <c r="CK237" i="1"/>
  <c r="CH237" i="1"/>
  <c r="CB237" i="1"/>
  <c r="BY237" i="1"/>
  <c r="BV237" i="1"/>
  <c r="CF237" i="1" s="1"/>
  <c r="BT237" i="1"/>
  <c r="BS237" i="1" s="1"/>
  <c r="BH237" i="1"/>
  <c r="BG237" i="1"/>
  <c r="BF237" i="1"/>
  <c r="BB237" i="1"/>
  <c r="AZ237" i="1"/>
  <c r="AV237" i="1"/>
  <c r="AS237" i="1"/>
  <c r="AR237" i="1"/>
  <c r="AK237" i="1"/>
  <c r="AK234" i="1" s="1"/>
  <c r="AF237" i="1"/>
  <c r="AL237" i="1" s="1"/>
  <c r="AL234" i="1" s="1"/>
  <c r="AC237" i="1"/>
  <c r="AC234" i="1" s="1"/>
  <c r="Z237" i="1"/>
  <c r="Y237" i="1"/>
  <c r="X237" i="1"/>
  <c r="T237" i="1"/>
  <c r="Q237" i="1"/>
  <c r="P237" i="1"/>
  <c r="O237" i="1"/>
  <c r="K237" i="1"/>
  <c r="J237" i="1"/>
  <c r="J234" i="1" s="1"/>
  <c r="I237" i="1"/>
  <c r="E237" i="1"/>
  <c r="FK236" i="1"/>
  <c r="FI236" i="1"/>
  <c r="FC236" i="1"/>
  <c r="FA236" i="1"/>
  <c r="EZ236" i="1"/>
  <c r="EW236" i="1"/>
  <c r="EO236" i="1"/>
  <c r="EF236" i="1"/>
  <c r="EA236" i="1"/>
  <c r="DY236" i="1"/>
  <c r="DX236" i="1"/>
  <c r="DT236" i="1"/>
  <c r="DR236" i="1" s="1"/>
  <c r="DS236" i="1" s="1"/>
  <c r="DM236" i="1"/>
  <c r="DI236" i="1"/>
  <c r="DG236" i="1"/>
  <c r="DF236" i="1" s="1"/>
  <c r="CW236" i="1"/>
  <c r="FK235" i="1"/>
  <c r="FC235" i="1"/>
  <c r="EZ235" i="1"/>
  <c r="EW235" i="1"/>
  <c r="EU235" i="1" s="1"/>
  <c r="EO235" i="1"/>
  <c r="EF235" i="1"/>
  <c r="EF234" i="1" s="1"/>
  <c r="EA235" i="1"/>
  <c r="DX235" i="1"/>
  <c r="DT235" i="1"/>
  <c r="DR235" i="1"/>
  <c r="DS235" i="1" s="1"/>
  <c r="DM235" i="1"/>
  <c r="DI235" i="1"/>
  <c r="DG235" i="1"/>
  <c r="DF235" i="1" s="1"/>
  <c r="CW235" i="1"/>
  <c r="CF235" i="1"/>
  <c r="BL235" i="1"/>
  <c r="AR235" i="1"/>
  <c r="Q235" i="1"/>
  <c r="K235" i="1"/>
  <c r="J235" i="1"/>
  <c r="I235" i="1"/>
  <c r="H235" i="1"/>
  <c r="E235" i="1"/>
  <c r="FK234" i="1"/>
  <c r="FJ234" i="1"/>
  <c r="FI234" i="1"/>
  <c r="FB234" i="1"/>
  <c r="ET234" i="1"/>
  <c r="EN234" i="1"/>
  <c r="DZ234" i="1"/>
  <c r="DX234" i="1"/>
  <c r="DO234" i="1"/>
  <c r="DM234" i="1" s="1"/>
  <c r="DN234" i="1"/>
  <c r="DJ234" i="1"/>
  <c r="EA234" i="1" s="1"/>
  <c r="DI234" i="1"/>
  <c r="DG234" i="1"/>
  <c r="DF234" i="1" s="1"/>
  <c r="DB234" i="1"/>
  <c r="DA234" i="1"/>
  <c r="CX234" i="1"/>
  <c r="CW234" i="1"/>
  <c r="CS234" i="1"/>
  <c r="CR234" i="1"/>
  <c r="CQ234" i="1" s="1"/>
  <c r="CP234" i="1"/>
  <c r="CN234" i="1" s="1"/>
  <c r="CO234" i="1"/>
  <c r="CM234" i="1"/>
  <c r="CL234" i="1"/>
  <c r="CJ234" i="1"/>
  <c r="CI234" i="1"/>
  <c r="CC234" i="1"/>
  <c r="CB234" i="1" s="1"/>
  <c r="CA234" i="1"/>
  <c r="BZ234" i="1"/>
  <c r="BW234" i="1"/>
  <c r="BV234" i="1"/>
  <c r="CF234" i="1" s="1"/>
  <c r="BU234" i="1"/>
  <c r="BT234" i="1"/>
  <c r="BT223" i="1" s="1"/>
  <c r="BS234" i="1"/>
  <c r="BR234" i="1"/>
  <c r="BQ234" i="1"/>
  <c r="BP234" i="1"/>
  <c r="BO234" i="1"/>
  <c r="BN234" i="1"/>
  <c r="BM234" i="1"/>
  <c r="BK234" i="1"/>
  <c r="BJ234" i="1"/>
  <c r="BH234" i="1" s="1"/>
  <c r="BI234" i="1"/>
  <c r="BF234" i="1"/>
  <c r="BD234" i="1"/>
  <c r="BC234" i="1"/>
  <c r="BB234" i="1"/>
  <c r="BA234" i="1"/>
  <c r="AX234" i="1"/>
  <c r="AV234" i="1" s="1"/>
  <c r="AW234" i="1"/>
  <c r="AU234" i="1"/>
  <c r="AT234" i="1"/>
  <c r="AR234" i="1"/>
  <c r="AQ234" i="1"/>
  <c r="AP234" i="1"/>
  <c r="AJ234" i="1"/>
  <c r="AJ223" i="1" s="1"/>
  <c r="AJ206" i="1" s="1"/>
  <c r="AI234" i="1"/>
  <c r="AH234" i="1"/>
  <c r="AG234" i="1"/>
  <c r="AF234" i="1"/>
  <c r="AE234" i="1"/>
  <c r="AD234" i="1"/>
  <c r="AB234" i="1"/>
  <c r="AA234" i="1"/>
  <c r="Z234" i="1"/>
  <c r="X234" i="1"/>
  <c r="V234" i="1"/>
  <c r="U234" i="1"/>
  <c r="T234" i="1"/>
  <c r="S234" i="1"/>
  <c r="R234" i="1"/>
  <c r="P234" i="1"/>
  <c r="M234" i="1"/>
  <c r="L234" i="1"/>
  <c r="K234" i="1"/>
  <c r="I234" i="1"/>
  <c r="G234" i="1"/>
  <c r="E234" i="1" s="1"/>
  <c r="F234" i="1"/>
  <c r="FK233" i="1"/>
  <c r="EZ233" i="1"/>
  <c r="DX233" i="1"/>
  <c r="DO233" i="1"/>
  <c r="DM233" i="1"/>
  <c r="DJ233" i="1"/>
  <c r="EW233" i="1" s="1"/>
  <c r="EU233" i="1" s="1"/>
  <c r="EV233" i="1" s="1"/>
  <c r="DI233" i="1"/>
  <c r="CW233" i="1"/>
  <c r="FK232" i="1"/>
  <c r="FC232" i="1"/>
  <c r="EZ232" i="1"/>
  <c r="FA232" i="1" s="1"/>
  <c r="EW232" i="1"/>
  <c r="EV232" i="1"/>
  <c r="EU232" i="1"/>
  <c r="EO232" i="1"/>
  <c r="EF232" i="1"/>
  <c r="EA232" i="1"/>
  <c r="DX232" i="1"/>
  <c r="DY232" i="1" s="1"/>
  <c r="DT232" i="1"/>
  <c r="DR232" i="1" s="1"/>
  <c r="DS232" i="1"/>
  <c r="DM232" i="1"/>
  <c r="DN232" i="1" s="1"/>
  <c r="DI232" i="1"/>
  <c r="FI232" i="1" s="1"/>
  <c r="DG232" i="1"/>
  <c r="DF232" i="1"/>
  <c r="CW232" i="1"/>
  <c r="FK231" i="1"/>
  <c r="FC231" i="1"/>
  <c r="EZ231" i="1"/>
  <c r="FA231" i="1" s="1"/>
  <c r="EW231" i="1"/>
  <c r="EV231" i="1"/>
  <c r="EU231" i="1"/>
  <c r="EO231" i="1"/>
  <c r="EF231" i="1"/>
  <c r="EA231" i="1"/>
  <c r="DX231" i="1"/>
  <c r="DY231" i="1" s="1"/>
  <c r="DT231" i="1"/>
  <c r="DR231" i="1" s="1"/>
  <c r="DS231" i="1"/>
  <c r="DM231" i="1"/>
  <c r="DN231" i="1" s="1"/>
  <c r="DI231" i="1"/>
  <c r="FI231" i="1" s="1"/>
  <c r="DG231" i="1"/>
  <c r="DF231" i="1"/>
  <c r="CW231" i="1"/>
  <c r="FK230" i="1"/>
  <c r="FC230" i="1"/>
  <c r="EZ230" i="1"/>
  <c r="FA230" i="1" s="1"/>
  <c r="EW230" i="1"/>
  <c r="EV230" i="1"/>
  <c r="EU230" i="1"/>
  <c r="EO230" i="1"/>
  <c r="EF230" i="1"/>
  <c r="EA230" i="1"/>
  <c r="DX230" i="1"/>
  <c r="DY230" i="1" s="1"/>
  <c r="DT230" i="1"/>
  <c r="DR230" i="1" s="1"/>
  <c r="DS230" i="1"/>
  <c r="DO230" i="1"/>
  <c r="DN230" i="1"/>
  <c r="DM230" i="1"/>
  <c r="DI230" i="1"/>
  <c r="FI230" i="1" s="1"/>
  <c r="CX230" i="1"/>
  <c r="CW230" i="1" s="1"/>
  <c r="FK229" i="1"/>
  <c r="FC229" i="1"/>
  <c r="EZ229" i="1"/>
  <c r="EW229" i="1"/>
  <c r="EU229" i="1" s="1"/>
  <c r="EO229" i="1"/>
  <c r="EH229" i="1"/>
  <c r="EF229" i="1"/>
  <c r="EA229" i="1"/>
  <c r="DX229" i="1"/>
  <c r="DT229" i="1"/>
  <c r="DR229" i="1"/>
  <c r="DM229" i="1"/>
  <c r="DI229" i="1"/>
  <c r="DG229" i="1"/>
  <c r="DF229" i="1"/>
  <c r="CZ229" i="1"/>
  <c r="CW229" i="1"/>
  <c r="CF229" i="1"/>
  <c r="BL229" i="1"/>
  <c r="FK228" i="1"/>
  <c r="FC228" i="1"/>
  <c r="EZ228" i="1"/>
  <c r="EW228" i="1"/>
  <c r="EU228" i="1" s="1"/>
  <c r="EO228" i="1"/>
  <c r="EF228" i="1"/>
  <c r="EA228" i="1"/>
  <c r="DX228" i="1"/>
  <c r="DT228" i="1"/>
  <c r="DR228" i="1" s="1"/>
  <c r="DO228" i="1"/>
  <c r="DM228" i="1" s="1"/>
  <c r="DI228" i="1"/>
  <c r="FA228" i="1" s="1"/>
  <c r="DG228" i="1"/>
  <c r="DF228" i="1"/>
  <c r="CZ228" i="1"/>
  <c r="CW228" i="1"/>
  <c r="CT228" i="1"/>
  <c r="CQ228" i="1"/>
  <c r="CQ224" i="1" s="1"/>
  <c r="CO228" i="1"/>
  <c r="CN228" i="1"/>
  <c r="CM228" i="1"/>
  <c r="CP228" i="1" s="1"/>
  <c r="CL228" i="1"/>
  <c r="CK228" i="1"/>
  <c r="CH228" i="1"/>
  <c r="CF228" i="1"/>
  <c r="CB228" i="1"/>
  <c r="CA228" i="1"/>
  <c r="BZ228" i="1"/>
  <c r="BY228" i="1" s="1"/>
  <c r="BV228" i="1"/>
  <c r="BL228" i="1"/>
  <c r="BH228" i="1"/>
  <c r="BG228" i="1"/>
  <c r="BF228" i="1"/>
  <c r="BE228" i="1"/>
  <c r="BB228" i="1"/>
  <c r="AY228" i="1"/>
  <c r="AX228" i="1"/>
  <c r="AW228" i="1"/>
  <c r="AV228" i="1"/>
  <c r="AS228" i="1"/>
  <c r="AQ228" i="1"/>
  <c r="AG228" i="1"/>
  <c r="AF228" i="1"/>
  <c r="AC228" i="1"/>
  <c r="Z228" i="1"/>
  <c r="Y228" i="1"/>
  <c r="X228" i="1"/>
  <c r="W228" i="1" s="1"/>
  <c r="T228" i="1"/>
  <c r="Q228" i="1"/>
  <c r="P228" i="1"/>
  <c r="O228" i="1"/>
  <c r="N228" i="1"/>
  <c r="K228" i="1"/>
  <c r="J228" i="1"/>
  <c r="I228" i="1"/>
  <c r="H228" i="1"/>
  <c r="F228" i="1"/>
  <c r="E228" i="1"/>
  <c r="FK227" i="1"/>
  <c r="FI227" i="1"/>
  <c r="EZ227" i="1"/>
  <c r="EW227" i="1"/>
  <c r="EU227" i="1"/>
  <c r="EV227" i="1" s="1"/>
  <c r="EF227" i="1"/>
  <c r="DX227" i="1"/>
  <c r="DT227" i="1"/>
  <c r="DR227" i="1"/>
  <c r="DS227" i="1" s="1"/>
  <c r="DM227" i="1"/>
  <c r="DN227" i="1" s="1"/>
  <c r="DI227" i="1"/>
  <c r="DG227" i="1"/>
  <c r="DF227" i="1" s="1"/>
  <c r="CZ227" i="1"/>
  <c r="CZ224" i="1" s="1"/>
  <c r="CW227" i="1"/>
  <c r="CT227" i="1"/>
  <c r="CQ227" i="1"/>
  <c r="CP227" i="1"/>
  <c r="CP224" i="1" s="1"/>
  <c r="CM227" i="1"/>
  <c r="CM224" i="1" s="1"/>
  <c r="CM223" i="1" s="1"/>
  <c r="CL227" i="1"/>
  <c r="CH227" i="1"/>
  <c r="CB227" i="1"/>
  <c r="CA227" i="1"/>
  <c r="BZ227" i="1"/>
  <c r="BY227" i="1" s="1"/>
  <c r="BV227" i="1"/>
  <c r="CF227" i="1" s="1"/>
  <c r="BH227" i="1"/>
  <c r="BG227" i="1"/>
  <c r="BF227" i="1"/>
  <c r="BB227" i="1"/>
  <c r="AY227" i="1"/>
  <c r="BL227" i="1" s="1"/>
  <c r="AX227" i="1"/>
  <c r="AV227" i="1" s="1"/>
  <c r="AW227" i="1"/>
  <c r="AS227" i="1"/>
  <c r="AR227" i="1"/>
  <c r="AK227" i="1"/>
  <c r="AL227" i="1" s="1"/>
  <c r="AF227" i="1"/>
  <c r="AC227" i="1"/>
  <c r="Z227" i="1"/>
  <c r="Y227" i="1"/>
  <c r="X227" i="1"/>
  <c r="W227" i="1" s="1"/>
  <c r="T227" i="1"/>
  <c r="Q227" i="1"/>
  <c r="P227" i="1"/>
  <c r="O227" i="1"/>
  <c r="K227" i="1"/>
  <c r="J227" i="1"/>
  <c r="I227" i="1"/>
  <c r="H227" i="1" s="1"/>
  <c r="E227" i="1"/>
  <c r="FK226" i="1"/>
  <c r="FC226" i="1"/>
  <c r="EZ226" i="1"/>
  <c r="EW226" i="1"/>
  <c r="EU226" i="1"/>
  <c r="EV226" i="1" s="1"/>
  <c r="EO226" i="1"/>
  <c r="EH226" i="1"/>
  <c r="EF226" i="1"/>
  <c r="EA226" i="1"/>
  <c r="DX226" i="1"/>
  <c r="DT226" i="1"/>
  <c r="DR226" i="1" s="1"/>
  <c r="DS226" i="1" s="1"/>
  <c r="DM226" i="1"/>
  <c r="DN226" i="1" s="1"/>
  <c r="DI226" i="1"/>
  <c r="FI226" i="1" s="1"/>
  <c r="DG226" i="1"/>
  <c r="DF226" i="1" s="1"/>
  <c r="CZ226" i="1"/>
  <c r="CW226" i="1"/>
  <c r="CT226" i="1"/>
  <c r="CQ226" i="1"/>
  <c r="CP226" i="1"/>
  <c r="CO226" i="1"/>
  <c r="CN226" i="1" s="1"/>
  <c r="CM226" i="1"/>
  <c r="CL226" i="1"/>
  <c r="CK226" i="1"/>
  <c r="CH226" i="1"/>
  <c r="CB226" i="1"/>
  <c r="CA226" i="1"/>
  <c r="BZ226" i="1"/>
  <c r="BY226" i="1" s="1"/>
  <c r="BV226" i="1"/>
  <c r="CF226" i="1" s="1"/>
  <c r="BH226" i="1"/>
  <c r="BH224" i="1" s="1"/>
  <c r="BG226" i="1"/>
  <c r="BF226" i="1"/>
  <c r="BB226" i="1"/>
  <c r="BB224" i="1" s="1"/>
  <c r="BB223" i="1" s="1"/>
  <c r="AY226" i="1"/>
  <c r="BL226" i="1" s="1"/>
  <c r="AX226" i="1"/>
  <c r="AW226" i="1"/>
  <c r="AS226" i="1"/>
  <c r="AR226" i="1"/>
  <c r="AK226" i="1"/>
  <c r="AL226" i="1" s="1"/>
  <c r="AF226" i="1"/>
  <c r="AC226" i="1"/>
  <c r="Y226" i="1"/>
  <c r="X226" i="1"/>
  <c r="W226" i="1" s="1"/>
  <c r="T226" i="1"/>
  <c r="Q226" i="1"/>
  <c r="P226" i="1"/>
  <c r="O226" i="1"/>
  <c r="K226" i="1"/>
  <c r="J226" i="1"/>
  <c r="I226" i="1"/>
  <c r="F226" i="1"/>
  <c r="E226" i="1"/>
  <c r="FK225" i="1"/>
  <c r="FI225" i="1"/>
  <c r="FC225" i="1"/>
  <c r="FA225" i="1"/>
  <c r="EZ225" i="1"/>
  <c r="EW225" i="1"/>
  <c r="EO225" i="1"/>
  <c r="EF225" i="1"/>
  <c r="EA225" i="1"/>
  <c r="DY225" i="1"/>
  <c r="DX225" i="1"/>
  <c r="DT225" i="1"/>
  <c r="DM225" i="1"/>
  <c r="DN225" i="1" s="1"/>
  <c r="DI225" i="1"/>
  <c r="DG225" i="1"/>
  <c r="CW225" i="1"/>
  <c r="CT225" i="1"/>
  <c r="CT224" i="1" s="1"/>
  <c r="CQ225" i="1"/>
  <c r="CN225" i="1"/>
  <c r="CK225" i="1"/>
  <c r="CH225" i="1"/>
  <c r="CB225" i="1"/>
  <c r="BZ225" i="1"/>
  <c r="BV225" i="1"/>
  <c r="BT225" i="1"/>
  <c r="BS225" i="1"/>
  <c r="BS224" i="1" s="1"/>
  <c r="BS223" i="1" s="1"/>
  <c r="BP225" i="1"/>
  <c r="BP224" i="1" s="1"/>
  <c r="BH225" i="1"/>
  <c r="BG225" i="1"/>
  <c r="BF225" i="1"/>
  <c r="BE225" i="1"/>
  <c r="BB225" i="1"/>
  <c r="AV225" i="1"/>
  <c r="AT225" i="1"/>
  <c r="AS225" i="1" s="1"/>
  <c r="AS224" i="1" s="1"/>
  <c r="AG225" i="1"/>
  <c r="AC225" i="1"/>
  <c r="AC224" i="1" s="1"/>
  <c r="AC223" i="1" s="1"/>
  <c r="Z225" i="1"/>
  <c r="AK225" i="1" s="1"/>
  <c r="Y225" i="1"/>
  <c r="Y224" i="1" s="1"/>
  <c r="X225" i="1"/>
  <c r="W225" i="1"/>
  <c r="T225" i="1"/>
  <c r="R225" i="1"/>
  <c r="P225" i="1"/>
  <c r="L225" i="1"/>
  <c r="K225" i="1"/>
  <c r="J225" i="1"/>
  <c r="I225" i="1"/>
  <c r="E225" i="1"/>
  <c r="FO224" i="1"/>
  <c r="FJ224" i="1"/>
  <c r="FH224" i="1"/>
  <c r="FG224" i="1"/>
  <c r="FG223" i="1" s="1"/>
  <c r="FB224" i="1"/>
  <c r="ET224" i="1"/>
  <c r="ET223" i="1" s="1"/>
  <c r="EN224" i="1"/>
  <c r="DZ224" i="1"/>
  <c r="DX224" i="1"/>
  <c r="DQ224" i="1"/>
  <c r="DO224" i="1"/>
  <c r="DO223" i="1" s="1"/>
  <c r="DM224" i="1"/>
  <c r="DL224" i="1"/>
  <c r="DJ224" i="1"/>
  <c r="DH224" i="1"/>
  <c r="DB224" i="1"/>
  <c r="DA224" i="1"/>
  <c r="DA223" i="1" s="1"/>
  <c r="CY224" i="1"/>
  <c r="CV224" i="1"/>
  <c r="CV223" i="1" s="1"/>
  <c r="CU224" i="1"/>
  <c r="CU223" i="1" s="1"/>
  <c r="CT223" i="1" s="1"/>
  <c r="CS224" i="1"/>
  <c r="CR224" i="1"/>
  <c r="CR223" i="1" s="1"/>
  <c r="CL224" i="1"/>
  <c r="CJ224" i="1"/>
  <c r="CJ223" i="1" s="1"/>
  <c r="CI224" i="1"/>
  <c r="CD224" i="1"/>
  <c r="CD223" i="1" s="1"/>
  <c r="CC224" i="1"/>
  <c r="CC223" i="1" s="1"/>
  <c r="CA224" i="1"/>
  <c r="BX224" i="1"/>
  <c r="BW224" i="1"/>
  <c r="BW223" i="1" s="1"/>
  <c r="BV223" i="1" s="1"/>
  <c r="BU224" i="1"/>
  <c r="BT224" i="1"/>
  <c r="BR224" i="1"/>
  <c r="BR223" i="1" s="1"/>
  <c r="BQ224" i="1"/>
  <c r="BO224" i="1"/>
  <c r="BO223" i="1" s="1"/>
  <c r="BN224" i="1"/>
  <c r="BM224" i="1"/>
  <c r="BK224" i="1"/>
  <c r="BJ224" i="1"/>
  <c r="BI224" i="1"/>
  <c r="BG224" i="1"/>
  <c r="BD224" i="1"/>
  <c r="BC224" i="1"/>
  <c r="BA224" i="1"/>
  <c r="BA223" i="1" s="1"/>
  <c r="AW224" i="1"/>
  <c r="AW223" i="1" s="1"/>
  <c r="AU224" i="1"/>
  <c r="AQ224" i="1"/>
  <c r="AP224" i="1"/>
  <c r="AP223" i="1" s="1"/>
  <c r="AN224" i="1"/>
  <c r="AN223" i="1" s="1"/>
  <c r="AN206" i="1" s="1"/>
  <c r="AM224" i="1"/>
  <c r="AJ224" i="1"/>
  <c r="AI224" i="1"/>
  <c r="AH224" i="1"/>
  <c r="AE224" i="1"/>
  <c r="AD224" i="1"/>
  <c r="AD223" i="1" s="1"/>
  <c r="AD206" i="1" s="1"/>
  <c r="AB224" i="1"/>
  <c r="AA224" i="1"/>
  <c r="X224" i="1"/>
  <c r="V224" i="1"/>
  <c r="U224" i="1"/>
  <c r="U223" i="1" s="1"/>
  <c r="T224" i="1"/>
  <c r="S224" i="1"/>
  <c r="M224" i="1"/>
  <c r="M223" i="1" s="1"/>
  <c r="L224" i="1"/>
  <c r="K224" i="1" s="1"/>
  <c r="G224" i="1"/>
  <c r="F224" i="1"/>
  <c r="E224" i="1" s="1"/>
  <c r="FO223" i="1"/>
  <c r="FJ223" i="1"/>
  <c r="ES223" i="1"/>
  <c r="DZ223" i="1"/>
  <c r="DX223" i="1"/>
  <c r="DQ223" i="1"/>
  <c r="DP223" i="1"/>
  <c r="DL223" i="1"/>
  <c r="DK223" i="1"/>
  <c r="DH223" i="1"/>
  <c r="CY223" i="1"/>
  <c r="CS223" i="1"/>
  <c r="BX223" i="1"/>
  <c r="BU223" i="1"/>
  <c r="BQ223" i="1"/>
  <c r="BM223" i="1"/>
  <c r="BK223" i="1"/>
  <c r="BI223" i="1"/>
  <c r="BD223" i="1"/>
  <c r="BC223" i="1"/>
  <c r="AU223" i="1"/>
  <c r="AQ223" i="1"/>
  <c r="AQ206" i="1" s="1"/>
  <c r="AM223" i="1"/>
  <c r="AI223" i="1"/>
  <c r="AH223" i="1"/>
  <c r="AE223" i="1"/>
  <c r="AB223" i="1"/>
  <c r="AA223" i="1"/>
  <c r="V223" i="1"/>
  <c r="S223" i="1"/>
  <c r="L223" i="1"/>
  <c r="G223" i="1"/>
  <c r="F223" i="1"/>
  <c r="E223" i="1" s="1"/>
  <c r="FK222" i="1"/>
  <c r="FC222" i="1"/>
  <c r="EZ222" i="1" s="1"/>
  <c r="FA222" i="1" s="1"/>
  <c r="EW222" i="1"/>
  <c r="EU222" i="1" s="1"/>
  <c r="EV222" i="1" s="1"/>
  <c r="EO222" i="1"/>
  <c r="EH222" i="1"/>
  <c r="EG222" i="1"/>
  <c r="EF222" i="1"/>
  <c r="EA222" i="1"/>
  <c r="DX222" i="1"/>
  <c r="DT222" i="1"/>
  <c r="DR222" i="1"/>
  <c r="DM222" i="1"/>
  <c r="DI222" i="1"/>
  <c r="FI222" i="1" s="1"/>
  <c r="DG222" i="1"/>
  <c r="DF222" i="1"/>
  <c r="CZ222" i="1"/>
  <c r="CW222" i="1"/>
  <c r="CT222" i="1"/>
  <c r="CQ222" i="1"/>
  <c r="CO222" i="1"/>
  <c r="CN222" i="1" s="1"/>
  <c r="CM222" i="1"/>
  <c r="CP222" i="1" s="1"/>
  <c r="CL222" i="1"/>
  <c r="CH222" i="1"/>
  <c r="CF222" i="1"/>
  <c r="CB222" i="1"/>
  <c r="CA222" i="1"/>
  <c r="BZ222" i="1"/>
  <c r="BY222" i="1"/>
  <c r="BV222" i="1"/>
  <c r="BS222" i="1"/>
  <c r="BL222" i="1"/>
  <c r="BH222" i="1"/>
  <c r="BG222" i="1"/>
  <c r="BF222" i="1"/>
  <c r="BE222" i="1" s="1"/>
  <c r="BB222" i="1"/>
  <c r="AY222" i="1"/>
  <c r="AX222" i="1"/>
  <c r="AV222" i="1" s="1"/>
  <c r="AW222" i="1"/>
  <c r="AS222" i="1"/>
  <c r="AR222" i="1"/>
  <c r="AG222" i="1"/>
  <c r="AF222" i="1"/>
  <c r="AC222" i="1"/>
  <c r="Z222" i="1"/>
  <c r="Z210" i="1" s="1"/>
  <c r="Y222" i="1"/>
  <c r="X222" i="1"/>
  <c r="W222" i="1" s="1"/>
  <c r="T222" i="1"/>
  <c r="Q222" i="1"/>
  <c r="P222" i="1"/>
  <c r="O222" i="1"/>
  <c r="N222" i="1"/>
  <c r="K222" i="1"/>
  <c r="J222" i="1"/>
  <c r="J210" i="1" s="1"/>
  <c r="I222" i="1"/>
  <c r="H222" i="1"/>
  <c r="E222" i="1"/>
  <c r="FK221" i="1"/>
  <c r="EZ221" i="1"/>
  <c r="EW221" i="1"/>
  <c r="EU221" i="1"/>
  <c r="EH221" i="1"/>
  <c r="EF221" i="1"/>
  <c r="DX221" i="1"/>
  <c r="DT221" i="1"/>
  <c r="DR221" i="1" s="1"/>
  <c r="DM221" i="1"/>
  <c r="DI221" i="1"/>
  <c r="DG221" i="1"/>
  <c r="DF221" i="1"/>
  <c r="CZ221" i="1"/>
  <c r="CW221" i="1"/>
  <c r="CT221" i="1"/>
  <c r="CQ221" i="1"/>
  <c r="CQ209" i="1" s="1"/>
  <c r="CQ208" i="1" s="1"/>
  <c r="CO221" i="1"/>
  <c r="CM221" i="1"/>
  <c r="CL221" i="1"/>
  <c r="CH221" i="1"/>
  <c r="CF221" i="1"/>
  <c r="CB221" i="1"/>
  <c r="CA221" i="1"/>
  <c r="BZ221" i="1"/>
  <c r="BY221" i="1"/>
  <c r="BY209" i="1" s="1"/>
  <c r="BV221" i="1"/>
  <c r="BT221" i="1"/>
  <c r="BH221" i="1"/>
  <c r="BG221" i="1"/>
  <c r="BE221" i="1" s="1"/>
  <c r="BF221" i="1"/>
  <c r="BB221" i="1"/>
  <c r="AY221" i="1"/>
  <c r="BL221" i="1" s="1"/>
  <c r="AX221" i="1"/>
  <c r="AW221" i="1"/>
  <c r="AV221" i="1" s="1"/>
  <c r="AS221" i="1"/>
  <c r="AG221" i="1"/>
  <c r="AC221" i="1"/>
  <c r="Z221" i="1"/>
  <c r="AK221" i="1" s="1"/>
  <c r="AL221" i="1" s="1"/>
  <c r="Y221" i="1"/>
  <c r="W221" i="1" s="1"/>
  <c r="X221" i="1"/>
  <c r="T221" i="1"/>
  <c r="Q221" i="1"/>
  <c r="P221" i="1"/>
  <c r="O221" i="1"/>
  <c r="K221" i="1"/>
  <c r="J221" i="1"/>
  <c r="I221" i="1"/>
  <c r="E221" i="1"/>
  <c r="FI220" i="1"/>
  <c r="FB220" i="1"/>
  <c r="FC220" i="1" s="1"/>
  <c r="EZ220" i="1"/>
  <c r="EW220" i="1"/>
  <c r="EU220" i="1" s="1"/>
  <c r="EV220" i="1"/>
  <c r="EO220" i="1"/>
  <c r="EF220" i="1"/>
  <c r="EA220" i="1"/>
  <c r="DX220" i="1"/>
  <c r="DO220" i="1"/>
  <c r="DM220" i="1"/>
  <c r="DJ220" i="1"/>
  <c r="FK220" i="1" s="1"/>
  <c r="DI220" i="1"/>
  <c r="EG220" i="1" s="1"/>
  <c r="DG220" i="1"/>
  <c r="DF220" i="1"/>
  <c r="DA220" i="1"/>
  <c r="CZ220" i="1"/>
  <c r="CX220" i="1"/>
  <c r="CW220" i="1"/>
  <c r="CU220" i="1"/>
  <c r="CT220" i="1"/>
  <c r="CQ220" i="1"/>
  <c r="CO220" i="1"/>
  <c r="CL220" i="1"/>
  <c r="CI220" i="1"/>
  <c r="CH220" i="1" s="1"/>
  <c r="CC220" i="1"/>
  <c r="CB220" i="1"/>
  <c r="BZ220" i="1"/>
  <c r="BY220" i="1"/>
  <c r="BW220" i="1"/>
  <c r="BV220" i="1"/>
  <c r="CF220" i="1" s="1"/>
  <c r="BI220" i="1"/>
  <c r="BH220" i="1" s="1"/>
  <c r="BF220" i="1"/>
  <c r="BE220" i="1" s="1"/>
  <c r="BC220" i="1"/>
  <c r="BB220" i="1" s="1"/>
  <c r="AZ220" i="1"/>
  <c r="AY220" i="1" s="1"/>
  <c r="BL220" i="1" s="1"/>
  <c r="AW220" i="1"/>
  <c r="AT220" i="1"/>
  <c r="AS220" i="1" s="1"/>
  <c r="AK220" i="1"/>
  <c r="AL220" i="1" s="1"/>
  <c r="AD220" i="1"/>
  <c r="AC220" i="1"/>
  <c r="AA220" i="1"/>
  <c r="Z220" i="1"/>
  <c r="X220" i="1"/>
  <c r="W220" i="1"/>
  <c r="U220" i="1"/>
  <c r="T220" i="1"/>
  <c r="R220" i="1"/>
  <c r="Q220" i="1"/>
  <c r="L220" i="1"/>
  <c r="K220" i="1"/>
  <c r="F220" i="1"/>
  <c r="E220" i="1"/>
  <c r="FK219" i="1"/>
  <c r="FH219" i="1"/>
  <c r="FC219" i="1"/>
  <c r="EZ219" i="1"/>
  <c r="EW219" i="1"/>
  <c r="EU219" i="1" s="1"/>
  <c r="EV219" i="1"/>
  <c r="EO219" i="1"/>
  <c r="EH219" i="1"/>
  <c r="EF219" i="1"/>
  <c r="EA219" i="1"/>
  <c r="DX219" i="1"/>
  <c r="DT219" i="1"/>
  <c r="DS219" i="1"/>
  <c r="DR219" i="1"/>
  <c r="DM219" i="1"/>
  <c r="DI219" i="1"/>
  <c r="DG219" i="1"/>
  <c r="DF219" i="1"/>
  <c r="DD219" i="1"/>
  <c r="DC219" i="1"/>
  <c r="CZ219" i="1"/>
  <c r="CW219" i="1"/>
  <c r="CT219" i="1"/>
  <c r="CQ219" i="1"/>
  <c r="CO219" i="1"/>
  <c r="CM219" i="1"/>
  <c r="CL219" i="1"/>
  <c r="CK219" i="1"/>
  <c r="CH219" i="1"/>
  <c r="CF219" i="1"/>
  <c r="CB219" i="1"/>
  <c r="CA219" i="1"/>
  <c r="BY219" i="1" s="1"/>
  <c r="BZ219" i="1"/>
  <c r="BV219" i="1"/>
  <c r="BS219" i="1"/>
  <c r="BH219" i="1"/>
  <c r="BG219" i="1"/>
  <c r="BF219" i="1"/>
  <c r="BE219" i="1" s="1"/>
  <c r="BB219" i="1"/>
  <c r="AY219" i="1"/>
  <c r="BL219" i="1" s="1"/>
  <c r="AX219" i="1"/>
  <c r="AW219" i="1"/>
  <c r="AV219" i="1"/>
  <c r="AS219" i="1"/>
  <c r="AK219" i="1"/>
  <c r="AL219" i="1" s="1"/>
  <c r="AJ219" i="1"/>
  <c r="AG219" i="1"/>
  <c r="AC219" i="1"/>
  <c r="Z219" i="1"/>
  <c r="Y219" i="1"/>
  <c r="W219" i="1" s="1"/>
  <c r="X219" i="1"/>
  <c r="T219" i="1"/>
  <c r="Q219" i="1"/>
  <c r="P219" i="1"/>
  <c r="O219" i="1"/>
  <c r="N219" i="1" s="1"/>
  <c r="K219" i="1"/>
  <c r="J219" i="1"/>
  <c r="I219" i="1"/>
  <c r="H219" i="1" s="1"/>
  <c r="E219" i="1"/>
  <c r="FH218" i="1"/>
  <c r="FB218" i="1"/>
  <c r="EZ218" i="1" s="1"/>
  <c r="DJ218" i="1"/>
  <c r="DF218" i="1"/>
  <c r="DD218" i="1"/>
  <c r="DC218" i="1"/>
  <c r="DO218" i="1" s="1"/>
  <c r="CZ218" i="1"/>
  <c r="CW218" i="1"/>
  <c r="CU218" i="1"/>
  <c r="CT218" i="1"/>
  <c r="CQ218" i="1"/>
  <c r="CP218" i="1"/>
  <c r="CM218" i="1"/>
  <c r="CL218" i="1"/>
  <c r="CH218" i="1"/>
  <c r="CB218" i="1"/>
  <c r="CA218" i="1"/>
  <c r="BZ218" i="1"/>
  <c r="BY218" i="1" s="1"/>
  <c r="BV218" i="1"/>
  <c r="CF218" i="1" s="1"/>
  <c r="BS218" i="1"/>
  <c r="BH218" i="1"/>
  <c r="BG218" i="1"/>
  <c r="BE218" i="1" s="1"/>
  <c r="BF218" i="1"/>
  <c r="BF217" i="1" s="1"/>
  <c r="BB218" i="1"/>
  <c r="AY218" i="1"/>
  <c r="BL218" i="1" s="1"/>
  <c r="AX218" i="1"/>
  <c r="AW218" i="1"/>
  <c r="AS218" i="1"/>
  <c r="AJ218" i="1"/>
  <c r="AF218" i="1"/>
  <c r="AR218" i="1" s="1"/>
  <c r="AC218" i="1"/>
  <c r="Z218" i="1"/>
  <c r="AK218" i="1" s="1"/>
  <c r="AK217" i="1" s="1"/>
  <c r="Y218" i="1"/>
  <c r="W218" i="1" s="1"/>
  <c r="X218" i="1"/>
  <c r="T218" i="1"/>
  <c r="Q218" i="1"/>
  <c r="P218" i="1"/>
  <c r="O218" i="1"/>
  <c r="K218" i="1"/>
  <c r="J218" i="1"/>
  <c r="I218" i="1"/>
  <c r="E218" i="1"/>
  <c r="FO217" i="1"/>
  <c r="FJ217" i="1"/>
  <c r="FH217" i="1"/>
  <c r="FG217" i="1"/>
  <c r="FB217" i="1"/>
  <c r="EN217" i="1"/>
  <c r="EF217" i="1"/>
  <c r="DZ217" i="1"/>
  <c r="DX217" i="1"/>
  <c r="DQ217" i="1"/>
  <c r="DL217" i="1"/>
  <c r="DH217" i="1"/>
  <c r="DG217" i="1"/>
  <c r="DF217" i="1" s="1"/>
  <c r="DD217" i="1"/>
  <c r="DC217" i="1" s="1"/>
  <c r="DO217" i="1" s="1"/>
  <c r="DM217" i="1" s="1"/>
  <c r="DB217" i="1"/>
  <c r="DA217" i="1"/>
  <c r="CZ217" i="1"/>
  <c r="CY217" i="1"/>
  <c r="CX217" i="1"/>
  <c r="CV217" i="1"/>
  <c r="CT217" i="1" s="1"/>
  <c r="CU217" i="1"/>
  <c r="CS217" i="1"/>
  <c r="CR217" i="1"/>
  <c r="CQ217" i="1" s="1"/>
  <c r="CL217" i="1"/>
  <c r="CJ217" i="1"/>
  <c r="CI217" i="1"/>
  <c r="CH217" i="1"/>
  <c r="CD217" i="1"/>
  <c r="CC217" i="1"/>
  <c r="CB217" i="1"/>
  <c r="BZ217" i="1"/>
  <c r="BX217" i="1"/>
  <c r="BW217" i="1"/>
  <c r="BV217" i="1"/>
  <c r="CF217" i="1" s="1"/>
  <c r="BS217" i="1"/>
  <c r="BJ217" i="1"/>
  <c r="BI217" i="1"/>
  <c r="BH217" i="1" s="1"/>
  <c r="BD217" i="1"/>
  <c r="BC217" i="1"/>
  <c r="BB217" i="1" s="1"/>
  <c r="BA217" i="1"/>
  <c r="AZ217" i="1"/>
  <c r="AY217" i="1"/>
  <c r="BL217" i="1" s="1"/>
  <c r="AU217" i="1"/>
  <c r="AT217" i="1"/>
  <c r="AS217" i="1"/>
  <c r="AQ217" i="1"/>
  <c r="AP217" i="1"/>
  <c r="AN217" i="1"/>
  <c r="AM217" i="1"/>
  <c r="AJ217" i="1"/>
  <c r="AI217" i="1"/>
  <c r="AH217" i="1"/>
  <c r="AE217" i="1"/>
  <c r="AD217" i="1"/>
  <c r="AB217" i="1"/>
  <c r="AA217" i="1"/>
  <c r="Z217" i="1"/>
  <c r="X217" i="1"/>
  <c r="V217" i="1"/>
  <c r="U217" i="1"/>
  <c r="T217" i="1"/>
  <c r="S217" i="1"/>
  <c r="R217" i="1"/>
  <c r="Q217" i="1" s="1"/>
  <c r="P217" i="1"/>
  <c r="M217" i="1"/>
  <c r="L217" i="1"/>
  <c r="K217" i="1" s="1"/>
  <c r="J217" i="1"/>
  <c r="G217" i="1"/>
  <c r="F217" i="1"/>
  <c r="E217" i="1" s="1"/>
  <c r="FK216" i="1"/>
  <c r="FH216" i="1"/>
  <c r="FI216" i="1" s="1"/>
  <c r="FC216" i="1"/>
  <c r="FA216" i="1"/>
  <c r="EZ216" i="1"/>
  <c r="EW216" i="1"/>
  <c r="EO216" i="1"/>
  <c r="EF216" i="1"/>
  <c r="EA216" i="1"/>
  <c r="DY216" i="1"/>
  <c r="DX216" i="1"/>
  <c r="DT216" i="1"/>
  <c r="DR216" i="1" s="1"/>
  <c r="DS216" i="1" s="1"/>
  <c r="DM216" i="1"/>
  <c r="DN216" i="1" s="1"/>
  <c r="DI216" i="1"/>
  <c r="DG216" i="1"/>
  <c r="DA216" i="1"/>
  <c r="CW216" i="1"/>
  <c r="CT216" i="1"/>
  <c r="CQ216" i="1"/>
  <c r="CO216" i="1"/>
  <c r="CM216" i="1"/>
  <c r="CL216" i="1"/>
  <c r="CK216" i="1"/>
  <c r="CH216" i="1"/>
  <c r="CF216" i="1"/>
  <c r="CB216" i="1"/>
  <c r="CA216" i="1"/>
  <c r="BZ216" i="1"/>
  <c r="BV216" i="1"/>
  <c r="BV210" i="1" s="1"/>
  <c r="BT216" i="1"/>
  <c r="BS216" i="1" s="1"/>
  <c r="BP216" i="1"/>
  <c r="BL216" i="1"/>
  <c r="BH216" i="1"/>
  <c r="BG216" i="1"/>
  <c r="BF216" i="1"/>
  <c r="BE216" i="1" s="1"/>
  <c r="BB216" i="1"/>
  <c r="AY216" i="1"/>
  <c r="AX216" i="1"/>
  <c r="AW216" i="1"/>
  <c r="AS216" i="1"/>
  <c r="AR216" i="1"/>
  <c r="AK216" i="1"/>
  <c r="AJ216" i="1"/>
  <c r="AG216" i="1"/>
  <c r="AF216" i="1" s="1"/>
  <c r="AL216" i="1" s="1"/>
  <c r="AC216" i="1"/>
  <c r="AC210" i="1" s="1"/>
  <c r="Z216" i="1"/>
  <c r="Y216" i="1"/>
  <c r="X216" i="1"/>
  <c r="X210" i="1" s="1"/>
  <c r="W216" i="1"/>
  <c r="T216" i="1"/>
  <c r="Q216" i="1"/>
  <c r="P216" i="1"/>
  <c r="O216" i="1"/>
  <c r="N216" i="1" s="1"/>
  <c r="K216" i="1"/>
  <c r="J216" i="1"/>
  <c r="I216" i="1"/>
  <c r="H216" i="1" s="1"/>
  <c r="E216" i="1"/>
  <c r="FK215" i="1"/>
  <c r="FH215" i="1"/>
  <c r="FC215" i="1"/>
  <c r="EZ215" i="1"/>
  <c r="EW215" i="1"/>
  <c r="EU215" i="1"/>
  <c r="EO215" i="1"/>
  <c r="EF215" i="1"/>
  <c r="EH215" i="1" s="1"/>
  <c r="EA215" i="1"/>
  <c r="DX215" i="1"/>
  <c r="DT215" i="1"/>
  <c r="DR215" i="1" s="1"/>
  <c r="DM215" i="1"/>
  <c r="DI215" i="1"/>
  <c r="DG215" i="1"/>
  <c r="DF215" i="1"/>
  <c r="CZ215" i="1"/>
  <c r="CW215" i="1"/>
  <c r="CT215" i="1"/>
  <c r="CQ215" i="1"/>
  <c r="CO215" i="1"/>
  <c r="CM215" i="1"/>
  <c r="CL215" i="1"/>
  <c r="CK215" i="1"/>
  <c r="CB215" i="1"/>
  <c r="CA215" i="1"/>
  <c r="BZ215" i="1"/>
  <c r="BY215" i="1" s="1"/>
  <c r="BV215" i="1"/>
  <c r="CF215" i="1" s="1"/>
  <c r="BT215" i="1"/>
  <c r="BS215" i="1"/>
  <c r="BS214" i="1" s="1"/>
  <c r="BH215" i="1"/>
  <c r="BH209" i="1" s="1"/>
  <c r="BG215" i="1"/>
  <c r="BF215" i="1"/>
  <c r="BB215" i="1"/>
  <c r="BB209" i="1" s="1"/>
  <c r="AZ215" i="1"/>
  <c r="AZ214" i="1" s="1"/>
  <c r="AY215" i="1"/>
  <c r="BL215" i="1" s="1"/>
  <c r="AX215" i="1"/>
  <c r="AW215" i="1"/>
  <c r="AK215" i="1"/>
  <c r="AK214" i="1" s="1"/>
  <c r="AJ215" i="1"/>
  <c r="AG215" i="1"/>
  <c r="AC215" i="1"/>
  <c r="Z215" i="1"/>
  <c r="Y215" i="1"/>
  <c r="X215" i="1"/>
  <c r="W215" i="1"/>
  <c r="T215" i="1"/>
  <c r="Q215" i="1"/>
  <c r="P215" i="1"/>
  <c r="O215" i="1"/>
  <c r="K215" i="1"/>
  <c r="J215" i="1"/>
  <c r="I215" i="1"/>
  <c r="E215" i="1"/>
  <c r="FO214" i="1"/>
  <c r="FK214" i="1"/>
  <c r="FJ214" i="1"/>
  <c r="FH214" i="1" s="1"/>
  <c r="FI214" i="1" s="1"/>
  <c r="FG214" i="1"/>
  <c r="FB214" i="1"/>
  <c r="FC214" i="1" s="1"/>
  <c r="EZ214" i="1"/>
  <c r="EO214" i="1"/>
  <c r="EN214" i="1"/>
  <c r="EH214" i="1"/>
  <c r="EF214" i="1"/>
  <c r="DZ214" i="1"/>
  <c r="DS214" i="1"/>
  <c r="DQ214" i="1"/>
  <c r="DO214" i="1"/>
  <c r="DM214" i="1" s="1"/>
  <c r="DL214" i="1"/>
  <c r="DJ214" i="1"/>
  <c r="DT214" i="1" s="1"/>
  <c r="DR214" i="1" s="1"/>
  <c r="DI214" i="1"/>
  <c r="DH214" i="1"/>
  <c r="DB214" i="1"/>
  <c r="CY214" i="1"/>
  <c r="CX214" i="1"/>
  <c r="CW214" i="1" s="1"/>
  <c r="CV214" i="1"/>
  <c r="CT214" i="1" s="1"/>
  <c r="CU214" i="1"/>
  <c r="CS214" i="1"/>
  <c r="CR214" i="1"/>
  <c r="CQ214" i="1" s="1"/>
  <c r="CL214" i="1"/>
  <c r="CJ214" i="1"/>
  <c r="CH214" i="1" s="1"/>
  <c r="CI214" i="1"/>
  <c r="CD214" i="1"/>
  <c r="CB214" i="1" s="1"/>
  <c r="CC214" i="1"/>
  <c r="BX214" i="1"/>
  <c r="BV214" i="1" s="1"/>
  <c r="CF214" i="1" s="1"/>
  <c r="BW214" i="1"/>
  <c r="BU214" i="1"/>
  <c r="BT214" i="1"/>
  <c r="BJ214" i="1"/>
  <c r="BI214" i="1"/>
  <c r="BH214" i="1" s="1"/>
  <c r="BG214" i="1"/>
  <c r="BD214" i="1"/>
  <c r="BC214" i="1"/>
  <c r="BB214" i="1" s="1"/>
  <c r="BA214" i="1"/>
  <c r="AY214" i="1" s="1"/>
  <c r="BL214" i="1" s="1"/>
  <c r="AU214" i="1"/>
  <c r="AT214" i="1"/>
  <c r="AS214" i="1"/>
  <c r="AQ214" i="1"/>
  <c r="AP214" i="1"/>
  <c r="AN214" i="1"/>
  <c r="AM214" i="1"/>
  <c r="AJ214" i="1"/>
  <c r="AI214" i="1"/>
  <c r="AH214" i="1"/>
  <c r="AE214" i="1"/>
  <c r="AD214" i="1"/>
  <c r="AB214" i="1"/>
  <c r="Z214" i="1" s="1"/>
  <c r="AA214" i="1"/>
  <c r="X214" i="1"/>
  <c r="V214" i="1"/>
  <c r="T214" i="1" s="1"/>
  <c r="U214" i="1"/>
  <c r="S214" i="1"/>
  <c r="R214" i="1"/>
  <c r="Q214" i="1" s="1"/>
  <c r="P214" i="1"/>
  <c r="M214" i="1"/>
  <c r="L214" i="1"/>
  <c r="K214" i="1" s="1"/>
  <c r="J214" i="1"/>
  <c r="G214" i="1"/>
  <c r="F214" i="1"/>
  <c r="E214" i="1" s="1"/>
  <c r="FK213" i="1"/>
  <c r="FC213" i="1"/>
  <c r="EZ213" i="1"/>
  <c r="FA213" i="1" s="1"/>
  <c r="EW213" i="1"/>
  <c r="EV213" i="1"/>
  <c r="EU213" i="1"/>
  <c r="EO213" i="1"/>
  <c r="EF213" i="1"/>
  <c r="EH213" i="1" s="1"/>
  <c r="EA213" i="1"/>
  <c r="DX213" i="1"/>
  <c r="DY213" i="1" s="1"/>
  <c r="DT213" i="1"/>
  <c r="DR213" i="1" s="1"/>
  <c r="DS213" i="1"/>
  <c r="DM213" i="1"/>
  <c r="DI213" i="1"/>
  <c r="FI213" i="1" s="1"/>
  <c r="DG213" i="1"/>
  <c r="DF213" i="1"/>
  <c r="CZ213" i="1"/>
  <c r="CW213" i="1"/>
  <c r="CT213" i="1"/>
  <c r="CQ213" i="1"/>
  <c r="CP213" i="1"/>
  <c r="CN213" i="1"/>
  <c r="CM213" i="1"/>
  <c r="CK213" i="1"/>
  <c r="CH213" i="1"/>
  <c r="CF213" i="1"/>
  <c r="CB213" i="1"/>
  <c r="CA213" i="1"/>
  <c r="CA211" i="1" s="1"/>
  <c r="BZ213" i="1"/>
  <c r="BZ210" i="1" s="1"/>
  <c r="BY213" i="1"/>
  <c r="BV213" i="1"/>
  <c r="BT213" i="1"/>
  <c r="BS213" i="1" s="1"/>
  <c r="BP213" i="1"/>
  <c r="BP210" i="1" s="1"/>
  <c r="BH213" i="1"/>
  <c r="BG213" i="1"/>
  <c r="BF213" i="1"/>
  <c r="BB213" i="1"/>
  <c r="AY213" i="1"/>
  <c r="BL213" i="1" s="1"/>
  <c r="BL210" i="1" s="1"/>
  <c r="AX213" i="1"/>
  <c r="AS213" i="1"/>
  <c r="AS210" i="1" s="1"/>
  <c r="AG213" i="1"/>
  <c r="AC213" i="1"/>
  <c r="Z213" i="1"/>
  <c r="Y213" i="1"/>
  <c r="X213" i="1"/>
  <c r="W213" i="1"/>
  <c r="T213" i="1"/>
  <c r="Q213" i="1"/>
  <c r="P213" i="1"/>
  <c r="O213" i="1"/>
  <c r="N213" i="1" s="1"/>
  <c r="K213" i="1"/>
  <c r="J213" i="1"/>
  <c r="I213" i="1"/>
  <c r="H213" i="1" s="1"/>
  <c r="E213" i="1"/>
  <c r="FK212" i="1"/>
  <c r="FI212" i="1"/>
  <c r="FC212" i="1"/>
  <c r="FA212" i="1"/>
  <c r="EZ212" i="1"/>
  <c r="EW212" i="1"/>
  <c r="EU212" i="1"/>
  <c r="EV212" i="1" s="1"/>
  <c r="EO212" i="1"/>
  <c r="EH212" i="1"/>
  <c r="EF212" i="1"/>
  <c r="EG212" i="1" s="1"/>
  <c r="EA212" i="1"/>
  <c r="DY212" i="1"/>
  <c r="DX212" i="1"/>
  <c r="DT212" i="1"/>
  <c r="DR212" i="1"/>
  <c r="DS212" i="1" s="1"/>
  <c r="DM212" i="1"/>
  <c r="DN212" i="1" s="1"/>
  <c r="DI212" i="1"/>
  <c r="DG212" i="1"/>
  <c r="CZ212" i="1"/>
  <c r="CW212" i="1"/>
  <c r="CT212" i="1"/>
  <c r="CT209" i="1" s="1"/>
  <c r="CT208" i="1" s="1"/>
  <c r="CQ212" i="1"/>
  <c r="CP212" i="1"/>
  <c r="CM212" i="1"/>
  <c r="CL212" i="1"/>
  <c r="CH212" i="1"/>
  <c r="CB212" i="1"/>
  <c r="CB209" i="1" s="1"/>
  <c r="CB208" i="1" s="1"/>
  <c r="CA212" i="1"/>
  <c r="BZ212" i="1"/>
  <c r="BY212" i="1" s="1"/>
  <c r="BV212" i="1"/>
  <c r="BT212" i="1"/>
  <c r="BS212" i="1"/>
  <c r="BP212" i="1"/>
  <c r="BP209" i="1" s="1"/>
  <c r="BH212" i="1"/>
  <c r="BG212" i="1"/>
  <c r="BF212" i="1"/>
  <c r="BB212" i="1"/>
  <c r="AY212" i="1"/>
  <c r="AX212" i="1"/>
  <c r="AW212" i="1"/>
  <c r="AS212" i="1"/>
  <c r="AG212" i="1"/>
  <c r="AC212" i="1"/>
  <c r="Z212" i="1"/>
  <c r="Y212" i="1"/>
  <c r="W212" i="1" s="1"/>
  <c r="X212" i="1"/>
  <c r="T212" i="1"/>
  <c r="Q212" i="1"/>
  <c r="P212" i="1"/>
  <c r="O212" i="1"/>
  <c r="K212" i="1"/>
  <c r="J212" i="1"/>
  <c r="I212" i="1"/>
  <c r="E212" i="1"/>
  <c r="FO211" i="1"/>
  <c r="FK211" i="1"/>
  <c r="FJ211" i="1"/>
  <c r="FG211" i="1"/>
  <c r="FC211" i="1"/>
  <c r="FB211" i="1"/>
  <c r="EZ211" i="1" s="1"/>
  <c r="FA211" i="1" s="1"/>
  <c r="EW211" i="1"/>
  <c r="EU211" i="1" s="1"/>
  <c r="EV211" i="1" s="1"/>
  <c r="ET211" i="1"/>
  <c r="EO211" i="1"/>
  <c r="EN211" i="1"/>
  <c r="EF211" i="1"/>
  <c r="DZ211" i="1"/>
  <c r="EA211" i="1" s="1"/>
  <c r="DX211" i="1"/>
  <c r="DY211" i="1" s="1"/>
  <c r="DQ211" i="1"/>
  <c r="DO211" i="1"/>
  <c r="DL211" i="1"/>
  <c r="DJ211" i="1"/>
  <c r="DT211" i="1" s="1"/>
  <c r="DR211" i="1" s="1"/>
  <c r="DS211" i="1" s="1"/>
  <c r="DI211" i="1"/>
  <c r="FI211" i="1" s="1"/>
  <c r="DH211" i="1"/>
  <c r="DG211" i="1"/>
  <c r="DF211" i="1" s="1"/>
  <c r="DB211" i="1"/>
  <c r="DA211" i="1"/>
  <c r="CZ211" i="1"/>
  <c r="CY211" i="1"/>
  <c r="CX211" i="1"/>
  <c r="CW211" i="1" s="1"/>
  <c r="CV211" i="1"/>
  <c r="CU211" i="1"/>
  <c r="CT211" i="1"/>
  <c r="CS211" i="1"/>
  <c r="CR211" i="1"/>
  <c r="CQ211" i="1" s="1"/>
  <c r="CP211" i="1"/>
  <c r="CM211" i="1"/>
  <c r="CL211" i="1"/>
  <c r="CK211" i="1" s="1"/>
  <c r="CJ211" i="1"/>
  <c r="CI211" i="1"/>
  <c r="CH211" i="1"/>
  <c r="CD211" i="1"/>
  <c r="CC211" i="1"/>
  <c r="CB211" i="1"/>
  <c r="BZ211" i="1"/>
  <c r="BY211" i="1" s="1"/>
  <c r="BX211" i="1"/>
  <c r="BW211" i="1"/>
  <c r="BV211" i="1"/>
  <c r="CF211" i="1" s="1"/>
  <c r="BU211" i="1"/>
  <c r="BT211" i="1"/>
  <c r="BR211" i="1"/>
  <c r="BQ211" i="1"/>
  <c r="BP211" i="1"/>
  <c r="BO211" i="1"/>
  <c r="BN211" i="1"/>
  <c r="BM211" i="1"/>
  <c r="BK211" i="1"/>
  <c r="BJ211" i="1"/>
  <c r="BI211" i="1"/>
  <c r="BH211" i="1"/>
  <c r="BF211" i="1"/>
  <c r="BD211" i="1"/>
  <c r="BC211" i="1"/>
  <c r="BB211" i="1"/>
  <c r="BA211" i="1"/>
  <c r="AU211" i="1"/>
  <c r="AT211" i="1"/>
  <c r="AS211" i="1" s="1"/>
  <c r="AQ211" i="1"/>
  <c r="AP211" i="1"/>
  <c r="AN211" i="1"/>
  <c r="AM211" i="1"/>
  <c r="AL211" i="1"/>
  <c r="AK211" i="1"/>
  <c r="AJ211" i="1"/>
  <c r="AI211" i="1"/>
  <c r="AH211" i="1"/>
  <c r="AE211" i="1"/>
  <c r="AC211" i="1" s="1"/>
  <c r="AD211" i="1"/>
  <c r="AB211" i="1"/>
  <c r="AA211" i="1"/>
  <c r="Z211" i="1" s="1"/>
  <c r="Y211" i="1"/>
  <c r="W211" i="1" s="1"/>
  <c r="X211" i="1"/>
  <c r="V211" i="1"/>
  <c r="U211" i="1"/>
  <c r="T211" i="1" s="1"/>
  <c r="S211" i="1"/>
  <c r="Q211" i="1" s="1"/>
  <c r="R211" i="1"/>
  <c r="P211" i="1"/>
  <c r="O211" i="1"/>
  <c r="N211" i="1" s="1"/>
  <c r="M211" i="1"/>
  <c r="L211" i="1"/>
  <c r="K211" i="1"/>
  <c r="J211" i="1"/>
  <c r="G211" i="1"/>
  <c r="F211" i="1"/>
  <c r="E211" i="1"/>
  <c r="FO210" i="1"/>
  <c r="FJ210" i="1"/>
  <c r="FH210" i="1"/>
  <c r="FG210" i="1"/>
  <c r="FB210" i="1"/>
  <c r="EZ210" i="1"/>
  <c r="ET210" i="1"/>
  <c r="EN210" i="1"/>
  <c r="DZ210" i="1"/>
  <c r="DX210" i="1" s="1"/>
  <c r="DT210" i="1"/>
  <c r="DR210" i="1" s="1"/>
  <c r="DQ210" i="1"/>
  <c r="DO210" i="1"/>
  <c r="DM210" i="1"/>
  <c r="DL210" i="1"/>
  <c r="DJ210" i="1"/>
  <c r="DH210" i="1"/>
  <c r="DD210" i="1"/>
  <c r="DC210" i="1"/>
  <c r="DB210" i="1"/>
  <c r="DA210" i="1"/>
  <c r="CY210" i="1"/>
  <c r="CX210" i="1"/>
  <c r="CV210" i="1"/>
  <c r="CU210" i="1"/>
  <c r="CT210" i="1"/>
  <c r="CS210" i="1"/>
  <c r="CQ210" i="1" s="1"/>
  <c r="CR210" i="1"/>
  <c r="CJ210" i="1"/>
  <c r="CI210" i="1"/>
  <c r="CH210" i="1"/>
  <c r="CF210" i="1"/>
  <c r="CD210" i="1"/>
  <c r="CC210" i="1"/>
  <c r="CB210" i="1"/>
  <c r="BX210" i="1"/>
  <c r="BX208" i="1" s="1"/>
  <c r="BW210" i="1"/>
  <c r="BU210" i="1"/>
  <c r="BS210" i="1"/>
  <c r="BR210" i="1"/>
  <c r="BQ210" i="1"/>
  <c r="BQ208" i="1" s="1"/>
  <c r="BO210" i="1"/>
  <c r="BN210" i="1"/>
  <c r="BM210" i="1"/>
  <c r="BK210" i="1"/>
  <c r="BJ210" i="1"/>
  <c r="BI210" i="1"/>
  <c r="BH210" i="1" s="1"/>
  <c r="BG210" i="1"/>
  <c r="BD210" i="1"/>
  <c r="BC210" i="1"/>
  <c r="BA210" i="1"/>
  <c r="AY210" i="1"/>
  <c r="AU210" i="1"/>
  <c r="AT210" i="1"/>
  <c r="AZ210" i="1" s="1"/>
  <c r="BT210" i="1" s="1"/>
  <c r="AQ210" i="1"/>
  <c r="AP210" i="1"/>
  <c r="AN210" i="1"/>
  <c r="AM210" i="1"/>
  <c r="AJ210" i="1"/>
  <c r="AI210" i="1"/>
  <c r="AH210" i="1"/>
  <c r="AE210" i="1"/>
  <c r="AD210" i="1"/>
  <c r="AB210" i="1"/>
  <c r="AA210" i="1"/>
  <c r="AA208" i="1" s="1"/>
  <c r="AA206" i="1" s="1"/>
  <c r="V210" i="1"/>
  <c r="U210" i="1"/>
  <c r="S210" i="1"/>
  <c r="R210" i="1"/>
  <c r="Q210" i="1"/>
  <c r="M210" i="1"/>
  <c r="L210" i="1"/>
  <c r="K210" i="1"/>
  <c r="I210" i="1"/>
  <c r="H210" i="1" s="1"/>
  <c r="G210" i="1"/>
  <c r="F210" i="1"/>
  <c r="E210" i="1"/>
  <c r="FO209" i="1"/>
  <c r="FG209" i="1"/>
  <c r="FG208" i="1" s="1"/>
  <c r="FG206" i="1" s="1"/>
  <c r="FB209" i="1"/>
  <c r="FB208" i="1" s="1"/>
  <c r="EZ209" i="1"/>
  <c r="ET209" i="1"/>
  <c r="DQ209" i="1"/>
  <c r="DO209" i="1"/>
  <c r="DO208" i="1" s="1"/>
  <c r="DO207" i="1" s="1"/>
  <c r="DL209" i="1"/>
  <c r="DJ209" i="1"/>
  <c r="DH209" i="1"/>
  <c r="DH208" i="1" s="1"/>
  <c r="DD209" i="1"/>
  <c r="DB209" i="1"/>
  <c r="DA209" i="1"/>
  <c r="CZ209" i="1"/>
  <c r="CY209" i="1"/>
  <c r="CX209" i="1"/>
  <c r="CV209" i="1"/>
  <c r="CV208" i="1" s="1"/>
  <c r="CV206" i="1" s="1"/>
  <c r="CU209" i="1"/>
  <c r="CS209" i="1"/>
  <c r="CS208" i="1" s="1"/>
  <c r="CR209" i="1"/>
  <c r="CJ209" i="1"/>
  <c r="CI209" i="1"/>
  <c r="CI208" i="1" s="1"/>
  <c r="CD209" i="1"/>
  <c r="CD208" i="1" s="1"/>
  <c r="CD206" i="1" s="1"/>
  <c r="CC209" i="1"/>
  <c r="CA209" i="1"/>
  <c r="BX209" i="1"/>
  <c r="BW209" i="1"/>
  <c r="BW208" i="1" s="1"/>
  <c r="BU209" i="1"/>
  <c r="BR209" i="1"/>
  <c r="BQ209" i="1"/>
  <c r="BO209" i="1"/>
  <c r="BO208" i="1" s="1"/>
  <c r="BO206" i="1" s="1"/>
  <c r="BN209" i="1"/>
  <c r="BN208" i="1" s="1"/>
  <c r="BM209" i="1"/>
  <c r="BK209" i="1"/>
  <c r="BJ209" i="1"/>
  <c r="BJ208" i="1" s="1"/>
  <c r="BI209" i="1"/>
  <c r="BF209" i="1"/>
  <c r="BD209" i="1"/>
  <c r="BC209" i="1"/>
  <c r="BA209" i="1"/>
  <c r="BA208" i="1" s="1"/>
  <c r="AX209" i="1"/>
  <c r="AU209" i="1"/>
  <c r="AU208" i="1" s="1"/>
  <c r="AU206" i="1" s="1"/>
  <c r="AT209" i="1"/>
  <c r="AS209" i="1"/>
  <c r="AS208" i="1" s="1"/>
  <c r="AQ209" i="1"/>
  <c r="AQ208" i="1" s="1"/>
  <c r="AP209" i="1"/>
  <c r="AP208" i="1" s="1"/>
  <c r="AP206" i="1" s="1"/>
  <c r="AN209" i="1"/>
  <c r="AM209" i="1"/>
  <c r="AJ209" i="1"/>
  <c r="AI209" i="1"/>
  <c r="AH209" i="1"/>
  <c r="AH208" i="1" s="1"/>
  <c r="AG209" i="1"/>
  <c r="AE209" i="1"/>
  <c r="AD209" i="1"/>
  <c r="AD208" i="1" s="1"/>
  <c r="AC209" i="1"/>
  <c r="AB209" i="1"/>
  <c r="AA209" i="1"/>
  <c r="Z209" i="1"/>
  <c r="Z208" i="1" s="1"/>
  <c r="Y209" i="1"/>
  <c r="X209" i="1"/>
  <c r="V209" i="1"/>
  <c r="U209" i="1"/>
  <c r="S209" i="1"/>
  <c r="R209" i="1"/>
  <c r="P209" i="1"/>
  <c r="M209" i="1"/>
  <c r="M208" i="1" s="1"/>
  <c r="M206" i="1" s="1"/>
  <c r="L209" i="1"/>
  <c r="J209" i="1"/>
  <c r="J208" i="1" s="1"/>
  <c r="G209" i="1"/>
  <c r="F209" i="1"/>
  <c r="FO208" i="1"/>
  <c r="FJ208" i="1"/>
  <c r="FH208" i="1"/>
  <c r="DQ208" i="1"/>
  <c r="DP208" i="1"/>
  <c r="DP207" i="1" s="1"/>
  <c r="DP206" i="1" s="1"/>
  <c r="DP254" i="1" s="1"/>
  <c r="DM208" i="1"/>
  <c r="DL208" i="1"/>
  <c r="DK208" i="1"/>
  <c r="DK207" i="1" s="1"/>
  <c r="DK206" i="1" s="1"/>
  <c r="DE208" i="1"/>
  <c r="DB208" i="1"/>
  <c r="CY208" i="1"/>
  <c r="CY206" i="1" s="1"/>
  <c r="CY254" i="1" s="1"/>
  <c r="CX208" i="1"/>
  <c r="CU208" i="1"/>
  <c r="CU207" i="1" s="1"/>
  <c r="CR208" i="1"/>
  <c r="CJ208" i="1"/>
  <c r="CC208" i="1"/>
  <c r="BU208" i="1"/>
  <c r="BR208" i="1"/>
  <c r="BM208" i="1"/>
  <c r="BI208" i="1"/>
  <c r="BI206" i="1" s="1"/>
  <c r="BD208" i="1"/>
  <c r="BD206" i="1" s="1"/>
  <c r="AT208" i="1"/>
  <c r="AN208" i="1"/>
  <c r="AM208" i="1"/>
  <c r="AJ208" i="1"/>
  <c r="AI208" i="1"/>
  <c r="AE208" i="1"/>
  <c r="AE206" i="1" s="1"/>
  <c r="AB208" i="1"/>
  <c r="X208" i="1"/>
  <c r="S208" i="1"/>
  <c r="L208" i="1"/>
  <c r="G208" i="1"/>
  <c r="G206" i="1" s="1"/>
  <c r="FJ207" i="1"/>
  <c r="FJ206" i="1" s="1"/>
  <c r="FH207" i="1"/>
  <c r="FD207" i="1"/>
  <c r="DQ207" i="1"/>
  <c r="DQ206" i="1" s="1"/>
  <c r="DQ254" i="1" s="1"/>
  <c r="DL207" i="1"/>
  <c r="FO206" i="1"/>
  <c r="FD206" i="1"/>
  <c r="EB206" i="1"/>
  <c r="EB254" i="1" s="1"/>
  <c r="DO206" i="1"/>
  <c r="DL206" i="1"/>
  <c r="DL254" i="1" s="1"/>
  <c r="CU206" i="1"/>
  <c r="CR206" i="1"/>
  <c r="CJ206" i="1"/>
  <c r="BX206" i="1"/>
  <c r="BU206" i="1"/>
  <c r="BR206" i="1"/>
  <c r="BM206" i="1"/>
  <c r="BA206" i="1"/>
  <c r="AM206" i="1"/>
  <c r="AI206" i="1"/>
  <c r="AH206" i="1"/>
  <c r="AB206" i="1"/>
  <c r="S206" i="1"/>
  <c r="FO204" i="1"/>
  <c r="FN204" i="1"/>
  <c r="FL204" i="1"/>
  <c r="FL258" i="1" s="1"/>
  <c r="FJ204" i="1"/>
  <c r="FI204" i="1"/>
  <c r="FH204" i="1"/>
  <c r="FD204" i="1"/>
  <c r="FD258" i="1" s="1"/>
  <c r="FB204" i="1"/>
  <c r="EX204" i="1"/>
  <c r="EX258" i="1" s="1"/>
  <c r="EW204" i="1"/>
  <c r="ET204" i="1"/>
  <c r="EP204" i="1"/>
  <c r="EP258" i="1" s="1"/>
  <c r="EN204" i="1"/>
  <c r="EB204" i="1"/>
  <c r="DZ204" i="1"/>
  <c r="DU204" i="1"/>
  <c r="DT204" i="1"/>
  <c r="DP204" i="1"/>
  <c r="DO204" i="1"/>
  <c r="DK204" i="1"/>
  <c r="DI204" i="1" s="1"/>
  <c r="DJ204" i="1"/>
  <c r="DG204" i="1"/>
  <c r="DD204" i="1"/>
  <c r="DA204" i="1"/>
  <c r="CX204" i="1"/>
  <c r="CU204" i="1"/>
  <c r="CR204" i="1"/>
  <c r="CO204" i="1"/>
  <c r="CL204" i="1"/>
  <c r="CI204" i="1"/>
  <c r="CC204" i="1"/>
  <c r="BZ204" i="1"/>
  <c r="BW204" i="1"/>
  <c r="BT204" i="1"/>
  <c r="BR204" i="1"/>
  <c r="BQ204" i="1"/>
  <c r="BN204" i="1"/>
  <c r="BM204" i="1"/>
  <c r="BI204" i="1"/>
  <c r="BG204" i="1"/>
  <c r="BD204" i="1"/>
  <c r="AZ204" i="1"/>
  <c r="AW204" i="1"/>
  <c r="AT204" i="1"/>
  <c r="AQ204" i="1"/>
  <c r="AP204" i="1"/>
  <c r="AN204" i="1"/>
  <c r="AM204" i="1"/>
  <c r="AJ204" i="1"/>
  <c r="AI204" i="1"/>
  <c r="AG204" i="1"/>
  <c r="AE204" i="1"/>
  <c r="AD204" i="1"/>
  <c r="AA204" i="1"/>
  <c r="Y204" i="1"/>
  <c r="V204" i="1"/>
  <c r="U204" i="1"/>
  <c r="S204" i="1"/>
  <c r="P204" i="1"/>
  <c r="M204" i="1"/>
  <c r="J204" i="1"/>
  <c r="G204" i="1"/>
  <c r="FN203" i="1"/>
  <c r="FL203" i="1"/>
  <c r="FL256" i="1" s="1"/>
  <c r="FF203" i="1"/>
  <c r="FD203" i="1"/>
  <c r="FD256" i="1" s="1"/>
  <c r="EY203" i="1"/>
  <c r="EX203" i="1"/>
  <c r="ER203" i="1"/>
  <c r="EP203" i="1"/>
  <c r="EP256" i="1" s="1"/>
  <c r="EO203" i="1"/>
  <c r="ED203" i="1"/>
  <c r="EB203" i="1"/>
  <c r="EB256" i="1" s="1"/>
  <c r="DV203" i="1"/>
  <c r="DU203" i="1"/>
  <c r="DQ203" i="1"/>
  <c r="DP203" i="1"/>
  <c r="DL203" i="1"/>
  <c r="DK203" i="1"/>
  <c r="DH203" i="1"/>
  <c r="CZ203" i="1"/>
  <c r="CY203" i="1"/>
  <c r="FN202" i="1"/>
  <c r="FL202" i="1"/>
  <c r="FD202" i="1"/>
  <c r="EP202" i="1"/>
  <c r="EB202" i="1"/>
  <c r="DK202" i="1"/>
  <c r="EQ202" i="1" s="1"/>
  <c r="FN201" i="1"/>
  <c r="FL201" i="1"/>
  <c r="FD201" i="1"/>
  <c r="EP201" i="1"/>
  <c r="DD201" i="1"/>
  <c r="FJ200" i="1"/>
  <c r="FK200" i="1" s="1"/>
  <c r="FC200" i="1"/>
  <c r="EZ200" i="1"/>
  <c r="EU200" i="1"/>
  <c r="EO200" i="1"/>
  <c r="EA200" i="1"/>
  <c r="DM200" i="1"/>
  <c r="EH200" i="1" s="1"/>
  <c r="DI200" i="1"/>
  <c r="DE200" i="1"/>
  <c r="CY200" i="1"/>
  <c r="FK199" i="1"/>
  <c r="FI199" i="1"/>
  <c r="FC199" i="1"/>
  <c r="FA199" i="1"/>
  <c r="EZ199" i="1"/>
  <c r="EW199" i="1"/>
  <c r="EW198" i="1" s="1"/>
  <c r="EU198" i="1" s="1"/>
  <c r="EV198" i="1" s="1"/>
  <c r="EN199" i="1"/>
  <c r="EA199" i="1"/>
  <c r="DX199" i="1"/>
  <c r="DY199" i="1" s="1"/>
  <c r="DO199" i="1"/>
  <c r="DT199" i="1" s="1"/>
  <c r="DI199" i="1"/>
  <c r="DG199" i="1"/>
  <c r="DF199" i="1" s="1"/>
  <c r="CW199" i="1"/>
  <c r="FK198" i="1"/>
  <c r="FH198" i="1" s="1"/>
  <c r="FI198" i="1"/>
  <c r="FC198" i="1"/>
  <c r="FB198" i="1"/>
  <c r="EZ198" i="1" s="1"/>
  <c r="FA198" i="1" s="1"/>
  <c r="EY198" i="1"/>
  <c r="EX198" i="1"/>
  <c r="ET198" i="1"/>
  <c r="DY198" i="1"/>
  <c r="DO198" i="1"/>
  <c r="DM198" i="1" s="1"/>
  <c r="DN198" i="1" s="1"/>
  <c r="DJ198" i="1"/>
  <c r="EA198" i="1" s="1"/>
  <c r="DI198" i="1"/>
  <c r="DG198" i="1"/>
  <c r="DF198" i="1"/>
  <c r="CW198" i="1"/>
  <c r="FK197" i="1"/>
  <c r="FH197" i="1"/>
  <c r="FC197" i="1"/>
  <c r="FA197" i="1"/>
  <c r="EZ197" i="1"/>
  <c r="EY197" i="1"/>
  <c r="EX197" i="1"/>
  <c r="EW197" i="1"/>
  <c r="EO197" i="1"/>
  <c r="EH197" i="1"/>
  <c r="EF197" i="1"/>
  <c r="EG197" i="1" s="1"/>
  <c r="EA197" i="1"/>
  <c r="DY197" i="1"/>
  <c r="DX197" i="1"/>
  <c r="DV197" i="1"/>
  <c r="DU197" i="1"/>
  <c r="DT197" i="1"/>
  <c r="DR197" i="1"/>
  <c r="DS197" i="1" s="1"/>
  <c r="DM197" i="1"/>
  <c r="DN197" i="1" s="1"/>
  <c r="DI197" i="1"/>
  <c r="DG197" i="1"/>
  <c r="DF197" i="1" s="1"/>
  <c r="CZ197" i="1"/>
  <c r="CW197" i="1"/>
  <c r="CU197" i="1"/>
  <c r="CT197" i="1" s="1"/>
  <c r="CQ197" i="1"/>
  <c r="CK197" i="1"/>
  <c r="CH197" i="1"/>
  <c r="BY197" i="1"/>
  <c r="BV197" i="1"/>
  <c r="CF197" i="1" s="1"/>
  <c r="BP197" i="1"/>
  <c r="BP192" i="1" s="1"/>
  <c r="BI197" i="1"/>
  <c r="BG197" i="1"/>
  <c r="BE197" i="1" s="1"/>
  <c r="BF197" i="1"/>
  <c r="BB197" i="1"/>
  <c r="AV197" i="1"/>
  <c r="AT197" i="1"/>
  <c r="AS197" i="1" s="1"/>
  <c r="AL197" i="1"/>
  <c r="AG197" i="1"/>
  <c r="AF197" i="1" s="1"/>
  <c r="AR197" i="1" s="1"/>
  <c r="AC197" i="1"/>
  <c r="Z197" i="1"/>
  <c r="AK197" i="1" s="1"/>
  <c r="Y197" i="1"/>
  <c r="X197" i="1"/>
  <c r="T197" i="1"/>
  <c r="Q197" i="1"/>
  <c r="P197" i="1"/>
  <c r="O197" i="1"/>
  <c r="N197" i="1" s="1"/>
  <c r="K197" i="1"/>
  <c r="J197" i="1"/>
  <c r="I197" i="1"/>
  <c r="H197" i="1" s="1"/>
  <c r="E197" i="1"/>
  <c r="FK196" i="1"/>
  <c r="FF196" i="1"/>
  <c r="EX196" i="1"/>
  <c r="EW196" i="1"/>
  <c r="ER196" i="1"/>
  <c r="DV196" i="1"/>
  <c r="DU196" i="1"/>
  <c r="DT196" i="1"/>
  <c r="DR196" i="1"/>
  <c r="DS196" i="1" s="1"/>
  <c r="DQ196" i="1"/>
  <c r="DM196" i="1"/>
  <c r="DI196" i="1"/>
  <c r="DN196" i="1" s="1"/>
  <c r="DH196" i="1"/>
  <c r="DF196" i="1"/>
  <c r="CW196" i="1"/>
  <c r="FK195" i="1"/>
  <c r="FC195" i="1"/>
  <c r="EZ195" i="1"/>
  <c r="EY195" i="1"/>
  <c r="EX195" i="1"/>
  <c r="EX192" i="1" s="1"/>
  <c r="EX201" i="1" s="1"/>
  <c r="EW195" i="1"/>
  <c r="EO195" i="1"/>
  <c r="EG195" i="1"/>
  <c r="EF195" i="1"/>
  <c r="EA195" i="1"/>
  <c r="DX195" i="1"/>
  <c r="DY195" i="1" s="1"/>
  <c r="DV195" i="1"/>
  <c r="DU195" i="1"/>
  <c r="DT195" i="1"/>
  <c r="DR195" i="1" s="1"/>
  <c r="DS195" i="1"/>
  <c r="DN195" i="1"/>
  <c r="DM195" i="1"/>
  <c r="EH195" i="1" s="1"/>
  <c r="DI195" i="1"/>
  <c r="FI195" i="1" s="1"/>
  <c r="DG195" i="1"/>
  <c r="DF195" i="1"/>
  <c r="CZ195" i="1"/>
  <c r="CW195" i="1"/>
  <c r="CT195" i="1"/>
  <c r="CQ195" i="1"/>
  <c r="CM195" i="1"/>
  <c r="CL195" i="1"/>
  <c r="CK195" i="1" s="1"/>
  <c r="CH195" i="1"/>
  <c r="CB195" i="1"/>
  <c r="CA195" i="1"/>
  <c r="BV195" i="1"/>
  <c r="BG195" i="1"/>
  <c r="BF195" i="1"/>
  <c r="BE195" i="1"/>
  <c r="BB195" i="1"/>
  <c r="AX195" i="1"/>
  <c r="AT195" i="1"/>
  <c r="AG195" i="1"/>
  <c r="AF195" i="1"/>
  <c r="AC195" i="1"/>
  <c r="Z195" i="1"/>
  <c r="AK195" i="1" s="1"/>
  <c r="Y195" i="1"/>
  <c r="X195" i="1"/>
  <c r="W195" i="1" s="1"/>
  <c r="T195" i="1"/>
  <c r="Q195" i="1"/>
  <c r="P195" i="1"/>
  <c r="N195" i="1" s="1"/>
  <c r="O195" i="1"/>
  <c r="K195" i="1"/>
  <c r="J195" i="1"/>
  <c r="H195" i="1" s="1"/>
  <c r="I195" i="1"/>
  <c r="E195" i="1"/>
  <c r="FK194" i="1"/>
  <c r="FC194" i="1"/>
  <c r="FA194" i="1"/>
  <c r="EY194" i="1"/>
  <c r="EX194" i="1"/>
  <c r="EW194" i="1"/>
  <c r="EU194" i="1" s="1"/>
  <c r="EV194" i="1" s="1"/>
  <c r="EQ194" i="1"/>
  <c r="EO194" i="1"/>
  <c r="EG194" i="1"/>
  <c r="EF194" i="1"/>
  <c r="EE194" i="1"/>
  <c r="EA194" i="1"/>
  <c r="DY194" i="1"/>
  <c r="DX194" i="1"/>
  <c r="DV194" i="1"/>
  <c r="DU194" i="1"/>
  <c r="DT194" i="1"/>
  <c r="DR194" i="1" s="1"/>
  <c r="DS194" i="1" s="1"/>
  <c r="DM194" i="1"/>
  <c r="DI194" i="1"/>
  <c r="FI194" i="1" s="1"/>
  <c r="DG194" i="1"/>
  <c r="DF194" i="1" s="1"/>
  <c r="CW194" i="1"/>
  <c r="FK193" i="1"/>
  <c r="FI193" i="1"/>
  <c r="FH193" i="1"/>
  <c r="FE193" i="1"/>
  <c r="FC193" i="1"/>
  <c r="FA193" i="1"/>
  <c r="EZ193" i="1"/>
  <c r="EY193" i="1"/>
  <c r="EX193" i="1"/>
  <c r="EW193" i="1"/>
  <c r="EU193" i="1" s="1"/>
  <c r="EV193" i="1" s="1"/>
  <c r="EQ193" i="1"/>
  <c r="EO193" i="1"/>
  <c r="EG193" i="1"/>
  <c r="EF193" i="1"/>
  <c r="EA193" i="1"/>
  <c r="DX193" i="1"/>
  <c r="DY193" i="1" s="1"/>
  <c r="DV193" i="1"/>
  <c r="DT193" i="1"/>
  <c r="DR193" i="1" s="1"/>
  <c r="DS193" i="1"/>
  <c r="DP193" i="1"/>
  <c r="DU193" i="1" s="1"/>
  <c r="DU192" i="1" s="1"/>
  <c r="DI193" i="1"/>
  <c r="DG193" i="1"/>
  <c r="CZ193" i="1"/>
  <c r="CW193" i="1"/>
  <c r="CU193" i="1"/>
  <c r="CT193" i="1" s="1"/>
  <c r="CT192" i="1" s="1"/>
  <c r="CQ193" i="1"/>
  <c r="CM193" i="1"/>
  <c r="CL193" i="1"/>
  <c r="CH193" i="1"/>
  <c r="CB193" i="1"/>
  <c r="CA193" i="1"/>
  <c r="BY193" i="1"/>
  <c r="BV193" i="1"/>
  <c r="CF193" i="1" s="1"/>
  <c r="BT193" i="1"/>
  <c r="BH193" i="1"/>
  <c r="BG193" i="1"/>
  <c r="BB193" i="1"/>
  <c r="AX193" i="1"/>
  <c r="AV193" i="1" s="1"/>
  <c r="AT193" i="1"/>
  <c r="AG193" i="1"/>
  <c r="AF193" i="1" s="1"/>
  <c r="AC193" i="1"/>
  <c r="Z193" i="1"/>
  <c r="Y193" i="1"/>
  <c r="X193" i="1"/>
  <c r="T193" i="1"/>
  <c r="Q193" i="1"/>
  <c r="P193" i="1"/>
  <c r="O193" i="1"/>
  <c r="N193" i="1"/>
  <c r="K193" i="1"/>
  <c r="J193" i="1"/>
  <c r="I193" i="1"/>
  <c r="H193" i="1"/>
  <c r="E193" i="1"/>
  <c r="FJ192" i="1"/>
  <c r="FE192" i="1"/>
  <c r="FD192" i="1"/>
  <c r="FC192" i="1"/>
  <c r="FB192" i="1"/>
  <c r="EW192" i="1"/>
  <c r="ET192" i="1"/>
  <c r="EQ192" i="1"/>
  <c r="EP192" i="1"/>
  <c r="EN192" i="1"/>
  <c r="EB192" i="1"/>
  <c r="EB201" i="1" s="1"/>
  <c r="DZ192" i="1"/>
  <c r="DV192" i="1"/>
  <c r="DT192" i="1"/>
  <c r="DR192" i="1" s="1"/>
  <c r="DQ192" i="1"/>
  <c r="DP192" i="1"/>
  <c r="DO192" i="1"/>
  <c r="DL192" i="1"/>
  <c r="DK192" i="1"/>
  <c r="DK201" i="1" s="1"/>
  <c r="DJ192" i="1"/>
  <c r="DH192" i="1"/>
  <c r="DB192" i="1"/>
  <c r="DA192" i="1"/>
  <c r="CY192" i="1"/>
  <c r="CW192" i="1" s="1"/>
  <c r="CX192" i="1"/>
  <c r="CV192" i="1"/>
  <c r="CU192" i="1"/>
  <c r="CS192" i="1"/>
  <c r="CR192" i="1"/>
  <c r="CQ192" i="1"/>
  <c r="CP192" i="1"/>
  <c r="CO192" i="1"/>
  <c r="CN192" i="1"/>
  <c r="CM192" i="1"/>
  <c r="CJ192" i="1"/>
  <c r="CI192" i="1"/>
  <c r="CD192" i="1"/>
  <c r="CA192" i="1"/>
  <c r="BX192" i="1"/>
  <c r="BW192" i="1"/>
  <c r="BU192" i="1"/>
  <c r="BR192" i="1"/>
  <c r="BQ192" i="1"/>
  <c r="BO192" i="1"/>
  <c r="BN192" i="1"/>
  <c r="BM192" i="1"/>
  <c r="BJ192" i="1"/>
  <c r="BD192" i="1"/>
  <c r="BC192" i="1"/>
  <c r="BB192" i="1"/>
  <c r="BA192" i="1"/>
  <c r="AW192" i="1"/>
  <c r="AU192" i="1"/>
  <c r="AQ192" i="1"/>
  <c r="AP192" i="1"/>
  <c r="AN192" i="1"/>
  <c r="AM192" i="1"/>
  <c r="AJ192" i="1"/>
  <c r="AI192" i="1"/>
  <c r="AH192" i="1"/>
  <c r="AG192" i="1"/>
  <c r="AE192" i="1"/>
  <c r="AD192" i="1"/>
  <c r="AC192" i="1"/>
  <c r="AB192" i="1"/>
  <c r="AA192" i="1"/>
  <c r="V192" i="1"/>
  <c r="U192" i="1"/>
  <c r="T192" i="1" s="1"/>
  <c r="S192" i="1"/>
  <c r="R192" i="1"/>
  <c r="Q192" i="1"/>
  <c r="O192" i="1"/>
  <c r="M192" i="1"/>
  <c r="L192" i="1"/>
  <c r="K192" i="1"/>
  <c r="I192" i="1"/>
  <c r="G192" i="1"/>
  <c r="F192" i="1"/>
  <c r="E192" i="1"/>
  <c r="FK191" i="1"/>
  <c r="FI191" i="1"/>
  <c r="FC191" i="1"/>
  <c r="FA191" i="1"/>
  <c r="EU191" i="1"/>
  <c r="EV191" i="1" s="1"/>
  <c r="EO191" i="1"/>
  <c r="EG191" i="1"/>
  <c r="EE191" i="1"/>
  <c r="EA191" i="1"/>
  <c r="DY191" i="1"/>
  <c r="DM191" i="1"/>
  <c r="CZ191" i="1"/>
  <c r="CT191" i="1"/>
  <c r="CQ191" i="1"/>
  <c r="CM191" i="1"/>
  <c r="CK191" i="1" s="1"/>
  <c r="CH191" i="1"/>
  <c r="CB191" i="1"/>
  <c r="CA191" i="1"/>
  <c r="BY191" i="1"/>
  <c r="BV191" i="1"/>
  <c r="CF191" i="1" s="1"/>
  <c r="BL191" i="1"/>
  <c r="BH191" i="1"/>
  <c r="BG191" i="1"/>
  <c r="BE191" i="1" s="1"/>
  <c r="BB191" i="1"/>
  <c r="AY191" i="1"/>
  <c r="AX191" i="1"/>
  <c r="AV191" i="1" s="1"/>
  <c r="AS191" i="1"/>
  <c r="AK191" i="1"/>
  <c r="AL191" i="1" s="1"/>
  <c r="AF191" i="1"/>
  <c r="AC191" i="1"/>
  <c r="Z191" i="1"/>
  <c r="Y191" i="1"/>
  <c r="T191" i="1"/>
  <c r="Q191" i="1"/>
  <c r="P191" i="1"/>
  <c r="N191" i="1" s="1"/>
  <c r="K191" i="1"/>
  <c r="J191" i="1"/>
  <c r="H191" i="1"/>
  <c r="E191" i="1"/>
  <c r="FK190" i="1"/>
  <c r="FG190" i="1"/>
  <c r="EZ190" i="1"/>
  <c r="FA190" i="1" s="1"/>
  <c r="EY190" i="1"/>
  <c r="EU190" i="1" s="1"/>
  <c r="EV190" i="1"/>
  <c r="ES190" i="1"/>
  <c r="EG190" i="1"/>
  <c r="EF190" i="1"/>
  <c r="EE190" i="1"/>
  <c r="DX190" i="1"/>
  <c r="DY190" i="1" s="1"/>
  <c r="DQ190" i="1"/>
  <c r="DI190" i="1"/>
  <c r="FI190" i="1" s="1"/>
  <c r="DH190" i="1"/>
  <c r="DE190" i="1"/>
  <c r="DC190" i="1" s="1"/>
  <c r="CZ190" i="1"/>
  <c r="CW190" i="1"/>
  <c r="CV190" i="1"/>
  <c r="CT190" i="1" s="1"/>
  <c r="CQ190" i="1"/>
  <c r="CP190" i="1"/>
  <c r="CO190" i="1"/>
  <c r="CO189" i="1" s="1"/>
  <c r="CO188" i="1" s="1"/>
  <c r="CN190" i="1"/>
  <c r="CJ190" i="1"/>
  <c r="CF190" i="1"/>
  <c r="CD190" i="1"/>
  <c r="CB190" i="1"/>
  <c r="CA190" i="1"/>
  <c r="BY190" i="1"/>
  <c r="BV190" i="1"/>
  <c r="BU190" i="1"/>
  <c r="BH190" i="1"/>
  <c r="BB190" i="1"/>
  <c r="BB186" i="1" s="1"/>
  <c r="AV190" i="1"/>
  <c r="AU190" i="1"/>
  <c r="AH190" i="1"/>
  <c r="AF190" i="1" s="1"/>
  <c r="AR190" i="1" s="1"/>
  <c r="AC190" i="1"/>
  <c r="Z190" i="1"/>
  <c r="Z186" i="1" s="1"/>
  <c r="Y190" i="1"/>
  <c r="W190" i="1"/>
  <c r="T190" i="1"/>
  <c r="S190" i="1"/>
  <c r="K190" i="1"/>
  <c r="J190" i="1"/>
  <c r="H190" i="1"/>
  <c r="E190" i="1"/>
  <c r="FK189" i="1"/>
  <c r="FI189" i="1"/>
  <c r="FG189" i="1"/>
  <c r="FC189" i="1"/>
  <c r="FA189" i="1"/>
  <c r="EZ189" i="1"/>
  <c r="EY189" i="1"/>
  <c r="EU189" i="1" s="1"/>
  <c r="EV189" i="1" s="1"/>
  <c r="ER189" i="1"/>
  <c r="EO189" i="1"/>
  <c r="EH189" i="1"/>
  <c r="EG189" i="1"/>
  <c r="EA189" i="1"/>
  <c r="DV189" i="1"/>
  <c r="DR189" i="1" s="1"/>
  <c r="DS189" i="1" s="1"/>
  <c r="DN189" i="1"/>
  <c r="DM189" i="1"/>
  <c r="CT189" i="1"/>
  <c r="CQ189" i="1"/>
  <c r="CP189" i="1"/>
  <c r="CN189" i="1"/>
  <c r="CN188" i="1" s="1"/>
  <c r="CN187" i="1" s="1"/>
  <c r="CN186" i="1" s="1"/>
  <c r="CJ189" i="1"/>
  <c r="CH189" i="1" s="1"/>
  <c r="CM189" i="1" s="1"/>
  <c r="CK189" i="1" s="1"/>
  <c r="CB189" i="1"/>
  <c r="CA189" i="1"/>
  <c r="BY189" i="1"/>
  <c r="BV189" i="1"/>
  <c r="CF189" i="1" s="1"/>
  <c r="BU189" i="1"/>
  <c r="BS189" i="1" s="1"/>
  <c r="BL189" i="1"/>
  <c r="BJ189" i="1"/>
  <c r="BH189" i="1"/>
  <c r="BB189" i="1"/>
  <c r="AY189" i="1"/>
  <c r="AU189" i="1"/>
  <c r="AS189" i="1" s="1"/>
  <c r="AR189" i="1"/>
  <c r="AK189" i="1"/>
  <c r="AL189" i="1" s="1"/>
  <c r="AF189" i="1"/>
  <c r="AC189" i="1"/>
  <c r="Z189" i="1"/>
  <c r="Y189" i="1"/>
  <c r="W189" i="1" s="1"/>
  <c r="T189" i="1"/>
  <c r="Q189" i="1"/>
  <c r="P189" i="1"/>
  <c r="N189" i="1" s="1"/>
  <c r="K189" i="1"/>
  <c r="J189" i="1"/>
  <c r="H189" i="1"/>
  <c r="E189" i="1"/>
  <c r="FK188" i="1"/>
  <c r="FI188" i="1"/>
  <c r="FG188" i="1"/>
  <c r="FC188" i="1"/>
  <c r="FA188" i="1"/>
  <c r="EZ188" i="1"/>
  <c r="ER188" i="1"/>
  <c r="EO188" i="1"/>
  <c r="EH188" i="1"/>
  <c r="EG188" i="1"/>
  <c r="EA188" i="1"/>
  <c r="DV188" i="1"/>
  <c r="DR188" i="1" s="1"/>
  <c r="DS188" i="1"/>
  <c r="DN188" i="1"/>
  <c r="DM188" i="1"/>
  <c r="CT188" i="1"/>
  <c r="CQ188" i="1"/>
  <c r="CP188" i="1"/>
  <c r="CP187" i="1" s="1"/>
  <c r="CJ188" i="1"/>
  <c r="CH188" i="1"/>
  <c r="CM188" i="1" s="1"/>
  <c r="CK188" i="1" s="1"/>
  <c r="CB188" i="1"/>
  <c r="CA188" i="1"/>
  <c r="BY188" i="1"/>
  <c r="BV188" i="1"/>
  <c r="CF188" i="1" s="1"/>
  <c r="BU188" i="1"/>
  <c r="BS188" i="1" s="1"/>
  <c r="BL188" i="1"/>
  <c r="BJ188" i="1"/>
  <c r="BH188" i="1"/>
  <c r="BB188" i="1"/>
  <c r="BA188" i="1"/>
  <c r="BG188" i="1" s="1"/>
  <c r="BE188" i="1" s="1"/>
  <c r="AY188" i="1"/>
  <c r="AX188" i="1"/>
  <c r="AV188" i="1" s="1"/>
  <c r="AU188" i="1"/>
  <c r="AS188" i="1" s="1"/>
  <c r="AR188" i="1"/>
  <c r="AK188" i="1"/>
  <c r="AL188" i="1" s="1"/>
  <c r="AF188" i="1"/>
  <c r="AC188" i="1"/>
  <c r="Z188" i="1"/>
  <c r="Y188" i="1"/>
  <c r="W188" i="1" s="1"/>
  <c r="T188" i="1"/>
  <c r="Q188" i="1"/>
  <c r="P188" i="1"/>
  <c r="K188" i="1"/>
  <c r="J188" i="1"/>
  <c r="H188" i="1"/>
  <c r="E188" i="1"/>
  <c r="FK187" i="1"/>
  <c r="FG187" i="1"/>
  <c r="FC187" i="1"/>
  <c r="FA187" i="1"/>
  <c r="EZ187" i="1"/>
  <c r="EY187" i="1"/>
  <c r="EY186" i="1" s="1"/>
  <c r="ES187" i="1"/>
  <c r="EH187" i="1"/>
  <c r="EF187" i="1"/>
  <c r="EE187" i="1"/>
  <c r="DY187" i="1"/>
  <c r="DX187" i="1"/>
  <c r="DQ187" i="1"/>
  <c r="DM187" i="1" s="1"/>
  <c r="DN187" i="1" s="1"/>
  <c r="DI187" i="1"/>
  <c r="FI187" i="1" s="1"/>
  <c r="DF187" i="1"/>
  <c r="CZ187" i="1"/>
  <c r="CZ186" i="1" s="1"/>
  <c r="CZ204" i="1" s="1"/>
  <c r="CW187" i="1"/>
  <c r="CV187" i="1"/>
  <c r="CQ187" i="1"/>
  <c r="CO187" i="1"/>
  <c r="CO186" i="1" s="1"/>
  <c r="CO180" i="1" s="1"/>
  <c r="CO179" i="1" s="1"/>
  <c r="CO177" i="1" s="1"/>
  <c r="CO174" i="1" s="1"/>
  <c r="CO173" i="1" s="1"/>
  <c r="CO172" i="1" s="1"/>
  <c r="CO171" i="1" s="1"/>
  <c r="CO170" i="1" s="1"/>
  <c r="CO169" i="1" s="1"/>
  <c r="CO168" i="1" s="1"/>
  <c r="CO167" i="1" s="1"/>
  <c r="CO166" i="1" s="1"/>
  <c r="CM187" i="1"/>
  <c r="CH187" i="1"/>
  <c r="CD187" i="1"/>
  <c r="CA187" i="1"/>
  <c r="BX187" i="1"/>
  <c r="BU187" i="1"/>
  <c r="BS187" i="1" s="1"/>
  <c r="BH187" i="1"/>
  <c r="BB187" i="1"/>
  <c r="AV187" i="1"/>
  <c r="AU187" i="1"/>
  <c r="AR187" i="1"/>
  <c r="AK187" i="1"/>
  <c r="AL187" i="1" s="1"/>
  <c r="AF187" i="1"/>
  <c r="AC187" i="1"/>
  <c r="AC186" i="1" s="1"/>
  <c r="AC204" i="1" s="1"/>
  <c r="Z187" i="1"/>
  <c r="Y187" i="1"/>
  <c r="W187" i="1" s="1"/>
  <c r="T187" i="1"/>
  <c r="S187" i="1"/>
  <c r="Q187" i="1"/>
  <c r="M187" i="1"/>
  <c r="K187" i="1"/>
  <c r="J187" i="1"/>
  <c r="H187" i="1"/>
  <c r="G187" i="1"/>
  <c r="E187" i="1"/>
  <c r="FO186" i="1"/>
  <c r="FK186" i="1"/>
  <c r="FJ186" i="1"/>
  <c r="FF186" i="1"/>
  <c r="FB186" i="1"/>
  <c r="FC186" i="1" s="1"/>
  <c r="EZ186" i="1"/>
  <c r="ET186" i="1"/>
  <c r="ER186" i="1"/>
  <c r="EN186" i="1"/>
  <c r="EF186" i="1"/>
  <c r="ED186" i="1"/>
  <c r="DZ186" i="1"/>
  <c r="DL186" i="1"/>
  <c r="DL204" i="1" s="1"/>
  <c r="DJ186" i="1"/>
  <c r="DG186" i="1"/>
  <c r="DB186" i="1"/>
  <c r="DB204" i="1" s="1"/>
  <c r="CY186" i="1"/>
  <c r="CY204" i="1" s="1"/>
  <c r="CX186" i="1"/>
  <c r="CW186" i="1"/>
  <c r="CW204" i="1" s="1"/>
  <c r="CU186" i="1"/>
  <c r="CS186" i="1"/>
  <c r="CS204" i="1" s="1"/>
  <c r="CP186" i="1"/>
  <c r="CP204" i="1" s="1"/>
  <c r="CL186" i="1"/>
  <c r="CC186" i="1"/>
  <c r="BZ186" i="1"/>
  <c r="BW186" i="1"/>
  <c r="BT186" i="1"/>
  <c r="BR186" i="1"/>
  <c r="BQ186" i="1"/>
  <c r="BP186" i="1"/>
  <c r="BP204" i="1" s="1"/>
  <c r="BO186" i="1"/>
  <c r="BO204" i="1" s="1"/>
  <c r="BN186" i="1"/>
  <c r="BM186" i="1"/>
  <c r="BJ186" i="1"/>
  <c r="BJ204" i="1" s="1"/>
  <c r="BI186" i="1"/>
  <c r="BH186" i="1"/>
  <c r="BH204" i="1" s="1"/>
  <c r="BF186" i="1"/>
  <c r="BD186" i="1"/>
  <c r="BD258" i="1" s="1"/>
  <c r="BC186" i="1"/>
  <c r="AZ186" i="1"/>
  <c r="AX186" i="1"/>
  <c r="AX204" i="1" s="1"/>
  <c r="AW186" i="1"/>
  <c r="AV186" i="1"/>
  <c r="AV204" i="1" s="1"/>
  <c r="AE186" i="1"/>
  <c r="AD186" i="1"/>
  <c r="AB186" i="1"/>
  <c r="AB204" i="1" s="1"/>
  <c r="AA186" i="1"/>
  <c r="V186" i="1"/>
  <c r="S186" i="1"/>
  <c r="Q186" i="1" s="1"/>
  <c r="M186" i="1"/>
  <c r="J186" i="1"/>
  <c r="H186" i="1" s="1"/>
  <c r="G186" i="1"/>
  <c r="FK185" i="1"/>
  <c r="FC185" i="1"/>
  <c r="EZ185" i="1"/>
  <c r="FA185" i="1" s="1"/>
  <c r="EN185" i="1"/>
  <c r="EN183" i="1" s="1"/>
  <c r="EA185" i="1"/>
  <c r="DX185" i="1"/>
  <c r="DY185" i="1" s="1"/>
  <c r="DO185" i="1"/>
  <c r="DM185" i="1"/>
  <c r="DN185" i="1" s="1"/>
  <c r="DI185" i="1"/>
  <c r="FI185" i="1" s="1"/>
  <c r="DF185" i="1"/>
  <c r="CW185" i="1"/>
  <c r="FK184" i="1"/>
  <c r="FC184" i="1"/>
  <c r="EZ184" i="1"/>
  <c r="EW184" i="1"/>
  <c r="EU184" i="1" s="1"/>
  <c r="EO184" i="1"/>
  <c r="EF184" i="1"/>
  <c r="EA184" i="1"/>
  <c r="DX184" i="1"/>
  <c r="DT184" i="1"/>
  <c r="DR184" i="1" s="1"/>
  <c r="DS184" i="1" s="1"/>
  <c r="DO184" i="1"/>
  <c r="DM184" i="1"/>
  <c r="DI184" i="1"/>
  <c r="DG184" i="1"/>
  <c r="DF184" i="1"/>
  <c r="CW184" i="1"/>
  <c r="FK183" i="1"/>
  <c r="FC183" i="1"/>
  <c r="FB183" i="1"/>
  <c r="EZ183" i="1" s="1"/>
  <c r="FA183" i="1"/>
  <c r="EA183" i="1"/>
  <c r="DZ183" i="1"/>
  <c r="DX183" i="1" s="1"/>
  <c r="DY183" i="1" s="1"/>
  <c r="DJ183" i="1"/>
  <c r="DI183" i="1" s="1"/>
  <c r="FI183" i="1" s="1"/>
  <c r="DG183" i="1"/>
  <c r="CX183" i="1"/>
  <c r="CW183" i="1" s="1"/>
  <c r="FK182" i="1"/>
  <c r="FC182" i="1"/>
  <c r="EZ182" i="1"/>
  <c r="FA182" i="1" s="1"/>
  <c r="EO182" i="1"/>
  <c r="EG182" i="1"/>
  <c r="EF182" i="1"/>
  <c r="EA182" i="1"/>
  <c r="DX182" i="1"/>
  <c r="DY182" i="1" s="1"/>
  <c r="DO182" i="1"/>
  <c r="DM182" i="1" s="1"/>
  <c r="DI182" i="1"/>
  <c r="FI182" i="1" s="1"/>
  <c r="DF182" i="1"/>
  <c r="CW182" i="1"/>
  <c r="CU182" i="1"/>
  <c r="CQ182" i="1"/>
  <c r="CP182" i="1"/>
  <c r="CO182" i="1"/>
  <c r="CO181" i="1" s="1"/>
  <c r="CN182" i="1"/>
  <c r="CL182" i="1"/>
  <c r="CH182" i="1"/>
  <c r="CH181" i="1" s="1"/>
  <c r="CF182" i="1"/>
  <c r="CB182" i="1"/>
  <c r="BZ182" i="1"/>
  <c r="BY182" i="1"/>
  <c r="BY181" i="1" s="1"/>
  <c r="BW182" i="1"/>
  <c r="BV182" i="1"/>
  <c r="BT182" i="1"/>
  <c r="BS182" i="1"/>
  <c r="BS181" i="1" s="1"/>
  <c r="BP182" i="1"/>
  <c r="BL182" i="1"/>
  <c r="BH182" i="1"/>
  <c r="BG182" i="1"/>
  <c r="BG181" i="1" s="1"/>
  <c r="BE182" i="1"/>
  <c r="BE181" i="1" s="1"/>
  <c r="BC182" i="1"/>
  <c r="BB182" i="1"/>
  <c r="AZ182" i="1"/>
  <c r="BF182" i="1" s="1"/>
  <c r="AY182" i="1"/>
  <c r="AY181" i="1" s="1"/>
  <c r="AV182" i="1"/>
  <c r="AS182" i="1"/>
  <c r="AS181" i="1" s="1"/>
  <c r="AG182" i="1"/>
  <c r="AC182" i="1"/>
  <c r="AC181" i="1" s="1"/>
  <c r="Z182" i="1"/>
  <c r="AK182" i="1" s="1"/>
  <c r="Y182" i="1"/>
  <c r="Y181" i="1" s="1"/>
  <c r="X182" i="1"/>
  <c r="W182" i="1"/>
  <c r="W181" i="1" s="1"/>
  <c r="T182" i="1"/>
  <c r="Q182" i="1"/>
  <c r="Q181" i="1" s="1"/>
  <c r="P182" i="1"/>
  <c r="O182" i="1"/>
  <c r="K182" i="1"/>
  <c r="K181" i="1" s="1"/>
  <c r="J182" i="1"/>
  <c r="I182" i="1"/>
  <c r="E182" i="1"/>
  <c r="E181" i="1" s="1"/>
  <c r="FO181" i="1"/>
  <c r="FO256" i="1" s="1"/>
  <c r="FJ181" i="1"/>
  <c r="FG181" i="1"/>
  <c r="FB181" i="1"/>
  <c r="EZ181" i="1"/>
  <c r="ET181" i="1"/>
  <c r="ET256" i="1" s="1"/>
  <c r="ES181" i="1"/>
  <c r="EA181" i="1"/>
  <c r="DZ181" i="1"/>
  <c r="DX181" i="1" s="1"/>
  <c r="DL181" i="1"/>
  <c r="DJ181" i="1"/>
  <c r="DH181" i="1"/>
  <c r="DH256" i="1" s="1"/>
  <c r="DF256" i="1" s="1"/>
  <c r="DB181" i="1"/>
  <c r="DB256" i="1" s="1"/>
  <c r="DA181" i="1"/>
  <c r="DA256" i="1" s="1"/>
  <c r="CZ181" i="1"/>
  <c r="CZ256" i="1" s="1"/>
  <c r="CY181" i="1"/>
  <c r="CY256" i="1" s="1"/>
  <c r="CW256" i="1" s="1"/>
  <c r="CX181" i="1"/>
  <c r="CW181" i="1"/>
  <c r="CV181" i="1"/>
  <c r="CS181" i="1"/>
  <c r="CR181" i="1"/>
  <c r="CQ181" i="1"/>
  <c r="CP181" i="1"/>
  <c r="CN181" i="1"/>
  <c r="CM181" i="1"/>
  <c r="CJ181" i="1"/>
  <c r="CI181" i="1"/>
  <c r="CF181" i="1"/>
  <c r="CD181" i="1"/>
  <c r="CC181" i="1"/>
  <c r="CB181" i="1"/>
  <c r="CA181" i="1"/>
  <c r="BZ181" i="1"/>
  <c r="BX181" i="1"/>
  <c r="BW181" i="1"/>
  <c r="BV181" i="1"/>
  <c r="BU181" i="1"/>
  <c r="BT181" i="1"/>
  <c r="BR181" i="1"/>
  <c r="BQ181" i="1"/>
  <c r="BP181" i="1"/>
  <c r="BO181" i="1"/>
  <c r="BN181" i="1"/>
  <c r="BM181" i="1"/>
  <c r="BL181" i="1"/>
  <c r="BJ181" i="1"/>
  <c r="BI181" i="1"/>
  <c r="BH181" i="1"/>
  <c r="BF181" i="1"/>
  <c r="BD181" i="1"/>
  <c r="BC181" i="1"/>
  <c r="BB181" i="1"/>
  <c r="BA181" i="1"/>
  <c r="AZ181" i="1"/>
  <c r="AX181" i="1"/>
  <c r="AV181" i="1" s="1"/>
  <c r="AW181" i="1"/>
  <c r="AU181" i="1"/>
  <c r="AT181" i="1"/>
  <c r="AQ181" i="1"/>
  <c r="AP181" i="1"/>
  <c r="AK181" i="1"/>
  <c r="AJ181" i="1"/>
  <c r="AH181" i="1"/>
  <c r="AE181" i="1"/>
  <c r="AD181" i="1"/>
  <c r="AB181" i="1"/>
  <c r="AA181" i="1"/>
  <c r="Z181" i="1"/>
  <c r="X181" i="1"/>
  <c r="V181" i="1"/>
  <c r="U181" i="1"/>
  <c r="T181" i="1"/>
  <c r="S181" i="1"/>
  <c r="R181" i="1"/>
  <c r="P181" i="1"/>
  <c r="M181" i="1"/>
  <c r="L181" i="1"/>
  <c r="J181" i="1"/>
  <c r="G181" i="1"/>
  <c r="F181" i="1"/>
  <c r="FK180" i="1"/>
  <c r="FH180" i="1"/>
  <c r="FI180" i="1" s="1"/>
  <c r="FC180" i="1"/>
  <c r="FA180" i="1"/>
  <c r="EZ180" i="1"/>
  <c r="EW180" i="1"/>
  <c r="EU180" i="1"/>
  <c r="EV180" i="1" s="1"/>
  <c r="EO180" i="1"/>
  <c r="EF180" i="1"/>
  <c r="EA180" i="1"/>
  <c r="DY180" i="1"/>
  <c r="DX180" i="1"/>
  <c r="DT180" i="1"/>
  <c r="DR180" i="1" s="1"/>
  <c r="DS180" i="1" s="1"/>
  <c r="DM180" i="1"/>
  <c r="DN180" i="1" s="1"/>
  <c r="DI180" i="1"/>
  <c r="DG180" i="1"/>
  <c r="DF180" i="1" s="1"/>
  <c r="CZ180" i="1"/>
  <c r="CW180" i="1"/>
  <c r="CT180" i="1"/>
  <c r="CQ180" i="1"/>
  <c r="CK180" i="1"/>
  <c r="CH180" i="1"/>
  <c r="CF180" i="1"/>
  <c r="CB180" i="1"/>
  <c r="CB174" i="1" s="1"/>
  <c r="BV180" i="1"/>
  <c r="BP180" i="1"/>
  <c r="BG180" i="1"/>
  <c r="BE180" i="1" s="1"/>
  <c r="BF180" i="1"/>
  <c r="BB180" i="1"/>
  <c r="AZ180" i="1"/>
  <c r="AV180" i="1"/>
  <c r="AS180" i="1"/>
  <c r="AL180" i="1"/>
  <c r="AG180" i="1"/>
  <c r="AF180" i="1"/>
  <c r="AR180" i="1" s="1"/>
  <c r="AC180" i="1"/>
  <c r="Z180" i="1"/>
  <c r="AK180" i="1" s="1"/>
  <c r="Y180" i="1"/>
  <c r="X180" i="1"/>
  <c r="W180" i="1" s="1"/>
  <c r="T180" i="1"/>
  <c r="Q180" i="1"/>
  <c r="P180" i="1"/>
  <c r="O180" i="1"/>
  <c r="N180" i="1"/>
  <c r="K180" i="1"/>
  <c r="J180" i="1"/>
  <c r="I180" i="1"/>
  <c r="H180" i="1"/>
  <c r="E180" i="1"/>
  <c r="FK179" i="1"/>
  <c r="FH179" i="1"/>
  <c r="FI179" i="1" s="1"/>
  <c r="FC179" i="1"/>
  <c r="FA179" i="1"/>
  <c r="EZ179" i="1"/>
  <c r="EW179" i="1"/>
  <c r="EU179" i="1"/>
  <c r="EV179" i="1" s="1"/>
  <c r="EA179" i="1"/>
  <c r="DY179" i="1"/>
  <c r="DX179" i="1"/>
  <c r="DT179" i="1"/>
  <c r="DR179" i="1" s="1"/>
  <c r="DM179" i="1"/>
  <c r="DI179" i="1"/>
  <c r="DG179" i="1"/>
  <c r="DF179" i="1" s="1"/>
  <c r="CZ179" i="1"/>
  <c r="CW179" i="1"/>
  <c r="CT179" i="1"/>
  <c r="CQ179" i="1"/>
  <c r="CK179" i="1"/>
  <c r="CF179" i="1"/>
  <c r="CB179" i="1"/>
  <c r="BV179" i="1"/>
  <c r="BG179" i="1"/>
  <c r="BF179" i="1"/>
  <c r="BB179" i="1"/>
  <c r="AV179" i="1"/>
  <c r="AT179" i="1"/>
  <c r="AR179" i="1"/>
  <c r="AK179" i="1"/>
  <c r="AL179" i="1" s="1"/>
  <c r="AF179" i="1"/>
  <c r="AC179" i="1"/>
  <c r="Z179" i="1"/>
  <c r="Y179" i="1"/>
  <c r="X179" i="1"/>
  <c r="T179" i="1"/>
  <c r="Q179" i="1"/>
  <c r="Q174" i="1" s="1"/>
  <c r="P179" i="1"/>
  <c r="O179" i="1"/>
  <c r="N179" i="1" s="1"/>
  <c r="K179" i="1"/>
  <c r="K174" i="1" s="1"/>
  <c r="J179" i="1"/>
  <c r="I179" i="1"/>
  <c r="H179" i="1" s="1"/>
  <c r="E179" i="1"/>
  <c r="FK178" i="1"/>
  <c r="FI178" i="1"/>
  <c r="FH178" i="1"/>
  <c r="FC178" i="1"/>
  <c r="EZ178" i="1"/>
  <c r="FA178" i="1" s="1"/>
  <c r="EW178" i="1"/>
  <c r="EV178" i="1"/>
  <c r="EU178" i="1"/>
  <c r="EA178" i="1"/>
  <c r="DX178" i="1"/>
  <c r="DT178" i="1"/>
  <c r="DR178" i="1" s="1"/>
  <c r="DM178" i="1"/>
  <c r="DI178" i="1"/>
  <c r="DG178" i="1"/>
  <c r="DF178" i="1" s="1"/>
  <c r="CW178" i="1"/>
  <c r="FK177" i="1"/>
  <c r="FI177" i="1"/>
  <c r="FH177" i="1"/>
  <c r="FC177" i="1"/>
  <c r="EZ177" i="1"/>
  <c r="EW177" i="1"/>
  <c r="EU177" i="1" s="1"/>
  <c r="EV177" i="1" s="1"/>
  <c r="EO177" i="1"/>
  <c r="EH177" i="1"/>
  <c r="EF177" i="1"/>
  <c r="EA177" i="1"/>
  <c r="DX177" i="1"/>
  <c r="DT177" i="1"/>
  <c r="DR177" i="1"/>
  <c r="DM177" i="1"/>
  <c r="DI177" i="1"/>
  <c r="EG177" i="1" s="1"/>
  <c r="DG177" i="1"/>
  <c r="DF177" i="1"/>
  <c r="CZ177" i="1"/>
  <c r="CW177" i="1"/>
  <c r="CU177" i="1"/>
  <c r="CT177" i="1"/>
  <c r="CQ177" i="1"/>
  <c r="CH177" i="1"/>
  <c r="CL177" i="1" s="1"/>
  <c r="CK177" i="1" s="1"/>
  <c r="CF177" i="1"/>
  <c r="CF174" i="1" s="1"/>
  <c r="CE174" i="1" s="1"/>
  <c r="CB177" i="1"/>
  <c r="BZ177" i="1"/>
  <c r="BW177" i="1"/>
  <c r="BV177" i="1" s="1"/>
  <c r="BV174" i="1" s="1"/>
  <c r="BT177" i="1"/>
  <c r="BP177" i="1"/>
  <c r="BP174" i="1" s="1"/>
  <c r="BH177" i="1"/>
  <c r="BG177" i="1"/>
  <c r="BF177" i="1"/>
  <c r="BC177" i="1"/>
  <c r="BB177" i="1" s="1"/>
  <c r="AZ177" i="1"/>
  <c r="AV177" i="1"/>
  <c r="AS177" i="1"/>
  <c r="AG177" i="1"/>
  <c r="AF177" i="1" s="1"/>
  <c r="AC177" i="1"/>
  <c r="Z177" i="1"/>
  <c r="Y177" i="1"/>
  <c r="X177" i="1"/>
  <c r="T177" i="1"/>
  <c r="Q177" i="1"/>
  <c r="P177" i="1"/>
  <c r="O177" i="1"/>
  <c r="K177" i="1"/>
  <c r="J177" i="1"/>
  <c r="I177" i="1"/>
  <c r="E177" i="1"/>
  <c r="FJ176" i="1"/>
  <c r="FH176" i="1"/>
  <c r="FB176" i="1"/>
  <c r="EZ176" i="1"/>
  <c r="EW176" i="1"/>
  <c r="EU176" i="1"/>
  <c r="EN176" i="1"/>
  <c r="DZ176" i="1"/>
  <c r="DX176" i="1"/>
  <c r="DO176" i="1"/>
  <c r="DM176" i="1" s="1"/>
  <c r="DJ176" i="1"/>
  <c r="FC176" i="1" s="1"/>
  <c r="FK175" i="1"/>
  <c r="FH175" i="1"/>
  <c r="FC175" i="1"/>
  <c r="FA175" i="1"/>
  <c r="EZ175" i="1"/>
  <c r="EW175" i="1"/>
  <c r="EU175" i="1" s="1"/>
  <c r="EV175" i="1" s="1"/>
  <c r="EO175" i="1"/>
  <c r="EH175" i="1"/>
  <c r="EF175" i="1"/>
  <c r="EA175" i="1"/>
  <c r="DY175" i="1"/>
  <c r="DX175" i="1"/>
  <c r="DT175" i="1"/>
  <c r="DR175" i="1" s="1"/>
  <c r="DS175" i="1" s="1"/>
  <c r="DO175" i="1"/>
  <c r="DM175" i="1" s="1"/>
  <c r="DN175" i="1" s="1"/>
  <c r="DI175" i="1"/>
  <c r="FO174" i="1"/>
  <c r="FK174" i="1"/>
  <c r="FJ174" i="1"/>
  <c r="FH174" i="1"/>
  <c r="FG174" i="1"/>
  <c r="FB174" i="1"/>
  <c r="ET174" i="1"/>
  <c r="EN174" i="1"/>
  <c r="EA174" i="1"/>
  <c r="DZ174" i="1"/>
  <c r="DX174" i="1" s="1"/>
  <c r="DY174" i="1" s="1"/>
  <c r="DL174" i="1"/>
  <c r="DI174" i="1" s="1"/>
  <c r="FI174" i="1" s="1"/>
  <c r="DJ174" i="1"/>
  <c r="DH174" i="1"/>
  <c r="DB174" i="1"/>
  <c r="DA174" i="1"/>
  <c r="CZ174" i="1"/>
  <c r="CY174" i="1"/>
  <c r="CX174" i="1"/>
  <c r="CW174" i="1" s="1"/>
  <c r="CV174" i="1"/>
  <c r="CU174" i="1"/>
  <c r="CT174" i="1"/>
  <c r="CS174" i="1"/>
  <c r="CR174" i="1"/>
  <c r="CQ174" i="1"/>
  <c r="CM174" i="1"/>
  <c r="CL174" i="1"/>
  <c r="CK174" i="1" s="1"/>
  <c r="CJ174" i="1"/>
  <c r="CD174" i="1"/>
  <c r="CC174" i="1"/>
  <c r="CA174" i="1"/>
  <c r="BX174" i="1"/>
  <c r="BW174" i="1"/>
  <c r="BU174" i="1"/>
  <c r="BR174" i="1"/>
  <c r="BQ174" i="1"/>
  <c r="BO174" i="1"/>
  <c r="BN174" i="1"/>
  <c r="BM174" i="1"/>
  <c r="BJ174" i="1"/>
  <c r="BG174" i="1"/>
  <c r="BD174" i="1"/>
  <c r="BA174" i="1"/>
  <c r="AX174" i="1"/>
  <c r="AW174" i="1"/>
  <c r="AV174" i="1" s="1"/>
  <c r="AU174" i="1"/>
  <c r="AQ174" i="1"/>
  <c r="AP174" i="1"/>
  <c r="AJ174" i="1"/>
  <c r="AH174" i="1"/>
  <c r="AE174" i="1"/>
  <c r="AD174" i="1"/>
  <c r="AC174" i="1"/>
  <c r="AB174" i="1"/>
  <c r="AA174" i="1"/>
  <c r="V174" i="1"/>
  <c r="U174" i="1"/>
  <c r="S174" i="1"/>
  <c r="S155" i="1" s="1"/>
  <c r="R174" i="1"/>
  <c r="O174" i="1"/>
  <c r="M174" i="1"/>
  <c r="L174" i="1"/>
  <c r="I174" i="1"/>
  <c r="G174" i="1"/>
  <c r="G155" i="1" s="1"/>
  <c r="G201" i="1" s="1"/>
  <c r="F174" i="1"/>
  <c r="E174" i="1"/>
  <c r="FK173" i="1"/>
  <c r="FI173" i="1"/>
  <c r="FC173" i="1"/>
  <c r="EW173" i="1"/>
  <c r="EU173" i="1" s="1"/>
  <c r="EV173" i="1" s="1"/>
  <c r="EO173" i="1"/>
  <c r="EF173" i="1"/>
  <c r="EA173" i="1"/>
  <c r="DN173" i="1"/>
  <c r="DM173" i="1"/>
  <c r="EH173" i="1" s="1"/>
  <c r="DI173" i="1"/>
  <c r="FA173" i="1" s="1"/>
  <c r="DF173" i="1"/>
  <c r="CZ173" i="1"/>
  <c r="CW173" i="1"/>
  <c r="CT173" i="1"/>
  <c r="CQ173" i="1"/>
  <c r="CM173" i="1"/>
  <c r="CL173" i="1"/>
  <c r="CK173" i="1" s="1"/>
  <c r="CH173" i="1"/>
  <c r="CB173" i="1"/>
  <c r="CA173" i="1"/>
  <c r="BZ173" i="1"/>
  <c r="BY173" i="1" s="1"/>
  <c r="BV173" i="1"/>
  <c r="CF173" i="1" s="1"/>
  <c r="BL173" i="1"/>
  <c r="BH173" i="1"/>
  <c r="BG173" i="1"/>
  <c r="BF173" i="1"/>
  <c r="BE173" i="1" s="1"/>
  <c r="BB173" i="1"/>
  <c r="AY173" i="1"/>
  <c r="AX173" i="1"/>
  <c r="AW173" i="1"/>
  <c r="AV173" i="1"/>
  <c r="AS173" i="1"/>
  <c r="AF173" i="1"/>
  <c r="AC173" i="1"/>
  <c r="Z173" i="1"/>
  <c r="AK173" i="1" s="1"/>
  <c r="AL173" i="1" s="1"/>
  <c r="Y173" i="1"/>
  <c r="X173" i="1"/>
  <c r="W173" i="1" s="1"/>
  <c r="T173" i="1"/>
  <c r="Q173" i="1"/>
  <c r="P173" i="1"/>
  <c r="O173" i="1"/>
  <c r="N173" i="1"/>
  <c r="K173" i="1"/>
  <c r="J173" i="1"/>
  <c r="I173" i="1"/>
  <c r="H173" i="1"/>
  <c r="E173" i="1"/>
  <c r="FK172" i="1"/>
  <c r="FC172" i="1"/>
  <c r="FA172" i="1"/>
  <c r="EW172" i="1"/>
  <c r="EU172" i="1" s="1"/>
  <c r="EV172" i="1" s="1"/>
  <c r="EO172" i="1"/>
  <c r="EF172" i="1"/>
  <c r="EG172" i="1" s="1"/>
  <c r="EA172" i="1"/>
  <c r="DM172" i="1"/>
  <c r="DN172" i="1" s="1"/>
  <c r="DI172" i="1"/>
  <c r="FI172" i="1" s="1"/>
  <c r="DG172" i="1"/>
  <c r="DF172" i="1" s="1"/>
  <c r="DF171" i="1" s="1"/>
  <c r="CZ172" i="1"/>
  <c r="CW172" i="1"/>
  <c r="CT172" i="1"/>
  <c r="CQ172" i="1"/>
  <c r="CL172" i="1"/>
  <c r="CK172" i="1"/>
  <c r="CH172" i="1"/>
  <c r="CF172" i="1"/>
  <c r="CB172" i="1"/>
  <c r="BG172" i="1"/>
  <c r="BB172" i="1"/>
  <c r="AV172" i="1"/>
  <c r="AT172" i="1"/>
  <c r="AG172" i="1"/>
  <c r="AF172" i="1" s="1"/>
  <c r="AL172" i="1" s="1"/>
  <c r="AC172" i="1"/>
  <c r="AA172" i="1"/>
  <c r="Y172" i="1"/>
  <c r="T172" i="1"/>
  <c r="Q172" i="1"/>
  <c r="P172" i="1"/>
  <c r="P171" i="1" s="1"/>
  <c r="O172" i="1"/>
  <c r="N172" i="1" s="1"/>
  <c r="K172" i="1"/>
  <c r="J172" i="1"/>
  <c r="I172" i="1"/>
  <c r="H172" i="1" s="1"/>
  <c r="E172" i="1"/>
  <c r="FO171" i="1"/>
  <c r="FK171" i="1"/>
  <c r="FJ171" i="1"/>
  <c r="FG171" i="1"/>
  <c r="FC171" i="1"/>
  <c r="FB171" i="1"/>
  <c r="EW171" i="1"/>
  <c r="EU171" i="1" s="1"/>
  <c r="EV171" i="1"/>
  <c r="ET171" i="1"/>
  <c r="ES171" i="1"/>
  <c r="EO171" i="1"/>
  <c r="EN171" i="1"/>
  <c r="EA171" i="1"/>
  <c r="DZ171" i="1"/>
  <c r="DM171" i="1"/>
  <c r="DL171" i="1"/>
  <c r="DJ171" i="1"/>
  <c r="DI171" i="1"/>
  <c r="FI171" i="1" s="1"/>
  <c r="DH171" i="1"/>
  <c r="DG171" i="1"/>
  <c r="DB171" i="1"/>
  <c r="DA171" i="1"/>
  <c r="CZ171" i="1"/>
  <c r="CY171" i="1"/>
  <c r="CX171" i="1"/>
  <c r="CW171" i="1"/>
  <c r="CV171" i="1"/>
  <c r="CU171" i="1"/>
  <c r="CT171" i="1"/>
  <c r="CS171" i="1"/>
  <c r="CR171" i="1"/>
  <c r="CQ171" i="1" s="1"/>
  <c r="CM171" i="1"/>
  <c r="CL171" i="1"/>
  <c r="CK171" i="1" s="1"/>
  <c r="CJ171" i="1"/>
  <c r="CH171" i="1" s="1"/>
  <c r="CI171" i="1"/>
  <c r="CD171" i="1"/>
  <c r="CC171" i="1"/>
  <c r="CB171" i="1"/>
  <c r="CA171" i="1"/>
  <c r="BX171" i="1"/>
  <c r="BV171" i="1" s="1"/>
  <c r="CF171" i="1" s="1"/>
  <c r="BW171" i="1"/>
  <c r="BJ171" i="1"/>
  <c r="BG171" i="1"/>
  <c r="BD171" i="1"/>
  <c r="BB171" i="1" s="1"/>
  <c r="BC171" i="1"/>
  <c r="BA171" i="1"/>
  <c r="AX171" i="1"/>
  <c r="AW171" i="1"/>
  <c r="AV171" i="1"/>
  <c r="AU171" i="1"/>
  <c r="AT171" i="1"/>
  <c r="AS171" i="1" s="1"/>
  <c r="AQ171" i="1"/>
  <c r="AP171" i="1"/>
  <c r="AH171" i="1"/>
  <c r="AE171" i="1"/>
  <c r="AC171" i="1" s="1"/>
  <c r="AD171" i="1"/>
  <c r="AB171" i="1"/>
  <c r="AA171" i="1"/>
  <c r="Y171" i="1"/>
  <c r="V171" i="1"/>
  <c r="U171" i="1"/>
  <c r="T171" i="1" s="1"/>
  <c r="S171" i="1"/>
  <c r="R171" i="1"/>
  <c r="Q171" i="1"/>
  <c r="O171" i="1"/>
  <c r="N171" i="1" s="1"/>
  <c r="M171" i="1"/>
  <c r="L171" i="1"/>
  <c r="K171" i="1"/>
  <c r="J171" i="1"/>
  <c r="I171" i="1"/>
  <c r="H171" i="1" s="1"/>
  <c r="G171" i="1"/>
  <c r="F171" i="1"/>
  <c r="E171" i="1"/>
  <c r="FK170" i="1"/>
  <c r="FH170" i="1"/>
  <c r="FC170" i="1"/>
  <c r="EZ170" i="1"/>
  <c r="EW170" i="1"/>
  <c r="EU170" i="1" s="1"/>
  <c r="EO170" i="1"/>
  <c r="EH170" i="1"/>
  <c r="EF170" i="1"/>
  <c r="EA170" i="1"/>
  <c r="DX170" i="1"/>
  <c r="DT170" i="1"/>
  <c r="DS170" i="1"/>
  <c r="DR170" i="1"/>
  <c r="DM170" i="1"/>
  <c r="DI170" i="1"/>
  <c r="EV170" i="1" s="1"/>
  <c r="DG170" i="1"/>
  <c r="DF170" i="1"/>
  <c r="CZ170" i="1"/>
  <c r="CW170" i="1"/>
  <c r="CU170" i="1"/>
  <c r="CT170" i="1"/>
  <c r="CQ170" i="1"/>
  <c r="CL170" i="1"/>
  <c r="CK170" i="1"/>
  <c r="CH170" i="1"/>
  <c r="CF170" i="1"/>
  <c r="CB170" i="1"/>
  <c r="BZ170" i="1"/>
  <c r="BY170" i="1" s="1"/>
  <c r="BV170" i="1"/>
  <c r="BS170" i="1"/>
  <c r="BP170" i="1"/>
  <c r="BM170" i="1"/>
  <c r="BH170" i="1"/>
  <c r="BG170" i="1"/>
  <c r="BF170" i="1"/>
  <c r="BE170" i="1" s="1"/>
  <c r="BB170" i="1"/>
  <c r="AZ170" i="1"/>
  <c r="BT170" i="1" s="1"/>
  <c r="AY170" i="1"/>
  <c r="BL170" i="1" s="1"/>
  <c r="BL166" i="1" s="1"/>
  <c r="AS170" i="1"/>
  <c r="AC170" i="1"/>
  <c r="AA170" i="1"/>
  <c r="AA166" i="1" s="1"/>
  <c r="Y170" i="1"/>
  <c r="T170" i="1"/>
  <c r="Q170" i="1"/>
  <c r="P170" i="1"/>
  <c r="O170" i="1"/>
  <c r="N170" i="1" s="1"/>
  <c r="K170" i="1"/>
  <c r="J170" i="1"/>
  <c r="I170" i="1"/>
  <c r="H170" i="1" s="1"/>
  <c r="E170" i="1"/>
  <c r="FK169" i="1"/>
  <c r="FH169" i="1"/>
  <c r="FC169" i="1"/>
  <c r="EZ169" i="1"/>
  <c r="EW169" i="1"/>
  <c r="EU169" i="1" s="1"/>
  <c r="EO169" i="1"/>
  <c r="EH169" i="1"/>
  <c r="EG169" i="1"/>
  <c r="EF169" i="1"/>
  <c r="EA169" i="1"/>
  <c r="DX169" i="1"/>
  <c r="DT169" i="1"/>
  <c r="DR169" i="1"/>
  <c r="DM169" i="1"/>
  <c r="DI169" i="1"/>
  <c r="FI169" i="1" s="1"/>
  <c r="DG169" i="1"/>
  <c r="DF169" i="1"/>
  <c r="CZ169" i="1"/>
  <c r="CW169" i="1"/>
  <c r="CU169" i="1"/>
  <c r="CT169" i="1"/>
  <c r="CQ169" i="1"/>
  <c r="CM169" i="1"/>
  <c r="CA169" i="1"/>
  <c r="BV169" i="1"/>
  <c r="CF169" i="1" s="1"/>
  <c r="BS169" i="1"/>
  <c r="BI169" i="1"/>
  <c r="CC169" i="1" s="1"/>
  <c r="BH169" i="1"/>
  <c r="BG169" i="1"/>
  <c r="BF169" i="1"/>
  <c r="BE169" i="1" s="1"/>
  <c r="BB169" i="1"/>
  <c r="AX169" i="1"/>
  <c r="AT169" i="1"/>
  <c r="AG169" i="1"/>
  <c r="AF169" i="1" s="1"/>
  <c r="AC169" i="1"/>
  <c r="AC166" i="1" s="1"/>
  <c r="AC155" i="1" s="1"/>
  <c r="AC201" i="1" s="1"/>
  <c r="Z169" i="1"/>
  <c r="AK169" i="1" s="1"/>
  <c r="AL169" i="1" s="1"/>
  <c r="Y169" i="1"/>
  <c r="X169" i="1"/>
  <c r="W169" i="1"/>
  <c r="T169" i="1"/>
  <c r="Q169" i="1"/>
  <c r="P169" i="1"/>
  <c r="O169" i="1"/>
  <c r="K169" i="1"/>
  <c r="K166" i="1" s="1"/>
  <c r="J169" i="1"/>
  <c r="I169" i="1"/>
  <c r="H169" i="1" s="1"/>
  <c r="E169" i="1"/>
  <c r="FK168" i="1"/>
  <c r="FH168" i="1" s="1"/>
  <c r="FC168" i="1"/>
  <c r="EZ168" i="1"/>
  <c r="EW168" i="1"/>
  <c r="EU168" i="1"/>
  <c r="EO168" i="1"/>
  <c r="EF168" i="1"/>
  <c r="EH168" i="1" s="1"/>
  <c r="EA168" i="1"/>
  <c r="DX168" i="1"/>
  <c r="DY168" i="1" s="1"/>
  <c r="DT168" i="1"/>
  <c r="DR168" i="1" s="1"/>
  <c r="DM168" i="1"/>
  <c r="DI168" i="1"/>
  <c r="EG168" i="1" s="1"/>
  <c r="DG168" i="1"/>
  <c r="DF168" i="1"/>
  <c r="CZ168" i="1"/>
  <c r="CW168" i="1"/>
  <c r="CQ168" i="1"/>
  <c r="CM168" i="1"/>
  <c r="CK168" i="1"/>
  <c r="CK166" i="1" s="1"/>
  <c r="CH168" i="1"/>
  <c r="CF168" i="1"/>
  <c r="CF166" i="1" s="1"/>
  <c r="CB168" i="1"/>
  <c r="CA168" i="1"/>
  <c r="BZ168" i="1"/>
  <c r="BY168" i="1"/>
  <c r="BV168" i="1"/>
  <c r="BT168" i="1"/>
  <c r="BS168" i="1" s="1"/>
  <c r="BM168" i="1"/>
  <c r="BH168" i="1"/>
  <c r="BG168" i="1"/>
  <c r="BF168" i="1"/>
  <c r="BB168" i="1"/>
  <c r="BB166" i="1" s="1"/>
  <c r="AZ168" i="1"/>
  <c r="AY168" i="1"/>
  <c r="BL168" i="1" s="1"/>
  <c r="AX168" i="1"/>
  <c r="AX166" i="1" s="1"/>
  <c r="AV168" i="1"/>
  <c r="AS168" i="1"/>
  <c r="AK168" i="1"/>
  <c r="AJ168" i="1"/>
  <c r="AG168" i="1"/>
  <c r="AF168" i="1" s="1"/>
  <c r="AC168" i="1"/>
  <c r="Z168" i="1"/>
  <c r="Y168" i="1"/>
  <c r="X168" i="1"/>
  <c r="T168" i="1"/>
  <c r="Q168" i="1"/>
  <c r="Q166" i="1" s="1"/>
  <c r="P168" i="1"/>
  <c r="O168" i="1"/>
  <c r="N168" i="1" s="1"/>
  <c r="K168" i="1"/>
  <c r="J168" i="1"/>
  <c r="J166" i="1" s="1"/>
  <c r="I168" i="1"/>
  <c r="H168" i="1" s="1"/>
  <c r="E168" i="1"/>
  <c r="FK167" i="1"/>
  <c r="FI167" i="1"/>
  <c r="DX167" i="1"/>
  <c r="CF167" i="1"/>
  <c r="BL167" i="1"/>
  <c r="Q167" i="1"/>
  <c r="K167" i="1"/>
  <c r="J167" i="1"/>
  <c r="I167" i="1"/>
  <c r="H167" i="1" s="1"/>
  <c r="E167" i="1"/>
  <c r="FO166" i="1"/>
  <c r="FK166" i="1"/>
  <c r="FJ166" i="1"/>
  <c r="FG166" i="1"/>
  <c r="FB166" i="1"/>
  <c r="EW166" i="1"/>
  <c r="EU166" i="1" s="1"/>
  <c r="ET166" i="1"/>
  <c r="EN166" i="1"/>
  <c r="EA166" i="1"/>
  <c r="DZ166" i="1"/>
  <c r="DX166" i="1"/>
  <c r="DT166" i="1"/>
  <c r="DR166" i="1"/>
  <c r="DO166" i="1"/>
  <c r="DM166" i="1" s="1"/>
  <c r="DL166" i="1"/>
  <c r="DJ166" i="1"/>
  <c r="DI166" i="1"/>
  <c r="DY166" i="1" s="1"/>
  <c r="DH166" i="1"/>
  <c r="DG166" i="1"/>
  <c r="DF166" i="1" s="1"/>
  <c r="DB166" i="1"/>
  <c r="DA166" i="1"/>
  <c r="CZ166" i="1"/>
  <c r="CY166" i="1"/>
  <c r="CX166" i="1"/>
  <c r="CW166" i="1" s="1"/>
  <c r="CV166" i="1"/>
  <c r="CS166" i="1"/>
  <c r="CR166" i="1"/>
  <c r="CM166" i="1"/>
  <c r="CL166" i="1"/>
  <c r="CJ166" i="1"/>
  <c r="CJ155" i="1" s="1"/>
  <c r="CD166" i="1"/>
  <c r="BX166" i="1"/>
  <c r="BV166" i="1" s="1"/>
  <c r="BW166" i="1"/>
  <c r="BU166" i="1"/>
  <c r="BT166" i="1"/>
  <c r="BS166" i="1" s="1"/>
  <c r="BR166" i="1"/>
  <c r="BQ166" i="1"/>
  <c r="BP166" i="1"/>
  <c r="BO166" i="1"/>
  <c r="BN166" i="1"/>
  <c r="BM166" i="1" s="1"/>
  <c r="BJ166" i="1"/>
  <c r="BI166" i="1"/>
  <c r="BH166" i="1" s="1"/>
  <c r="BG166" i="1"/>
  <c r="BD166" i="1"/>
  <c r="BC166" i="1"/>
  <c r="BA166" i="1"/>
  <c r="AU166" i="1"/>
  <c r="AQ166" i="1"/>
  <c r="AP166" i="1"/>
  <c r="AJ166" i="1"/>
  <c r="AH166" i="1"/>
  <c r="AE166" i="1"/>
  <c r="AD166" i="1"/>
  <c r="AB166" i="1"/>
  <c r="V166" i="1"/>
  <c r="U166" i="1"/>
  <c r="T166" i="1"/>
  <c r="S166" i="1"/>
  <c r="R166" i="1"/>
  <c r="P166" i="1"/>
  <c r="M166" i="1"/>
  <c r="L166" i="1"/>
  <c r="I166" i="1"/>
  <c r="G166" i="1"/>
  <c r="F166" i="1"/>
  <c r="EZ165" i="1"/>
  <c r="EF165" i="1"/>
  <c r="DX165" i="1"/>
  <c r="DJ165" i="1"/>
  <c r="EW163" i="1"/>
  <c r="EU163" i="1" s="1"/>
  <c r="EV163" i="1" s="1"/>
  <c r="EO163" i="1"/>
  <c r="EH163" i="1"/>
  <c r="EF163" i="1"/>
  <c r="EG163" i="1" s="1"/>
  <c r="DT163" i="1"/>
  <c r="DR163" i="1" s="1"/>
  <c r="DS163" i="1"/>
  <c r="DN163" i="1"/>
  <c r="DM163" i="1"/>
  <c r="DI163" i="1"/>
  <c r="FK162" i="1"/>
  <c r="FC162" i="1"/>
  <c r="EZ162" i="1"/>
  <c r="EW162" i="1"/>
  <c r="EU162" i="1"/>
  <c r="EO162" i="1"/>
  <c r="EH162" i="1"/>
  <c r="EF162" i="1"/>
  <c r="EA162" i="1"/>
  <c r="DX162" i="1"/>
  <c r="DT162" i="1"/>
  <c r="DR162" i="1" s="1"/>
  <c r="DS162" i="1" s="1"/>
  <c r="DO162" i="1"/>
  <c r="DM162" i="1" s="1"/>
  <c r="DI162" i="1"/>
  <c r="DG162" i="1"/>
  <c r="DF162" i="1"/>
  <c r="CZ162" i="1"/>
  <c r="CW162" i="1"/>
  <c r="CB162" i="1"/>
  <c r="FO161" i="1"/>
  <c r="FH161" i="1"/>
  <c r="FB161" i="1"/>
  <c r="EZ161" i="1" s="1"/>
  <c r="DL161" i="1"/>
  <c r="DH161" i="1"/>
  <c r="CZ161" i="1"/>
  <c r="CX161" i="1"/>
  <c r="CV161" i="1"/>
  <c r="CY161" i="1" s="1"/>
  <c r="CU161" i="1"/>
  <c r="CQ161" i="1"/>
  <c r="CM161" i="1"/>
  <c r="CM159" i="1" s="1"/>
  <c r="CM158" i="1" s="1"/>
  <c r="CM155" i="1" s="1"/>
  <c r="CL161" i="1"/>
  <c r="CH161" i="1"/>
  <c r="CF161" i="1"/>
  <c r="CD161" i="1"/>
  <c r="CB161" i="1"/>
  <c r="BV161" i="1"/>
  <c r="BP161" i="1"/>
  <c r="BP159" i="1" s="1"/>
  <c r="BP158" i="1" s="1"/>
  <c r="BP155" i="1" s="1"/>
  <c r="BP201" i="1" s="1"/>
  <c r="BM161" i="1"/>
  <c r="BL161" i="1"/>
  <c r="BG161" i="1"/>
  <c r="BF161" i="1"/>
  <c r="BB161" i="1"/>
  <c r="BB159" i="1" s="1"/>
  <c r="AZ161" i="1"/>
  <c r="AY161" i="1"/>
  <c r="AX161" i="1"/>
  <c r="AW161" i="1"/>
  <c r="AV161" i="1" s="1"/>
  <c r="AS161" i="1"/>
  <c r="AP161" i="1"/>
  <c r="AC161" i="1"/>
  <c r="AA161" i="1"/>
  <c r="Y161" i="1"/>
  <c r="Y159" i="1" s="1"/>
  <c r="Y158" i="1" s="1"/>
  <c r="T161" i="1"/>
  <c r="R161" i="1"/>
  <c r="P161" i="1"/>
  <c r="L161" i="1"/>
  <c r="K161" i="1"/>
  <c r="J161" i="1"/>
  <c r="I161" i="1"/>
  <c r="H161" i="1" s="1"/>
  <c r="F161" i="1"/>
  <c r="E161" i="1"/>
  <c r="E158" i="1" s="1"/>
  <c r="FO160" i="1"/>
  <c r="FB160" i="1"/>
  <c r="DJ160" i="1"/>
  <c r="DH160" i="1"/>
  <c r="CZ160" i="1"/>
  <c r="CV160" i="1"/>
  <c r="CY160" i="1" s="1"/>
  <c r="CW160" i="1" s="1"/>
  <c r="CU160" i="1"/>
  <c r="CO160" i="1"/>
  <c r="CN160" i="1"/>
  <c r="CK160" i="1"/>
  <c r="CH160" i="1"/>
  <c r="CD160" i="1"/>
  <c r="BW160" i="1"/>
  <c r="BV160" i="1" s="1"/>
  <c r="BP160" i="1"/>
  <c r="BM160" i="1"/>
  <c r="BI160" i="1"/>
  <c r="BG160" i="1"/>
  <c r="BE160" i="1"/>
  <c r="BB160" i="1"/>
  <c r="AT160" i="1"/>
  <c r="AL160" i="1"/>
  <c r="AG160" i="1"/>
  <c r="AF160" i="1"/>
  <c r="AC160" i="1"/>
  <c r="AC159" i="1" s="1"/>
  <c r="Z160" i="1"/>
  <c r="AK160" i="1" s="1"/>
  <c r="Y160" i="1"/>
  <c r="X160" i="1"/>
  <c r="W160" i="1"/>
  <c r="T160" i="1"/>
  <c r="T158" i="1" s="1"/>
  <c r="Q160" i="1"/>
  <c r="P160" i="1"/>
  <c r="O160" i="1"/>
  <c r="N160" i="1"/>
  <c r="K160" i="1"/>
  <c r="J160" i="1"/>
  <c r="I160" i="1"/>
  <c r="H160" i="1"/>
  <c r="H158" i="1" s="1"/>
  <c r="E160" i="1"/>
  <c r="FO159" i="1"/>
  <c r="FO158" i="1" s="1"/>
  <c r="FJ159" i="1"/>
  <c r="FJ158" i="1" s="1"/>
  <c r="ET159" i="1"/>
  <c r="DB159" i="1"/>
  <c r="DA159" i="1"/>
  <c r="CX159" i="1"/>
  <c r="CV159" i="1"/>
  <c r="CV158" i="1" s="1"/>
  <c r="CV155" i="1" s="1"/>
  <c r="CS159" i="1"/>
  <c r="CO159" i="1"/>
  <c r="CL159" i="1"/>
  <c r="CL158" i="1" s="1"/>
  <c r="CJ159" i="1"/>
  <c r="CI159" i="1"/>
  <c r="CI158" i="1" s="1"/>
  <c r="CH159" i="1"/>
  <c r="CH158" i="1" s="1"/>
  <c r="CC159" i="1"/>
  <c r="CA159" i="1"/>
  <c r="CA158" i="1" s="1"/>
  <c r="BX159" i="1"/>
  <c r="BU159" i="1"/>
  <c r="BU158" i="1" s="1"/>
  <c r="BR159" i="1"/>
  <c r="BQ159" i="1"/>
  <c r="BQ158" i="1" s="1"/>
  <c r="BQ155" i="1" s="1"/>
  <c r="BQ201" i="1" s="1"/>
  <c r="BO159" i="1"/>
  <c r="BO158" i="1" s="1"/>
  <c r="BO155" i="1" s="1"/>
  <c r="BN159" i="1"/>
  <c r="BM159" i="1"/>
  <c r="BJ159" i="1"/>
  <c r="BJ158" i="1" s="1"/>
  <c r="BJ155" i="1" s="1"/>
  <c r="BJ201" i="1" s="1"/>
  <c r="BG159" i="1"/>
  <c r="BG158" i="1" s="1"/>
  <c r="BD159" i="1"/>
  <c r="BC159" i="1"/>
  <c r="BC158" i="1" s="1"/>
  <c r="BA159" i="1"/>
  <c r="AX159" i="1"/>
  <c r="AU159" i="1"/>
  <c r="AQ159" i="1"/>
  <c r="AP159" i="1"/>
  <c r="AP158" i="1" s="1"/>
  <c r="AP155" i="1" s="1"/>
  <c r="AP201" i="1" s="1"/>
  <c r="AN159" i="1"/>
  <c r="AM159" i="1"/>
  <c r="AM158" i="1" s="1"/>
  <c r="AM155" i="1" s="1"/>
  <c r="AM201" i="1" s="1"/>
  <c r="AJ159" i="1"/>
  <c r="AI159" i="1"/>
  <c r="AH159" i="1"/>
  <c r="AE159" i="1"/>
  <c r="AE158" i="1" s="1"/>
  <c r="AE155" i="1" s="1"/>
  <c r="AE201" i="1" s="1"/>
  <c r="AD159" i="1"/>
  <c r="AB159" i="1"/>
  <c r="V159" i="1"/>
  <c r="U159" i="1"/>
  <c r="S159" i="1"/>
  <c r="Q159" i="1"/>
  <c r="M159" i="1"/>
  <c r="L159" i="1"/>
  <c r="K159" i="1"/>
  <c r="J159" i="1"/>
  <c r="H159" i="1" s="1"/>
  <c r="I159" i="1"/>
  <c r="G159" i="1"/>
  <c r="E159" i="1" s="1"/>
  <c r="F159" i="1"/>
  <c r="FG158" i="1"/>
  <c r="ET158" i="1"/>
  <c r="DB158" i="1"/>
  <c r="DB155" i="1" s="1"/>
  <c r="DB201" i="1" s="1"/>
  <c r="DA158" i="1"/>
  <c r="CX158" i="1"/>
  <c r="CS158" i="1"/>
  <c r="CP158" i="1"/>
  <c r="CJ158" i="1"/>
  <c r="BX158" i="1"/>
  <c r="BX155" i="1" s="1"/>
  <c r="BR158" i="1"/>
  <c r="BN158" i="1"/>
  <c r="BM158" i="1"/>
  <c r="BK158" i="1"/>
  <c r="BD158" i="1"/>
  <c r="BB158" i="1"/>
  <c r="BA158" i="1"/>
  <c r="AX158" i="1"/>
  <c r="AX155" i="1" s="1"/>
  <c r="AU158" i="1"/>
  <c r="AQ158" i="1"/>
  <c r="AN158" i="1"/>
  <c r="AJ158" i="1"/>
  <c r="AI158" i="1"/>
  <c r="AI155" i="1" s="1"/>
  <c r="AI201" i="1" s="1"/>
  <c r="AH158" i="1"/>
  <c r="AD158" i="1"/>
  <c r="AC158" i="1"/>
  <c r="AB158" i="1"/>
  <c r="U158" i="1"/>
  <c r="U155" i="1" s="1"/>
  <c r="U201" i="1" s="1"/>
  <c r="S158" i="1"/>
  <c r="M158" i="1"/>
  <c r="M155" i="1" s="1"/>
  <c r="M201" i="1" s="1"/>
  <c r="L158" i="1"/>
  <c r="K158" i="1"/>
  <c r="J158" i="1"/>
  <c r="I158" i="1"/>
  <c r="G158" i="1"/>
  <c r="F158" i="1"/>
  <c r="F155" i="1" s="1"/>
  <c r="FJ157" i="1"/>
  <c r="FH157" i="1"/>
  <c r="FB157" i="1"/>
  <c r="FA157" i="1"/>
  <c r="EZ157" i="1"/>
  <c r="EO157" i="1"/>
  <c r="EN157" i="1"/>
  <c r="EN203" i="1" s="1"/>
  <c r="EF157" i="1"/>
  <c r="EH157" i="1" s="1"/>
  <c r="DZ157" i="1"/>
  <c r="DX157" i="1" s="1"/>
  <c r="DY157" i="1"/>
  <c r="DT157" i="1"/>
  <c r="DR157" i="1"/>
  <c r="DO157" i="1"/>
  <c r="DM157" i="1"/>
  <c r="DN157" i="1" s="1"/>
  <c r="DJ157" i="1"/>
  <c r="DJ203" i="1" s="1"/>
  <c r="DI157" i="1"/>
  <c r="FO155" i="1"/>
  <c r="FG155" i="1"/>
  <c r="ET155" i="1"/>
  <c r="ET201" i="1" s="1"/>
  <c r="DA155" i="1"/>
  <c r="CS155" i="1"/>
  <c r="CS201" i="1" s="1"/>
  <c r="BU155" i="1"/>
  <c r="BR155" i="1"/>
  <c r="BR201" i="1" s="1"/>
  <c r="BN155" i="1"/>
  <c r="BN201" i="1" s="1"/>
  <c r="BM155" i="1"/>
  <c r="BM201" i="1" s="1"/>
  <c r="BG155" i="1"/>
  <c r="BD155" i="1"/>
  <c r="BA155" i="1"/>
  <c r="AQ155" i="1"/>
  <c r="AQ201" i="1" s="1"/>
  <c r="AN155" i="1"/>
  <c r="AN201" i="1" s="1"/>
  <c r="AJ155" i="1"/>
  <c r="AJ201" i="1" s="1"/>
  <c r="AH155" i="1"/>
  <c r="AD155" i="1"/>
  <c r="AD201" i="1" s="1"/>
  <c r="AB155" i="1"/>
  <c r="AB201" i="1" s="1"/>
  <c r="L155" i="1"/>
  <c r="FN153" i="1"/>
  <c r="FN258" i="1" s="1"/>
  <c r="FJ153" i="1"/>
  <c r="FJ258" i="1" s="1"/>
  <c r="FJ301" i="1" s="1"/>
  <c r="FH153" i="1"/>
  <c r="FB153" i="1"/>
  <c r="FB258" i="1" s="1"/>
  <c r="EW153" i="1"/>
  <c r="EW258" i="1" s="1"/>
  <c r="EN153" i="1"/>
  <c r="EN258" i="1" s="1"/>
  <c r="ED153" i="1"/>
  <c r="DZ153" i="1"/>
  <c r="DZ258" i="1" s="1"/>
  <c r="DT153" i="1"/>
  <c r="DT258" i="1" s="1"/>
  <c r="DP153" i="1"/>
  <c r="DP258" i="1" s="1"/>
  <c r="DP19" i="1" s="1"/>
  <c r="DP11" i="1" s="1"/>
  <c r="DO153" i="1"/>
  <c r="DO258" i="1" s="1"/>
  <c r="DK153" i="1"/>
  <c r="DU153" i="1" s="1"/>
  <c r="DU258" i="1" s="1"/>
  <c r="DJ153" i="1"/>
  <c r="DJ258" i="1" s="1"/>
  <c r="DG153" i="1"/>
  <c r="DD153" i="1"/>
  <c r="DD258" i="1" s="1"/>
  <c r="DD301" i="1" s="1"/>
  <c r="DA153" i="1"/>
  <c r="DA258" i="1" s="1"/>
  <c r="DA301" i="1" s="1"/>
  <c r="CX153" i="1"/>
  <c r="CX258" i="1" s="1"/>
  <c r="CR153" i="1"/>
  <c r="CR258" i="1" s="1"/>
  <c r="CR301" i="1" s="1"/>
  <c r="CR11" i="1" s="1"/>
  <c r="CC153" i="1"/>
  <c r="CC258" i="1" s="1"/>
  <c r="BZ153" i="1"/>
  <c r="BZ258" i="1" s="1"/>
  <c r="BZ301" i="1" s="1"/>
  <c r="BX153" i="1"/>
  <c r="BW153" i="1"/>
  <c r="BW258" i="1" s="1"/>
  <c r="BW301" i="1" s="1"/>
  <c r="BV153" i="1"/>
  <c r="BT153" i="1"/>
  <c r="BT258" i="1" s="1"/>
  <c r="BR153" i="1"/>
  <c r="BR258" i="1" s="1"/>
  <c r="BQ153" i="1"/>
  <c r="BQ258" i="1" s="1"/>
  <c r="BP153" i="1"/>
  <c r="BP258" i="1" s="1"/>
  <c r="BO153" i="1"/>
  <c r="BN153" i="1"/>
  <c r="BN258" i="1" s="1"/>
  <c r="BM153" i="1"/>
  <c r="BJ153" i="1"/>
  <c r="BJ258" i="1" s="1"/>
  <c r="BI153" i="1"/>
  <c r="BI258" i="1" s="1"/>
  <c r="BI301" i="1" s="1"/>
  <c r="BG153" i="1"/>
  <c r="BA153" i="1"/>
  <c r="AZ153" i="1"/>
  <c r="AY153" i="1"/>
  <c r="AX153" i="1"/>
  <c r="AX258" i="1" s="1"/>
  <c r="AW153" i="1"/>
  <c r="AW258" i="1" s="1"/>
  <c r="AW301" i="1" s="1"/>
  <c r="AU153" i="1"/>
  <c r="AT153" i="1"/>
  <c r="AQ153" i="1"/>
  <c r="AQ258" i="1" s="1"/>
  <c r="AQ301" i="1" s="1"/>
  <c r="AP153" i="1"/>
  <c r="AP258" i="1" s="1"/>
  <c r="AP301" i="1" s="1"/>
  <c r="AN153" i="1"/>
  <c r="AN258" i="1" s="1"/>
  <c r="AN301" i="1" s="1"/>
  <c r="AN11" i="1" s="1"/>
  <c r="AM153" i="1"/>
  <c r="AM258" i="1" s="1"/>
  <c r="AM301" i="1" s="1"/>
  <c r="AJ153" i="1"/>
  <c r="AJ258" i="1" s="1"/>
  <c r="AJ301" i="1" s="1"/>
  <c r="AI153" i="1"/>
  <c r="AI258" i="1" s="1"/>
  <c r="AI301" i="1" s="1"/>
  <c r="AG153" i="1"/>
  <c r="AG258" i="1" s="1"/>
  <c r="AG301" i="1" s="1"/>
  <c r="AE153" i="1"/>
  <c r="AD153" i="1"/>
  <c r="AD258" i="1" s="1"/>
  <c r="AD301" i="1" s="1"/>
  <c r="AB153" i="1"/>
  <c r="AB258" i="1" s="1"/>
  <c r="AB301" i="1" s="1"/>
  <c r="AA153" i="1"/>
  <c r="AA258" i="1" s="1"/>
  <c r="AA301" i="1" s="1"/>
  <c r="Y153" i="1"/>
  <c r="P153" i="1"/>
  <c r="J153" i="1"/>
  <c r="FN152" i="1"/>
  <c r="FF152" i="1"/>
  <c r="EY152" i="1"/>
  <c r="ER152" i="1"/>
  <c r="EQ152" i="1"/>
  <c r="EO152" i="1" s="1"/>
  <c r="ED152" i="1"/>
  <c r="DV152" i="1"/>
  <c r="DQ152" i="1"/>
  <c r="DP152" i="1"/>
  <c r="DL152" i="1"/>
  <c r="DK152" i="1"/>
  <c r="DU152" i="1" s="1"/>
  <c r="DH152" i="1"/>
  <c r="CY152" i="1"/>
  <c r="FN151" i="1"/>
  <c r="FN257" i="1" s="1"/>
  <c r="FL151" i="1"/>
  <c r="FL257" i="1" s="1"/>
  <c r="FD151" i="1"/>
  <c r="FD257" i="1" s="1"/>
  <c r="EX151" i="1"/>
  <c r="EQ151" i="1"/>
  <c r="EP151" i="1"/>
  <c r="ED151" i="1"/>
  <c r="DU151" i="1"/>
  <c r="DP151" i="1"/>
  <c r="DK151" i="1"/>
  <c r="FN150" i="1"/>
  <c r="FN255" i="1" s="1"/>
  <c r="FL150" i="1"/>
  <c r="FL255" i="1" s="1"/>
  <c r="FD150" i="1"/>
  <c r="FD255" i="1" s="1"/>
  <c r="EX150" i="1"/>
  <c r="EP150" i="1"/>
  <c r="ED150" i="1"/>
  <c r="DU150" i="1"/>
  <c r="DK150" i="1"/>
  <c r="EW149" i="1"/>
  <c r="EU149" i="1" s="1"/>
  <c r="EV149" i="1" s="1"/>
  <c r="EH149" i="1"/>
  <c r="DX149" i="1"/>
  <c r="DT149" i="1"/>
  <c r="DS149" i="1"/>
  <c r="DR149" i="1"/>
  <c r="DN149" i="1"/>
  <c r="DM149" i="1"/>
  <c r="EW148" i="1"/>
  <c r="EU148" i="1"/>
  <c r="EV148" i="1" s="1"/>
  <c r="DZ148" i="1"/>
  <c r="DT148" i="1"/>
  <c r="DR148" i="1" s="1"/>
  <c r="DS148" i="1" s="1"/>
  <c r="DM148" i="1"/>
  <c r="EW147" i="1"/>
  <c r="EU147" i="1"/>
  <c r="EH147" i="1"/>
  <c r="DT147" i="1"/>
  <c r="DR147" i="1" s="1"/>
  <c r="DS147" i="1" s="1"/>
  <c r="DM147" i="1"/>
  <c r="DI147" i="1"/>
  <c r="DN147" i="1" s="1"/>
  <c r="FK146" i="1"/>
  <c r="FI146" i="1"/>
  <c r="FC146" i="1"/>
  <c r="FA146" i="1"/>
  <c r="EW146" i="1"/>
  <c r="EV146" i="1"/>
  <c r="EU146" i="1"/>
  <c r="EH146" i="1"/>
  <c r="EA146" i="1"/>
  <c r="DY146" i="1"/>
  <c r="DT146" i="1"/>
  <c r="DR146" i="1" s="1"/>
  <c r="DS146" i="1"/>
  <c r="DM146" i="1"/>
  <c r="DI146" i="1"/>
  <c r="DN146" i="1" s="1"/>
  <c r="FK145" i="1"/>
  <c r="FC145" i="1"/>
  <c r="EW145" i="1"/>
  <c r="EU145" i="1"/>
  <c r="EH145" i="1"/>
  <c r="EA145" i="1"/>
  <c r="DT145" i="1"/>
  <c r="DR145" i="1" s="1"/>
  <c r="DS145" i="1" s="1"/>
  <c r="DN145" i="1"/>
  <c r="DM145" i="1"/>
  <c r="DI145" i="1"/>
  <c r="FA145" i="1" s="1"/>
  <c r="FK144" i="1"/>
  <c r="FI144" i="1"/>
  <c r="FC144" i="1"/>
  <c r="FA144" i="1"/>
  <c r="EW144" i="1"/>
  <c r="EV144" i="1"/>
  <c r="EU144" i="1"/>
  <c r="EH144" i="1"/>
  <c r="EA144" i="1"/>
  <c r="DY144" i="1"/>
  <c r="DT144" i="1"/>
  <c r="DR144" i="1" s="1"/>
  <c r="DS144" i="1"/>
  <c r="DN144" i="1"/>
  <c r="DM144" i="1"/>
  <c r="DI144" i="1"/>
  <c r="FK143" i="1"/>
  <c r="FC143" i="1"/>
  <c r="EW143" i="1"/>
  <c r="EU143" i="1" s="1"/>
  <c r="EV143" i="1" s="1"/>
  <c r="EO143" i="1"/>
  <c r="EG143" i="1"/>
  <c r="DY143" i="1"/>
  <c r="DO143" i="1"/>
  <c r="DT143" i="1" s="1"/>
  <c r="DR143" i="1" s="1"/>
  <c r="DS143" i="1" s="1"/>
  <c r="DJ143" i="1"/>
  <c r="EA143" i="1" s="1"/>
  <c r="DI143" i="1"/>
  <c r="FK142" i="1"/>
  <c r="FI142" i="1"/>
  <c r="FC142" i="1"/>
  <c r="FA142" i="1"/>
  <c r="EZ142" i="1"/>
  <c r="EW142" i="1"/>
  <c r="EU142" i="1"/>
  <c r="EV142" i="1" s="1"/>
  <c r="EO142" i="1"/>
  <c r="EH142" i="1"/>
  <c r="EF142" i="1"/>
  <c r="EG142" i="1" s="1"/>
  <c r="EA142" i="1"/>
  <c r="DY142" i="1"/>
  <c r="DX142" i="1"/>
  <c r="DT142" i="1"/>
  <c r="DR142" i="1"/>
  <c r="DS142" i="1" s="1"/>
  <c r="DM142" i="1"/>
  <c r="DN142" i="1" s="1"/>
  <c r="DI142" i="1"/>
  <c r="DG142" i="1"/>
  <c r="DF142" i="1" s="1"/>
  <c r="CW142" i="1"/>
  <c r="EZ141" i="1"/>
  <c r="EW141" i="1"/>
  <c r="EU141" i="1" s="1"/>
  <c r="EV141" i="1" s="1"/>
  <c r="EH141" i="1"/>
  <c r="EF141" i="1"/>
  <c r="DX141" i="1"/>
  <c r="DT141" i="1"/>
  <c r="DR141" i="1" s="1"/>
  <c r="DS141" i="1" s="1"/>
  <c r="DM141" i="1"/>
  <c r="DJ141" i="1"/>
  <c r="FK141" i="1" s="1"/>
  <c r="DI141" i="1"/>
  <c r="DY141" i="1" s="1"/>
  <c r="CW141" i="1"/>
  <c r="FO140" i="1"/>
  <c r="FH140" i="1"/>
  <c r="FB140" i="1"/>
  <c r="EZ140" i="1"/>
  <c r="EW140" i="1"/>
  <c r="EU140" i="1" s="1"/>
  <c r="ET140" i="1"/>
  <c r="EN140" i="1"/>
  <c r="EF140" i="1"/>
  <c r="DZ140" i="1"/>
  <c r="DX140" i="1"/>
  <c r="DQ140" i="1"/>
  <c r="DO140" i="1"/>
  <c r="DM140" i="1"/>
  <c r="DH140" i="1"/>
  <c r="DE140" i="1"/>
  <c r="DD140" i="1"/>
  <c r="DC140" i="1"/>
  <c r="DA140" i="1"/>
  <c r="CY140" i="1"/>
  <c r="CY130" i="1" s="1"/>
  <c r="CY129" i="1" s="1"/>
  <c r="CX140" i="1"/>
  <c r="CW140" i="1"/>
  <c r="FK139" i="1"/>
  <c r="FC139" i="1"/>
  <c r="EZ139" i="1"/>
  <c r="EW139" i="1"/>
  <c r="EU139" i="1" s="1"/>
  <c r="EV139" i="1" s="1"/>
  <c r="EO139" i="1"/>
  <c r="EF139" i="1"/>
  <c r="EA139" i="1"/>
  <c r="DT139" i="1"/>
  <c r="DR139" i="1"/>
  <c r="DM139" i="1"/>
  <c r="DI139" i="1"/>
  <c r="FA139" i="1" s="1"/>
  <c r="DG139" i="1"/>
  <c r="DF139" i="1"/>
  <c r="CW139" i="1"/>
  <c r="FK138" i="1"/>
  <c r="FI138" i="1"/>
  <c r="FC138" i="1"/>
  <c r="EZ138" i="1"/>
  <c r="FA138" i="1" s="1"/>
  <c r="EW138" i="1"/>
  <c r="EU138" i="1" s="1"/>
  <c r="EV138" i="1" s="1"/>
  <c r="EO138" i="1"/>
  <c r="EG138" i="1"/>
  <c r="EF138" i="1"/>
  <c r="EA138" i="1"/>
  <c r="DY138" i="1"/>
  <c r="DT138" i="1"/>
  <c r="DR138" i="1"/>
  <c r="DS138" i="1" s="1"/>
  <c r="DM138" i="1"/>
  <c r="DI138" i="1"/>
  <c r="DG138" i="1"/>
  <c r="DF138" i="1" s="1"/>
  <c r="CW138" i="1"/>
  <c r="FK137" i="1"/>
  <c r="FI137" i="1"/>
  <c r="FC137" i="1"/>
  <c r="FA137" i="1"/>
  <c r="EZ137" i="1"/>
  <c r="EW137" i="1"/>
  <c r="EU137" i="1" s="1"/>
  <c r="EV137" i="1" s="1"/>
  <c r="EO137" i="1"/>
  <c r="EF137" i="1"/>
  <c r="EG137" i="1" s="1"/>
  <c r="EA137" i="1"/>
  <c r="DY137" i="1"/>
  <c r="DT137" i="1"/>
  <c r="DR137" i="1" s="1"/>
  <c r="DS137" i="1"/>
  <c r="DN137" i="1"/>
  <c r="DM137" i="1"/>
  <c r="DI137" i="1"/>
  <c r="DG137" i="1"/>
  <c r="DF137" i="1"/>
  <c r="CW137" i="1"/>
  <c r="FO136" i="1"/>
  <c r="FH136" i="1"/>
  <c r="FC136" i="1"/>
  <c r="FB136" i="1"/>
  <c r="EZ136" i="1"/>
  <c r="EW136" i="1"/>
  <c r="EU136" i="1" s="1"/>
  <c r="EV136" i="1" s="1"/>
  <c r="ET136" i="1"/>
  <c r="ET130" i="1" s="1"/>
  <c r="ET129" i="1" s="1"/>
  <c r="EO136" i="1"/>
  <c r="EN136" i="1"/>
  <c r="EF136" i="1"/>
  <c r="EH136" i="1" s="1"/>
  <c r="DZ136" i="1"/>
  <c r="EA136" i="1" s="1"/>
  <c r="DX136" i="1"/>
  <c r="DO136" i="1"/>
  <c r="DM136" i="1"/>
  <c r="DL136" i="1"/>
  <c r="DJ136" i="1"/>
  <c r="FK136" i="1" s="1"/>
  <c r="DI136" i="1"/>
  <c r="FI136" i="1" s="1"/>
  <c r="DE136" i="1"/>
  <c r="DA136" i="1"/>
  <c r="DA130" i="1" s="1"/>
  <c r="DA129" i="1" s="1"/>
  <c r="CY136" i="1"/>
  <c r="CX136" i="1"/>
  <c r="CW136" i="1"/>
  <c r="FI135" i="1"/>
  <c r="EZ135" i="1"/>
  <c r="EW135" i="1"/>
  <c r="EU135" i="1"/>
  <c r="EV135" i="1" s="1"/>
  <c r="EF135" i="1"/>
  <c r="EG135" i="1" s="1"/>
  <c r="DY135" i="1"/>
  <c r="DX135" i="1"/>
  <c r="DT135" i="1"/>
  <c r="DR135" i="1"/>
  <c r="DS135" i="1" s="1"/>
  <c r="DM135" i="1"/>
  <c r="DN135" i="1" s="1"/>
  <c r="DJ135" i="1"/>
  <c r="FK135" i="1" s="1"/>
  <c r="DI135" i="1"/>
  <c r="FA135" i="1" s="1"/>
  <c r="CW135" i="1"/>
  <c r="FK134" i="1"/>
  <c r="FC134" i="1"/>
  <c r="EZ134" i="1"/>
  <c r="FA134" i="1" s="1"/>
  <c r="EW134" i="1"/>
  <c r="EV134" i="1"/>
  <c r="EU134" i="1"/>
  <c r="EO134" i="1"/>
  <c r="EF134" i="1"/>
  <c r="EH134" i="1" s="1"/>
  <c r="EA134" i="1"/>
  <c r="DX134" i="1"/>
  <c r="DY134" i="1" s="1"/>
  <c r="DT134" i="1"/>
  <c r="DR134" i="1" s="1"/>
  <c r="DS134" i="1"/>
  <c r="DM134" i="1"/>
  <c r="DI134" i="1"/>
  <c r="FI134" i="1" s="1"/>
  <c r="DG134" i="1"/>
  <c r="DF134" i="1"/>
  <c r="CW134" i="1"/>
  <c r="FK133" i="1"/>
  <c r="FC133" i="1"/>
  <c r="FB133" i="1"/>
  <c r="EZ133" i="1" s="1"/>
  <c r="FA133" i="1"/>
  <c r="EW133" i="1"/>
  <c r="EU133" i="1"/>
  <c r="EV133" i="1" s="1"/>
  <c r="EO133" i="1"/>
  <c r="EF133" i="1"/>
  <c r="EG133" i="1" s="1"/>
  <c r="DZ133" i="1"/>
  <c r="EA133" i="1" s="1"/>
  <c r="DS133" i="1"/>
  <c r="DO133" i="1"/>
  <c r="DT133" i="1" s="1"/>
  <c r="DR133" i="1" s="1"/>
  <c r="DM133" i="1"/>
  <c r="DN133" i="1" s="1"/>
  <c r="DI133" i="1"/>
  <c r="FI133" i="1" s="1"/>
  <c r="DG133" i="1"/>
  <c r="DF133" i="1" s="1"/>
  <c r="CW133" i="1"/>
  <c r="FK132" i="1"/>
  <c r="FI132" i="1"/>
  <c r="FC132" i="1"/>
  <c r="FA132" i="1"/>
  <c r="EZ132" i="1"/>
  <c r="EN132" i="1"/>
  <c r="EW132" i="1" s="1"/>
  <c r="EA132" i="1"/>
  <c r="DX132" i="1"/>
  <c r="DY132" i="1" s="1"/>
  <c r="DO132" i="1"/>
  <c r="DM132" i="1" s="1"/>
  <c r="DN132" i="1" s="1"/>
  <c r="DI132" i="1"/>
  <c r="DG132" i="1"/>
  <c r="DF132" i="1" s="1"/>
  <c r="CW132" i="1"/>
  <c r="FO131" i="1"/>
  <c r="FK131" i="1"/>
  <c r="FC131" i="1"/>
  <c r="FB131" i="1"/>
  <c r="EZ131" i="1" s="1"/>
  <c r="EZ130" i="1" s="1"/>
  <c r="EZ129" i="1" s="1"/>
  <c r="ET131" i="1"/>
  <c r="DQ131" i="1"/>
  <c r="DL131" i="1"/>
  <c r="DJ131" i="1"/>
  <c r="DI131" i="1"/>
  <c r="FA131" i="1" s="1"/>
  <c r="DH131" i="1"/>
  <c r="DE131" i="1"/>
  <c r="DD131" i="1"/>
  <c r="DC131" i="1"/>
  <c r="DA131" i="1"/>
  <c r="CY131" i="1"/>
  <c r="CW131" i="1" s="1"/>
  <c r="CX131" i="1"/>
  <c r="FB130" i="1"/>
  <c r="DE130" i="1"/>
  <c r="CX130" i="1"/>
  <c r="CW130" i="1"/>
  <c r="FB129" i="1"/>
  <c r="DE129" i="1"/>
  <c r="CX129" i="1"/>
  <c r="CW129" i="1"/>
  <c r="FK128" i="1"/>
  <c r="FI128" i="1"/>
  <c r="FH128" i="1"/>
  <c r="FC128" i="1"/>
  <c r="EW128" i="1"/>
  <c r="EU128" i="1" s="1"/>
  <c r="EV128" i="1" s="1"/>
  <c r="EO128" i="1"/>
  <c r="EF128" i="1"/>
  <c r="EG128" i="1" s="1"/>
  <c r="EA128" i="1"/>
  <c r="DY128" i="1"/>
  <c r="DT128" i="1"/>
  <c r="DR128" i="1" s="1"/>
  <c r="DS128" i="1"/>
  <c r="DN128" i="1"/>
  <c r="DM128" i="1"/>
  <c r="DI128" i="1"/>
  <c r="FA128" i="1" s="1"/>
  <c r="DG128" i="1"/>
  <c r="DF128" i="1"/>
  <c r="DC128" i="1"/>
  <c r="CZ128" i="1"/>
  <c r="CW128" i="1"/>
  <c r="BV128" i="1"/>
  <c r="BU128" i="1"/>
  <c r="BS128" i="1"/>
  <c r="BH128" i="1"/>
  <c r="BB128" i="1"/>
  <c r="BA128" i="1"/>
  <c r="AV128" i="1"/>
  <c r="AS128" i="1"/>
  <c r="AH128" i="1"/>
  <c r="AF128" i="1" s="1"/>
  <c r="AL128" i="1" s="1"/>
  <c r="AC128" i="1"/>
  <c r="Z128" i="1"/>
  <c r="AK128" i="1" s="1"/>
  <c r="Y128" i="1"/>
  <c r="W128" i="1"/>
  <c r="T128" i="1"/>
  <c r="S128" i="1"/>
  <c r="Q128" i="1" s="1"/>
  <c r="K128" i="1"/>
  <c r="J128" i="1"/>
  <c r="H128" i="1"/>
  <c r="E128" i="1"/>
  <c r="FK127" i="1"/>
  <c r="FJ127" i="1"/>
  <c r="FH127" i="1" s="1"/>
  <c r="FC127" i="1"/>
  <c r="EW127" i="1"/>
  <c r="EU127" i="1" s="1"/>
  <c r="EV127" i="1" s="1"/>
  <c r="EN127" i="1"/>
  <c r="DZ127" i="1"/>
  <c r="DX127" i="1" s="1"/>
  <c r="DY127" i="1" s="1"/>
  <c r="DO127" i="1"/>
  <c r="DT127" i="1" s="1"/>
  <c r="DR127" i="1" s="1"/>
  <c r="DM127" i="1"/>
  <c r="DJ127" i="1"/>
  <c r="DI127" i="1"/>
  <c r="FA127" i="1" s="1"/>
  <c r="CX127" i="1"/>
  <c r="CW127" i="1"/>
  <c r="FK126" i="1"/>
  <c r="FI126" i="1"/>
  <c r="FG126" i="1"/>
  <c r="FC126" i="1"/>
  <c r="ES126" i="1"/>
  <c r="EH126" i="1"/>
  <c r="EF126" i="1"/>
  <c r="EG126" i="1" s="1"/>
  <c r="EE126" i="1"/>
  <c r="DY126" i="1"/>
  <c r="DX126" i="1"/>
  <c r="DT126" i="1"/>
  <c r="DR126" i="1"/>
  <c r="DS126" i="1" s="1"/>
  <c r="DM126" i="1"/>
  <c r="DN126" i="1" s="1"/>
  <c r="DI126" i="1"/>
  <c r="FA126" i="1" s="1"/>
  <c r="DF126" i="1"/>
  <c r="CZ126" i="1"/>
  <c r="CW126" i="1"/>
  <c r="CT126" i="1"/>
  <c r="CQ126" i="1"/>
  <c r="CL126" i="1"/>
  <c r="CK126" i="1"/>
  <c r="CH126" i="1"/>
  <c r="CF126" i="1"/>
  <c r="CB126" i="1"/>
  <c r="BZ126" i="1"/>
  <c r="BV126" i="1"/>
  <c r="BL126" i="1"/>
  <c r="BH126" i="1"/>
  <c r="BF126" i="1"/>
  <c r="BE126" i="1"/>
  <c r="BB126" i="1"/>
  <c r="AY126" i="1"/>
  <c r="AW126" i="1"/>
  <c r="AV126" i="1"/>
  <c r="AS126" i="1"/>
  <c r="AR126" i="1"/>
  <c r="AI126" i="1"/>
  <c r="AF126" i="1"/>
  <c r="AC126" i="1"/>
  <c r="Z126" i="1"/>
  <c r="AK126" i="1" s="1"/>
  <c r="AL126" i="1" s="1"/>
  <c r="X126" i="1"/>
  <c r="W126" i="1"/>
  <c r="T126" i="1"/>
  <c r="Q126" i="1"/>
  <c r="O126" i="1"/>
  <c r="N126" i="1"/>
  <c r="K126" i="1"/>
  <c r="I126" i="1"/>
  <c r="H126" i="1" s="1"/>
  <c r="E126" i="1"/>
  <c r="FK125" i="1"/>
  <c r="FI125" i="1"/>
  <c r="FG125" i="1"/>
  <c r="FC125" i="1"/>
  <c r="ES125" i="1"/>
  <c r="EH125" i="1"/>
  <c r="EF125" i="1"/>
  <c r="EG125" i="1" s="1"/>
  <c r="EE125" i="1"/>
  <c r="DY125" i="1"/>
  <c r="DX125" i="1"/>
  <c r="DT125" i="1"/>
  <c r="DR125" i="1"/>
  <c r="DS125" i="1" s="1"/>
  <c r="DM125" i="1"/>
  <c r="DN125" i="1" s="1"/>
  <c r="DI125" i="1"/>
  <c r="FA125" i="1" s="1"/>
  <c r="DF125" i="1"/>
  <c r="CZ125" i="1"/>
  <c r="CW125" i="1"/>
  <c r="CT125" i="1"/>
  <c r="CQ125" i="1"/>
  <c r="CL125" i="1"/>
  <c r="CK125" i="1"/>
  <c r="CH125" i="1"/>
  <c r="CF125" i="1"/>
  <c r="CB125" i="1"/>
  <c r="BY125" i="1"/>
  <c r="BV125" i="1"/>
  <c r="BT125" i="1"/>
  <c r="BL125" i="1"/>
  <c r="BH125" i="1"/>
  <c r="BF125" i="1"/>
  <c r="BB125" i="1"/>
  <c r="AZ125" i="1"/>
  <c r="AY125" i="1"/>
  <c r="AV125" i="1"/>
  <c r="AS125" i="1"/>
  <c r="AI125" i="1"/>
  <c r="AF125" i="1"/>
  <c r="AR125" i="1" s="1"/>
  <c r="AD125" i="1"/>
  <c r="AC125" i="1" s="1"/>
  <c r="Z125" i="1"/>
  <c r="AK125" i="1" s="1"/>
  <c r="AL125" i="1" s="1"/>
  <c r="X125" i="1"/>
  <c r="W125" i="1"/>
  <c r="T125" i="1"/>
  <c r="Q125" i="1"/>
  <c r="O125" i="1"/>
  <c r="N125" i="1"/>
  <c r="K125" i="1"/>
  <c r="I125" i="1"/>
  <c r="H125" i="1" s="1"/>
  <c r="E125" i="1"/>
  <c r="FO124" i="1"/>
  <c r="FK124" i="1"/>
  <c r="FJ124" i="1"/>
  <c r="FC124" i="1"/>
  <c r="FB124" i="1"/>
  <c r="EN124" i="1"/>
  <c r="DZ124" i="1"/>
  <c r="DQ124" i="1"/>
  <c r="DO124" i="1"/>
  <c r="DL124" i="1"/>
  <c r="DJ124" i="1"/>
  <c r="DT124" i="1" s="1"/>
  <c r="DR124" i="1" s="1"/>
  <c r="DH124" i="1"/>
  <c r="DG124" i="1"/>
  <c r="DF124" i="1" s="1"/>
  <c r="DB124" i="1"/>
  <c r="DA124" i="1"/>
  <c r="CZ124" i="1"/>
  <c r="CY124" i="1"/>
  <c r="CX124" i="1"/>
  <c r="CW124" i="1" s="1"/>
  <c r="CT124" i="1"/>
  <c r="CS124" i="1"/>
  <c r="CR124" i="1"/>
  <c r="CQ124" i="1" s="1"/>
  <c r="CO124" i="1"/>
  <c r="CN124" i="1" s="1"/>
  <c r="CL124" i="1"/>
  <c r="CK124" i="1" s="1"/>
  <c r="CJ124" i="1"/>
  <c r="CH124" i="1" s="1"/>
  <c r="CI124" i="1"/>
  <c r="CD124" i="1"/>
  <c r="CC124" i="1"/>
  <c r="CB124" i="1"/>
  <c r="CF124" i="1" s="1"/>
  <c r="BX124" i="1"/>
  <c r="BW124" i="1"/>
  <c r="BV124" i="1" s="1"/>
  <c r="BU124" i="1"/>
  <c r="BJ124" i="1"/>
  <c r="BI124" i="1"/>
  <c r="BH124" i="1"/>
  <c r="BD124" i="1"/>
  <c r="BC124" i="1"/>
  <c r="BB124" i="1" s="1"/>
  <c r="BA124" i="1"/>
  <c r="AY124" i="1" s="1"/>
  <c r="AZ124" i="1"/>
  <c r="BL124" i="1" s="1"/>
  <c r="AW124" i="1"/>
  <c r="AV124" i="1"/>
  <c r="AU124" i="1"/>
  <c r="AT124" i="1"/>
  <c r="AS124" i="1" s="1"/>
  <c r="AH124" i="1"/>
  <c r="AG124" i="1"/>
  <c r="AF124" i="1"/>
  <c r="AR124" i="1" s="1"/>
  <c r="AE124" i="1"/>
  <c r="AB124" i="1"/>
  <c r="AA124" i="1"/>
  <c r="AI124" i="1" s="1"/>
  <c r="Z124" i="1"/>
  <c r="AK124" i="1" s="1"/>
  <c r="AL124" i="1" s="1"/>
  <c r="X124" i="1"/>
  <c r="W124" i="1"/>
  <c r="V124" i="1"/>
  <c r="U124" i="1"/>
  <c r="T124" i="1" s="1"/>
  <c r="S124" i="1"/>
  <c r="R124" i="1"/>
  <c r="Q124" i="1"/>
  <c r="O124" i="1"/>
  <c r="N124" i="1"/>
  <c r="M124" i="1"/>
  <c r="L124" i="1"/>
  <c r="K124" i="1" s="1"/>
  <c r="I124" i="1"/>
  <c r="H124" i="1" s="1"/>
  <c r="G124" i="1"/>
  <c r="F124" i="1"/>
  <c r="E124" i="1"/>
  <c r="FK123" i="1"/>
  <c r="FI123" i="1"/>
  <c r="FG123" i="1"/>
  <c r="FC123" i="1"/>
  <c r="ES123" i="1"/>
  <c r="EF123" i="1"/>
  <c r="EG123" i="1" s="1"/>
  <c r="EE123" i="1"/>
  <c r="DY123" i="1"/>
  <c r="DX123" i="1"/>
  <c r="DT123" i="1"/>
  <c r="DR123" i="1" s="1"/>
  <c r="DS123" i="1" s="1"/>
  <c r="DM123" i="1"/>
  <c r="DN123" i="1" s="1"/>
  <c r="DI123" i="1"/>
  <c r="FA123" i="1" s="1"/>
  <c r="DG123" i="1"/>
  <c r="DF123" i="1" s="1"/>
  <c r="CZ123" i="1"/>
  <c r="CW123" i="1"/>
  <c r="CT123" i="1"/>
  <c r="CQ123" i="1"/>
  <c r="CL123" i="1"/>
  <c r="CK123" i="1" s="1"/>
  <c r="CH123" i="1"/>
  <c r="CC123" i="1"/>
  <c r="CB123" i="1" s="1"/>
  <c r="CF123" i="1" s="1"/>
  <c r="BZ123" i="1"/>
  <c r="BV123" i="1"/>
  <c r="BL123" i="1"/>
  <c r="BH123" i="1"/>
  <c r="BF123" i="1"/>
  <c r="BE123" i="1"/>
  <c r="BB123" i="1"/>
  <c r="AY123" i="1"/>
  <c r="AW123" i="1"/>
  <c r="AW121" i="1" s="1"/>
  <c r="AV121" i="1" s="1"/>
  <c r="AV123" i="1"/>
  <c r="AS123" i="1"/>
  <c r="AI123" i="1"/>
  <c r="AF123" i="1"/>
  <c r="AR123" i="1" s="1"/>
  <c r="AC123" i="1"/>
  <c r="Z123" i="1"/>
  <c r="AK123" i="1" s="1"/>
  <c r="AL123" i="1" s="1"/>
  <c r="X123" i="1"/>
  <c r="W123" i="1"/>
  <c r="T123" i="1"/>
  <c r="Q123" i="1"/>
  <c r="O123" i="1"/>
  <c r="N123" i="1"/>
  <c r="K123" i="1"/>
  <c r="I123" i="1"/>
  <c r="H123" i="1" s="1"/>
  <c r="E123" i="1"/>
  <c r="FK122" i="1"/>
  <c r="FI122" i="1"/>
  <c r="FG122" i="1"/>
  <c r="FC122" i="1"/>
  <c r="ES122" i="1"/>
  <c r="EF122" i="1"/>
  <c r="EG122" i="1" s="1"/>
  <c r="EE122" i="1"/>
  <c r="DX122" i="1" s="1"/>
  <c r="DY122" i="1"/>
  <c r="DT122" i="1"/>
  <c r="DR122" i="1"/>
  <c r="DS122" i="1" s="1"/>
  <c r="DM122" i="1"/>
  <c r="DN122" i="1" s="1"/>
  <c r="DI122" i="1"/>
  <c r="FA122" i="1" s="1"/>
  <c r="DG122" i="1"/>
  <c r="DF122" i="1" s="1"/>
  <c r="CZ122" i="1"/>
  <c r="CW122" i="1"/>
  <c r="CT122" i="1"/>
  <c r="CQ122" i="1"/>
  <c r="CL122" i="1"/>
  <c r="CK122" i="1" s="1"/>
  <c r="CH122" i="1"/>
  <c r="CC122" i="1"/>
  <c r="BY122" i="1"/>
  <c r="BV122" i="1"/>
  <c r="BT122" i="1"/>
  <c r="BL122" i="1"/>
  <c r="BH122" i="1"/>
  <c r="BF122" i="1"/>
  <c r="BB122" i="1"/>
  <c r="AZ122" i="1"/>
  <c r="AY122" i="1"/>
  <c r="AV122" i="1"/>
  <c r="AS122" i="1"/>
  <c r="AI122" i="1"/>
  <c r="AF122" i="1"/>
  <c r="AR122" i="1" s="1"/>
  <c r="AD122" i="1"/>
  <c r="AC122" i="1" s="1"/>
  <c r="Z122" i="1"/>
  <c r="AK122" i="1" s="1"/>
  <c r="AL122" i="1" s="1"/>
  <c r="X122" i="1"/>
  <c r="W122" i="1"/>
  <c r="T122" i="1"/>
  <c r="Q122" i="1"/>
  <c r="O122" i="1"/>
  <c r="N122" i="1"/>
  <c r="K122" i="1"/>
  <c r="I122" i="1"/>
  <c r="H122" i="1" s="1"/>
  <c r="E122" i="1"/>
  <c r="FO121" i="1"/>
  <c r="FK121" i="1"/>
  <c r="FJ121" i="1"/>
  <c r="FC121" i="1"/>
  <c r="FB121" i="1"/>
  <c r="EN121" i="1"/>
  <c r="DZ121" i="1"/>
  <c r="DQ121" i="1"/>
  <c r="DO121" i="1"/>
  <c r="DL121" i="1"/>
  <c r="DJ121" i="1"/>
  <c r="DT121" i="1" s="1"/>
  <c r="DR121" i="1" s="1"/>
  <c r="DH121" i="1"/>
  <c r="DG121" i="1"/>
  <c r="DF121" i="1" s="1"/>
  <c r="DB121" i="1"/>
  <c r="DB140" i="1" s="1"/>
  <c r="DA121" i="1"/>
  <c r="CZ121" i="1"/>
  <c r="CZ140" i="1" s="1"/>
  <c r="CY121" i="1"/>
  <c r="CX121" i="1"/>
  <c r="CW121" i="1" s="1"/>
  <c r="CT121" i="1"/>
  <c r="CS121" i="1"/>
  <c r="CR121" i="1"/>
  <c r="CQ121" i="1" s="1"/>
  <c r="CO121" i="1"/>
  <c r="CN121" i="1" s="1"/>
  <c r="CL121" i="1"/>
  <c r="CK121" i="1" s="1"/>
  <c r="CJ121" i="1"/>
  <c r="CH121" i="1" s="1"/>
  <c r="CI121" i="1"/>
  <c r="CD121" i="1"/>
  <c r="BX121" i="1"/>
  <c r="BW121" i="1"/>
  <c r="BV121" i="1" s="1"/>
  <c r="BU121" i="1"/>
  <c r="BJ121" i="1"/>
  <c r="BI121" i="1"/>
  <c r="BH121" i="1"/>
  <c r="BD121" i="1"/>
  <c r="BC121" i="1"/>
  <c r="BB121" i="1" s="1"/>
  <c r="BA121" i="1"/>
  <c r="AY121" i="1" s="1"/>
  <c r="AZ121" i="1"/>
  <c r="BL121" i="1" s="1"/>
  <c r="AU121" i="1"/>
  <c r="AT121" i="1"/>
  <c r="AS121" i="1" s="1"/>
  <c r="AH121" i="1"/>
  <c r="AF121" i="1" s="1"/>
  <c r="AR121" i="1" s="1"/>
  <c r="AG121" i="1"/>
  <c r="AE121" i="1"/>
  <c r="AD121" i="1"/>
  <c r="AC121" i="1" s="1"/>
  <c r="AB121" i="1"/>
  <c r="Z121" i="1" s="1"/>
  <c r="AK121" i="1" s="1"/>
  <c r="AL121" i="1" s="1"/>
  <c r="AA121" i="1"/>
  <c r="AI121" i="1" s="1"/>
  <c r="X121" i="1"/>
  <c r="W121" i="1"/>
  <c r="V121" i="1"/>
  <c r="U121" i="1"/>
  <c r="T121" i="1" s="1"/>
  <c r="S121" i="1"/>
  <c r="Q121" i="1" s="1"/>
  <c r="R121" i="1"/>
  <c r="O121" i="1"/>
  <c r="N121" i="1"/>
  <c r="M121" i="1"/>
  <c r="L121" i="1"/>
  <c r="K121" i="1" s="1"/>
  <c r="G121" i="1"/>
  <c r="E121" i="1" s="1"/>
  <c r="F121" i="1"/>
  <c r="FK120" i="1"/>
  <c r="FI120" i="1"/>
  <c r="FG120" i="1"/>
  <c r="FC120" i="1"/>
  <c r="ES120" i="1"/>
  <c r="EF120" i="1"/>
  <c r="EG120" i="1" s="1"/>
  <c r="EE120" i="1"/>
  <c r="DY120" i="1"/>
  <c r="DX120" i="1"/>
  <c r="DT120" i="1"/>
  <c r="DR120" i="1" s="1"/>
  <c r="DS120" i="1" s="1"/>
  <c r="DM120" i="1"/>
  <c r="DN120" i="1" s="1"/>
  <c r="DI120" i="1"/>
  <c r="FA120" i="1" s="1"/>
  <c r="DG120" i="1"/>
  <c r="DF120" i="1" s="1"/>
  <c r="CZ120" i="1"/>
  <c r="CW120" i="1"/>
  <c r="CT120" i="1"/>
  <c r="CQ120" i="1"/>
  <c r="CL120" i="1"/>
  <c r="CK120" i="1" s="1"/>
  <c r="CH120" i="1"/>
  <c r="CC120" i="1"/>
  <c r="CB120" i="1" s="1"/>
  <c r="CF120" i="1" s="1"/>
  <c r="BZ120" i="1"/>
  <c r="BY120" i="1" s="1"/>
  <c r="BV120" i="1"/>
  <c r="BS120" i="1"/>
  <c r="BL120" i="1"/>
  <c r="BH120" i="1"/>
  <c r="BF120" i="1"/>
  <c r="BB120" i="1"/>
  <c r="AY120" i="1"/>
  <c r="AW120" i="1"/>
  <c r="AV120" i="1" s="1"/>
  <c r="AS120" i="1"/>
  <c r="AI120" i="1"/>
  <c r="AF120" i="1"/>
  <c r="AC120" i="1"/>
  <c r="Z120" i="1"/>
  <c r="AK120" i="1" s="1"/>
  <c r="AL120" i="1" s="1"/>
  <c r="X120" i="1"/>
  <c r="W120" i="1"/>
  <c r="T120" i="1"/>
  <c r="Q120" i="1"/>
  <c r="O120" i="1"/>
  <c r="N120" i="1"/>
  <c r="K120" i="1"/>
  <c r="I120" i="1"/>
  <c r="H120" i="1" s="1"/>
  <c r="E120" i="1"/>
  <c r="FK119" i="1"/>
  <c r="FI119" i="1"/>
  <c r="FG119" i="1"/>
  <c r="FC119" i="1"/>
  <c r="ES119" i="1"/>
  <c r="EF119" i="1"/>
  <c r="EG119" i="1" s="1"/>
  <c r="EE119" i="1"/>
  <c r="DX119" i="1" s="1"/>
  <c r="DY119" i="1"/>
  <c r="DT119" i="1"/>
  <c r="DR119" i="1"/>
  <c r="DS119" i="1" s="1"/>
  <c r="DM119" i="1"/>
  <c r="DN119" i="1" s="1"/>
  <c r="DI119" i="1"/>
  <c r="FA119" i="1" s="1"/>
  <c r="DG119" i="1"/>
  <c r="DF119" i="1" s="1"/>
  <c r="CW119" i="1"/>
  <c r="FK118" i="1"/>
  <c r="FI118" i="1"/>
  <c r="FG118" i="1"/>
  <c r="FC118" i="1"/>
  <c r="EZ118" i="1" s="1"/>
  <c r="FA118" i="1" s="1"/>
  <c r="ES118" i="1"/>
  <c r="EE118" i="1"/>
  <c r="DX118" i="1"/>
  <c r="DY118" i="1" s="1"/>
  <c r="DT118" i="1"/>
  <c r="DR118" i="1" s="1"/>
  <c r="DS118" i="1"/>
  <c r="DN118" i="1"/>
  <c r="DM118" i="1"/>
  <c r="DI118" i="1"/>
  <c r="DG118" i="1"/>
  <c r="DF118" i="1"/>
  <c r="CZ118" i="1"/>
  <c r="CW118" i="1"/>
  <c r="CU118" i="1"/>
  <c r="CT118" i="1"/>
  <c r="CQ118" i="1"/>
  <c r="CL118" i="1"/>
  <c r="CH118" i="1"/>
  <c r="CB118" i="1"/>
  <c r="CF118" i="1" s="1"/>
  <c r="BZ118" i="1"/>
  <c r="BY118" i="1"/>
  <c r="BV118" i="1"/>
  <c r="BS118" i="1"/>
  <c r="BL118" i="1"/>
  <c r="BH118" i="1"/>
  <c r="BE118" i="1"/>
  <c r="BB118" i="1"/>
  <c r="AY118" i="1"/>
  <c r="AW118" i="1"/>
  <c r="AS118" i="1"/>
  <c r="AI118" i="1"/>
  <c r="AF118" i="1"/>
  <c r="AF117" i="1" s="1"/>
  <c r="AC118" i="1"/>
  <c r="Z118" i="1"/>
  <c r="AK118" i="1" s="1"/>
  <c r="AL118" i="1" s="1"/>
  <c r="X118" i="1"/>
  <c r="W118" i="1"/>
  <c r="T118" i="1"/>
  <c r="Q118" i="1"/>
  <c r="O118" i="1"/>
  <c r="N118" i="1"/>
  <c r="K118" i="1"/>
  <c r="I118" i="1"/>
  <c r="H118" i="1" s="1"/>
  <c r="E118" i="1"/>
  <c r="FO117" i="1"/>
  <c r="FO116" i="1" s="1"/>
  <c r="FK117" i="1"/>
  <c r="FJ117" i="1"/>
  <c r="FC117" i="1"/>
  <c r="EZ117" i="1" s="1"/>
  <c r="EZ116" i="1" s="1"/>
  <c r="FB117" i="1"/>
  <c r="EN117" i="1"/>
  <c r="DQ117" i="1"/>
  <c r="DQ136" i="1" s="1"/>
  <c r="DO117" i="1"/>
  <c r="DM117" i="1" s="1"/>
  <c r="DL117" i="1"/>
  <c r="EE117" i="1" s="1"/>
  <c r="DX117" i="1" s="1"/>
  <c r="DJ117" i="1"/>
  <c r="DT117" i="1" s="1"/>
  <c r="DR117" i="1" s="1"/>
  <c r="DH117" i="1"/>
  <c r="DH136" i="1" s="1"/>
  <c r="DH130" i="1" s="1"/>
  <c r="DH129" i="1" s="1"/>
  <c r="DB117" i="1"/>
  <c r="DA117" i="1"/>
  <c r="CZ117" i="1"/>
  <c r="CY117" i="1"/>
  <c r="CX117" i="1"/>
  <c r="CU117" i="1"/>
  <c r="CT117" i="1" s="1"/>
  <c r="CS117" i="1"/>
  <c r="CQ117" i="1" s="1"/>
  <c r="CR117" i="1"/>
  <c r="CJ117" i="1"/>
  <c r="CI117" i="1"/>
  <c r="CH117" i="1" s="1"/>
  <c r="CD117" i="1"/>
  <c r="CC117" i="1"/>
  <c r="CB117" i="1" s="1"/>
  <c r="CF117" i="1" s="1"/>
  <c r="BZ117" i="1"/>
  <c r="BY117" i="1" s="1"/>
  <c r="BX117" i="1"/>
  <c r="BW117" i="1"/>
  <c r="BV117" i="1"/>
  <c r="BS117" i="1"/>
  <c r="BJ117" i="1"/>
  <c r="BI117" i="1"/>
  <c r="BT117" i="1" s="1"/>
  <c r="BH117" i="1"/>
  <c r="BD117" i="1"/>
  <c r="BC117" i="1"/>
  <c r="BB117" i="1" s="1"/>
  <c r="BA117" i="1"/>
  <c r="AY117" i="1" s="1"/>
  <c r="AZ117" i="1"/>
  <c r="BL117" i="1" s="1"/>
  <c r="AU117" i="1"/>
  <c r="AT117" i="1"/>
  <c r="AS117" i="1" s="1"/>
  <c r="AJ117" i="1"/>
  <c r="AH117" i="1"/>
  <c r="AG117" i="1"/>
  <c r="AE117" i="1"/>
  <c r="AD117" i="1"/>
  <c r="AC117" i="1"/>
  <c r="AB117" i="1"/>
  <c r="AA117" i="1"/>
  <c r="AI117" i="1" s="1"/>
  <c r="Z117" i="1"/>
  <c r="X117" i="1"/>
  <c r="W117" i="1"/>
  <c r="V117" i="1"/>
  <c r="U117" i="1"/>
  <c r="T117" i="1" s="1"/>
  <c r="S117" i="1"/>
  <c r="Q117" i="1" s="1"/>
  <c r="R117" i="1"/>
  <c r="O117" i="1"/>
  <c r="N117" i="1"/>
  <c r="M117" i="1"/>
  <c r="L117" i="1"/>
  <c r="K117" i="1" s="1"/>
  <c r="G117" i="1"/>
  <c r="E117" i="1" s="1"/>
  <c r="F117" i="1"/>
  <c r="FK116" i="1"/>
  <c r="FJ116" i="1"/>
  <c r="FH116" i="1"/>
  <c r="FB116" i="1"/>
  <c r="FC116" i="1" s="1"/>
  <c r="ET116" i="1"/>
  <c r="EN116" i="1"/>
  <c r="DO116" i="1"/>
  <c r="DL116" i="1"/>
  <c r="ES116" i="1" s="1"/>
  <c r="DJ116" i="1"/>
  <c r="DT116" i="1" s="1"/>
  <c r="DR116" i="1" s="1"/>
  <c r="DH116" i="1"/>
  <c r="DE116" i="1"/>
  <c r="DA116" i="1"/>
  <c r="CY116" i="1"/>
  <c r="FG115" i="1"/>
  <c r="FA115" i="1"/>
  <c r="EW115" i="1"/>
  <c r="EU115" i="1" s="1"/>
  <c r="EV115" i="1" s="1"/>
  <c r="ES115" i="1"/>
  <c r="EE115" i="1"/>
  <c r="DY115" i="1"/>
  <c r="DT115" i="1"/>
  <c r="DR115" i="1" s="1"/>
  <c r="DS115" i="1" s="1"/>
  <c r="DM115" i="1"/>
  <c r="DN115" i="1" s="1"/>
  <c r="DI115" i="1"/>
  <c r="FI115" i="1" s="1"/>
  <c r="DH115" i="1"/>
  <c r="DF115" i="1" s="1"/>
  <c r="CW115" i="1"/>
  <c r="FK114" i="1"/>
  <c r="FG114" i="1"/>
  <c r="FA114" i="1"/>
  <c r="ES114" i="1"/>
  <c r="EF114" i="1" s="1"/>
  <c r="EG114" i="1"/>
  <c r="EE114" i="1"/>
  <c r="DX114" i="1"/>
  <c r="DY114" i="1" s="1"/>
  <c r="DT114" i="1"/>
  <c r="DR114" i="1" s="1"/>
  <c r="DS114" i="1"/>
  <c r="DN114" i="1"/>
  <c r="DM114" i="1"/>
  <c r="DI114" i="1"/>
  <c r="FI114" i="1" s="1"/>
  <c r="DH114" i="1"/>
  <c r="DF114" i="1"/>
  <c r="DF113" i="1" s="1"/>
  <c r="CZ114" i="1"/>
  <c r="CW114" i="1"/>
  <c r="CW113" i="1" s="1"/>
  <c r="CB114" i="1"/>
  <c r="FO113" i="1"/>
  <c r="FJ113" i="1"/>
  <c r="FK113" i="1" s="1"/>
  <c r="FB113" i="1"/>
  <c r="EN113" i="1"/>
  <c r="EF113" i="1"/>
  <c r="EG113" i="1" s="1"/>
  <c r="DZ113" i="1"/>
  <c r="DQ113" i="1"/>
  <c r="DO113" i="1"/>
  <c r="DM113" i="1"/>
  <c r="DL113" i="1"/>
  <c r="EE113" i="1" s="1"/>
  <c r="DJ113" i="1"/>
  <c r="DT113" i="1" s="1"/>
  <c r="DR113" i="1" s="1"/>
  <c r="DI113" i="1"/>
  <c r="FI113" i="1" s="1"/>
  <c r="DH113" i="1"/>
  <c r="DG113" i="1"/>
  <c r="DB113" i="1"/>
  <c r="DA113" i="1"/>
  <c r="CZ113" i="1"/>
  <c r="CY113" i="1"/>
  <c r="CX113" i="1"/>
  <c r="CV113" i="1"/>
  <c r="CU113" i="1"/>
  <c r="CT113" i="1"/>
  <c r="CS113" i="1"/>
  <c r="CR113" i="1"/>
  <c r="CQ113" i="1"/>
  <c r="CP113" i="1"/>
  <c r="CO113" i="1"/>
  <c r="CN113" i="1"/>
  <c r="CM113" i="1"/>
  <c r="CL113" i="1"/>
  <c r="CK113" i="1"/>
  <c r="CJ113" i="1"/>
  <c r="CI113" i="1"/>
  <c r="CH113" i="1"/>
  <c r="CG113" i="1"/>
  <c r="CF113" i="1"/>
  <c r="CE113" i="1"/>
  <c r="CD113" i="1"/>
  <c r="CC113" i="1"/>
  <c r="CB113" i="1"/>
  <c r="EZ112" i="1"/>
  <c r="ET112" i="1"/>
  <c r="ET111" i="1" s="1"/>
  <c r="DT112" i="1"/>
  <c r="DR112" i="1"/>
  <c r="DQ112" i="1"/>
  <c r="ER112" i="1" s="1"/>
  <c r="DL112" i="1"/>
  <c r="FG112" i="1" s="1"/>
  <c r="DF112" i="1"/>
  <c r="DC112" i="1"/>
  <c r="DC111" i="1" s="1"/>
  <c r="CZ112" i="1"/>
  <c r="CW112" i="1"/>
  <c r="CW111" i="1" s="1"/>
  <c r="CV112" i="1"/>
  <c r="CT112" i="1"/>
  <c r="CB112" i="1"/>
  <c r="FO111" i="1"/>
  <c r="FJ111" i="1"/>
  <c r="FF111" i="1"/>
  <c r="FB111" i="1"/>
  <c r="EX111" i="1"/>
  <c r="EW111" i="1"/>
  <c r="EN111" i="1"/>
  <c r="DZ111" i="1"/>
  <c r="DO111" i="1"/>
  <c r="DJ111" i="1"/>
  <c r="DT111" i="1" s="1"/>
  <c r="DR111" i="1" s="1"/>
  <c r="DH111" i="1"/>
  <c r="DG111" i="1"/>
  <c r="DF111" i="1"/>
  <c r="DE111" i="1"/>
  <c r="DD111" i="1"/>
  <c r="DB111" i="1"/>
  <c r="DA111" i="1"/>
  <c r="CZ111" i="1"/>
  <c r="CY111" i="1"/>
  <c r="CX111" i="1"/>
  <c r="CV111" i="1"/>
  <c r="CU111" i="1"/>
  <c r="CT111" i="1"/>
  <c r="CS111" i="1"/>
  <c r="CR111" i="1"/>
  <c r="CQ111" i="1"/>
  <c r="CP111" i="1"/>
  <c r="CO111" i="1"/>
  <c r="CN111" i="1"/>
  <c r="CM111" i="1"/>
  <c r="CL111" i="1"/>
  <c r="CK111" i="1"/>
  <c r="CJ111" i="1"/>
  <c r="CI111" i="1"/>
  <c r="CH111" i="1"/>
  <c r="CG111" i="1"/>
  <c r="CF111" i="1"/>
  <c r="CE111" i="1"/>
  <c r="CD111" i="1"/>
  <c r="CC111" i="1"/>
  <c r="CB111" i="1"/>
  <c r="FK110" i="1"/>
  <c r="FI110" i="1"/>
  <c r="FG110" i="1"/>
  <c r="FA110" i="1"/>
  <c r="EW110" i="1"/>
  <c r="EU110" i="1" s="1"/>
  <c r="EV110" i="1" s="1"/>
  <c r="ES110" i="1"/>
  <c r="EG110" i="1"/>
  <c r="EE110" i="1"/>
  <c r="DY110" i="1"/>
  <c r="DT110" i="1"/>
  <c r="DR110" i="1" s="1"/>
  <c r="DS110" i="1" s="1"/>
  <c r="DN110" i="1"/>
  <c r="DM110" i="1"/>
  <c r="EH110" i="1" s="1"/>
  <c r="FK109" i="1"/>
  <c r="FG109" i="1"/>
  <c r="ES109" i="1"/>
  <c r="EF109" i="1"/>
  <c r="EG109" i="1" s="1"/>
  <c r="EE109" i="1"/>
  <c r="DX109" i="1" s="1"/>
  <c r="DY109" i="1"/>
  <c r="DT109" i="1"/>
  <c r="DR109" i="1"/>
  <c r="DS109" i="1" s="1"/>
  <c r="DM109" i="1"/>
  <c r="DN109" i="1" s="1"/>
  <c r="DI109" i="1"/>
  <c r="FA109" i="1" s="1"/>
  <c r="DF109" i="1"/>
  <c r="CZ109" i="1"/>
  <c r="CW109" i="1"/>
  <c r="CV109" i="1"/>
  <c r="CT109" i="1"/>
  <c r="CB109" i="1"/>
  <c r="FI108" i="1"/>
  <c r="FG108" i="1"/>
  <c r="FA108" i="1"/>
  <c r="EZ108" i="1"/>
  <c r="ES108" i="1"/>
  <c r="EH108" i="1"/>
  <c r="EF108" i="1"/>
  <c r="EG108" i="1" s="1"/>
  <c r="EE108" i="1"/>
  <c r="DY108" i="1"/>
  <c r="DX108" i="1"/>
  <c r="DT108" i="1"/>
  <c r="DR108" i="1"/>
  <c r="DS108" i="1" s="1"/>
  <c r="DM108" i="1"/>
  <c r="DN108" i="1" s="1"/>
  <c r="DI108" i="1"/>
  <c r="DF108" i="1"/>
  <c r="CZ108" i="1"/>
  <c r="CW108" i="1"/>
  <c r="CB108" i="1"/>
  <c r="FO107" i="1"/>
  <c r="FJ107" i="1"/>
  <c r="FF107" i="1"/>
  <c r="FB107" i="1"/>
  <c r="ET107" i="1"/>
  <c r="ES107" i="1"/>
  <c r="EF107" i="1" s="1"/>
  <c r="EN107" i="1"/>
  <c r="DZ107" i="1"/>
  <c r="DX107" i="1" s="1"/>
  <c r="DY107" i="1" s="1"/>
  <c r="DQ107" i="1"/>
  <c r="DO107" i="1"/>
  <c r="DM107" i="1" s="1"/>
  <c r="DN107" i="1" s="1"/>
  <c r="DL107" i="1"/>
  <c r="EE107" i="1" s="1"/>
  <c r="DJ107" i="1"/>
  <c r="DT107" i="1" s="1"/>
  <c r="DR107" i="1" s="1"/>
  <c r="DI107" i="1"/>
  <c r="DS107" i="1" s="1"/>
  <c r="DH107" i="1"/>
  <c r="DG107" i="1"/>
  <c r="DF107" i="1" s="1"/>
  <c r="DB107" i="1"/>
  <c r="CZ107" i="1" s="1"/>
  <c r="DA107" i="1"/>
  <c r="CY107" i="1"/>
  <c r="CX107" i="1"/>
  <c r="CW107" i="1" s="1"/>
  <c r="CV107" i="1"/>
  <c r="CU107" i="1"/>
  <c r="CT107" i="1"/>
  <c r="CS107" i="1"/>
  <c r="CR107" i="1"/>
  <c r="CQ107" i="1"/>
  <c r="CP107" i="1"/>
  <c r="CO107" i="1"/>
  <c r="CN107" i="1"/>
  <c r="CM107" i="1"/>
  <c r="CL107" i="1"/>
  <c r="CK107" i="1"/>
  <c r="CJ107" i="1"/>
  <c r="CI107" i="1"/>
  <c r="CH107" i="1"/>
  <c r="CG107" i="1"/>
  <c r="CF107" i="1"/>
  <c r="CE107" i="1"/>
  <c r="CD107" i="1"/>
  <c r="CC107" i="1"/>
  <c r="CB107" i="1"/>
  <c r="FK106" i="1"/>
  <c r="FI106" i="1"/>
  <c r="FG106" i="1"/>
  <c r="FA106" i="1"/>
  <c r="EZ106" i="1"/>
  <c r="ES106" i="1"/>
  <c r="EF106" i="1"/>
  <c r="EG106" i="1" s="1"/>
  <c r="EE106" i="1"/>
  <c r="DX106" i="1" s="1"/>
  <c r="DY106" i="1"/>
  <c r="DT106" i="1"/>
  <c r="DR106" i="1"/>
  <c r="DS106" i="1" s="1"/>
  <c r="DM106" i="1"/>
  <c r="DN106" i="1" s="1"/>
  <c r="DI106" i="1"/>
  <c r="DF106" i="1"/>
  <c r="CZ106" i="1"/>
  <c r="CW106" i="1"/>
  <c r="CB106" i="1"/>
  <c r="FO105" i="1"/>
  <c r="EZ105" i="1"/>
  <c r="EF105" i="1"/>
  <c r="EW105" i="1" s="1"/>
  <c r="EU105" i="1" s="1"/>
  <c r="DT105" i="1"/>
  <c r="DR105" i="1" s="1"/>
  <c r="DQ105" i="1"/>
  <c r="DM105" i="1"/>
  <c r="DL105" i="1"/>
  <c r="ES105" i="1" s="1"/>
  <c r="DF105" i="1"/>
  <c r="CZ105" i="1"/>
  <c r="CW105" i="1"/>
  <c r="CB105" i="1"/>
  <c r="FO104" i="1"/>
  <c r="EZ104" i="1"/>
  <c r="DX104" i="1"/>
  <c r="DT104" i="1"/>
  <c r="DL104" i="1"/>
  <c r="EE104" i="1" s="1"/>
  <c r="DF104" i="1"/>
  <c r="CZ104" i="1"/>
  <c r="CW104" i="1"/>
  <c r="CB104" i="1"/>
  <c r="FO103" i="1"/>
  <c r="FJ103" i="1"/>
  <c r="FF103" i="1"/>
  <c r="FB103" i="1"/>
  <c r="EX103" i="1"/>
  <c r="EW103" i="1"/>
  <c r="ET103" i="1"/>
  <c r="EN103" i="1"/>
  <c r="ED103" i="1"/>
  <c r="DZ103" i="1"/>
  <c r="DX103" i="1"/>
  <c r="DO103" i="1"/>
  <c r="DJ103" i="1"/>
  <c r="DH103" i="1"/>
  <c r="DG103" i="1"/>
  <c r="DF103" i="1"/>
  <c r="DB103" i="1"/>
  <c r="DA103" i="1"/>
  <c r="CZ103" i="1" s="1"/>
  <c r="CY103" i="1"/>
  <c r="CX103" i="1"/>
  <c r="CW103" i="1"/>
  <c r="CS103" i="1"/>
  <c r="CR103" i="1"/>
  <c r="CQ103" i="1"/>
  <c r="CP103" i="1"/>
  <c r="CO103" i="1"/>
  <c r="CN103" i="1"/>
  <c r="CM103" i="1"/>
  <c r="CL103" i="1"/>
  <c r="CK103" i="1"/>
  <c r="CJ103" i="1"/>
  <c r="CI103" i="1"/>
  <c r="CH103" i="1"/>
  <c r="CG103" i="1"/>
  <c r="CF103" i="1"/>
  <c r="CE103" i="1"/>
  <c r="CD103" i="1"/>
  <c r="CB103" i="1" s="1"/>
  <c r="CC103" i="1"/>
  <c r="FK102" i="1"/>
  <c r="FI102" i="1"/>
  <c r="FG102" i="1"/>
  <c r="FA102" i="1"/>
  <c r="ES102" i="1"/>
  <c r="EF102" i="1" s="1"/>
  <c r="EG102" i="1" s="1"/>
  <c r="EE102" i="1"/>
  <c r="DX102" i="1" s="1"/>
  <c r="DY102" i="1" s="1"/>
  <c r="DT102" i="1"/>
  <c r="DR102" i="1"/>
  <c r="DN102" i="1"/>
  <c r="DM102" i="1"/>
  <c r="DI102" i="1"/>
  <c r="DS102" i="1" s="1"/>
  <c r="DF102" i="1"/>
  <c r="CZ102" i="1"/>
  <c r="CW102" i="1"/>
  <c r="CB102" i="1"/>
  <c r="FO101" i="1"/>
  <c r="FK101" i="1"/>
  <c r="FJ101" i="1"/>
  <c r="FB101" i="1"/>
  <c r="ET101" i="1"/>
  <c r="EN101" i="1"/>
  <c r="DZ101" i="1"/>
  <c r="DQ101" i="1"/>
  <c r="DO101" i="1"/>
  <c r="DM101" i="1" s="1"/>
  <c r="DL101" i="1"/>
  <c r="DJ101" i="1"/>
  <c r="DT101" i="1" s="1"/>
  <c r="DR101" i="1" s="1"/>
  <c r="DH101" i="1"/>
  <c r="DG101" i="1"/>
  <c r="DF101" i="1" s="1"/>
  <c r="DB101" i="1"/>
  <c r="DA101" i="1"/>
  <c r="CZ101" i="1"/>
  <c r="CY101" i="1"/>
  <c r="CX101" i="1"/>
  <c r="CW101" i="1" s="1"/>
  <c r="CV101" i="1"/>
  <c r="CU101" i="1"/>
  <c r="CT101" i="1"/>
  <c r="CS101" i="1"/>
  <c r="CR101" i="1"/>
  <c r="CQ101" i="1"/>
  <c r="CP101" i="1"/>
  <c r="CO101" i="1"/>
  <c r="CN101" i="1"/>
  <c r="CN92" i="1" s="1"/>
  <c r="CN153" i="1" s="1"/>
  <c r="CN128" i="1" s="1"/>
  <c r="CM101" i="1"/>
  <c r="CL101" i="1"/>
  <c r="CK101" i="1"/>
  <c r="CJ101" i="1"/>
  <c r="CI101" i="1"/>
  <c r="CH101" i="1"/>
  <c r="CG101" i="1"/>
  <c r="CF101" i="1"/>
  <c r="CF92" i="1" s="1"/>
  <c r="CF153" i="1" s="1"/>
  <c r="CE101" i="1"/>
  <c r="CD101" i="1"/>
  <c r="CB101" i="1" s="1"/>
  <c r="CC101" i="1"/>
  <c r="FK100" i="1"/>
  <c r="FI100" i="1"/>
  <c r="FG100" i="1"/>
  <c r="FA100" i="1"/>
  <c r="EW100" i="1"/>
  <c r="EU100" i="1" s="1"/>
  <c r="EV100" i="1"/>
  <c r="ES100" i="1"/>
  <c r="EG100" i="1"/>
  <c r="EE100" i="1"/>
  <c r="DY100" i="1"/>
  <c r="DT100" i="1"/>
  <c r="DS100" i="1"/>
  <c r="DR100" i="1"/>
  <c r="DN100" i="1"/>
  <c r="DM100" i="1"/>
  <c r="EH100" i="1" s="1"/>
  <c r="FK99" i="1"/>
  <c r="FI99" i="1"/>
  <c r="FG99" i="1"/>
  <c r="ES99" i="1"/>
  <c r="EG99" i="1"/>
  <c r="EF99" i="1"/>
  <c r="EW99" i="1" s="1"/>
  <c r="EU99" i="1" s="1"/>
  <c r="EV99" i="1" s="1"/>
  <c r="EE99" i="1"/>
  <c r="DX99" i="1"/>
  <c r="DY99" i="1" s="1"/>
  <c r="DT99" i="1"/>
  <c r="DR99" i="1"/>
  <c r="DS99" i="1" s="1"/>
  <c r="DM99" i="1"/>
  <c r="DN99" i="1" s="1"/>
  <c r="DI99" i="1"/>
  <c r="FA99" i="1" s="1"/>
  <c r="DF99" i="1"/>
  <c r="CZ99" i="1"/>
  <c r="CW99" i="1"/>
  <c r="CB99" i="1"/>
  <c r="EZ98" i="1"/>
  <c r="DT98" i="1"/>
  <c r="DR98" i="1" s="1"/>
  <c r="DQ98" i="1"/>
  <c r="DQ96" i="1" s="1"/>
  <c r="DM98" i="1"/>
  <c r="DL98" i="1"/>
  <c r="DI98" i="1" s="1"/>
  <c r="DH98" i="1"/>
  <c r="DF98" i="1" s="1"/>
  <c r="CZ98" i="1"/>
  <c r="CW98" i="1"/>
  <c r="CB98" i="1"/>
  <c r="FG97" i="1"/>
  <c r="FA97" i="1"/>
  <c r="EZ97" i="1"/>
  <c r="EY97" i="1"/>
  <c r="EU97" i="1" s="1"/>
  <c r="EV97" i="1" s="1"/>
  <c r="DT97" i="1"/>
  <c r="DR97" i="1"/>
  <c r="DS97" i="1" s="1"/>
  <c r="DM97" i="1"/>
  <c r="DN97" i="1" s="1"/>
  <c r="DI97" i="1"/>
  <c r="DH97" i="1"/>
  <c r="DF97" i="1" s="1"/>
  <c r="CZ97" i="1"/>
  <c r="CW97" i="1"/>
  <c r="CB97" i="1"/>
  <c r="FO96" i="1"/>
  <c r="FJ96" i="1"/>
  <c r="FF96" i="1"/>
  <c r="FB96" i="1"/>
  <c r="EZ96" i="1"/>
  <c r="EX96" i="1"/>
  <c r="EW96" i="1"/>
  <c r="ET96" i="1"/>
  <c r="EN96" i="1"/>
  <c r="DZ96" i="1"/>
  <c r="DO96" i="1"/>
  <c r="DM96" i="1" s="1"/>
  <c r="DJ96" i="1"/>
  <c r="DT96" i="1" s="1"/>
  <c r="DR96" i="1" s="1"/>
  <c r="DG96" i="1"/>
  <c r="DB96" i="1"/>
  <c r="DA96" i="1"/>
  <c r="CY96" i="1"/>
  <c r="CX96" i="1"/>
  <c r="CW96" i="1"/>
  <c r="CV96" i="1"/>
  <c r="CU96" i="1"/>
  <c r="CT96" i="1"/>
  <c r="CS96" i="1"/>
  <c r="CS92" i="1" s="1"/>
  <c r="CS153" i="1" s="1"/>
  <c r="CR96" i="1"/>
  <c r="CQ96" i="1"/>
  <c r="CQ92" i="1" s="1"/>
  <c r="CQ153" i="1" s="1"/>
  <c r="CP96" i="1"/>
  <c r="CO96" i="1"/>
  <c r="CN96" i="1"/>
  <c r="CM96" i="1"/>
  <c r="CL96" i="1"/>
  <c r="CK96" i="1"/>
  <c r="CK92" i="1" s="1"/>
  <c r="CK153" i="1" s="1"/>
  <c r="CJ96" i="1"/>
  <c r="CI96" i="1"/>
  <c r="CI92" i="1" s="1"/>
  <c r="CI153" i="1" s="1"/>
  <c r="CH96" i="1"/>
  <c r="CG96" i="1"/>
  <c r="CG92" i="1" s="1"/>
  <c r="CG153" i="1" s="1"/>
  <c r="CG128" i="1" s="1"/>
  <c r="CF96" i="1"/>
  <c r="CE96" i="1"/>
  <c r="CD96" i="1"/>
  <c r="CC96" i="1"/>
  <c r="CB96" i="1" s="1"/>
  <c r="FG95" i="1"/>
  <c r="FA95" i="1"/>
  <c r="EW95" i="1"/>
  <c r="EU95" i="1"/>
  <c r="EV95" i="1" s="1"/>
  <c r="DT95" i="1"/>
  <c r="DR95" i="1" s="1"/>
  <c r="DS95" i="1" s="1"/>
  <c r="DN95" i="1"/>
  <c r="DM95" i="1"/>
  <c r="EH95" i="1" s="1"/>
  <c r="DI95" i="1"/>
  <c r="DF95" i="1"/>
  <c r="CZ95" i="1"/>
  <c r="CW95" i="1"/>
  <c r="CB95" i="1"/>
  <c r="EZ94" i="1"/>
  <c r="DT94" i="1"/>
  <c r="DM94" i="1"/>
  <c r="DL94" i="1"/>
  <c r="FG94" i="1" s="1"/>
  <c r="CZ94" i="1"/>
  <c r="CW94" i="1"/>
  <c r="CD94" i="1"/>
  <c r="CB94" i="1"/>
  <c r="FO93" i="1"/>
  <c r="FO92" i="1" s="1"/>
  <c r="FO153" i="1" s="1"/>
  <c r="FO258" i="1" s="1"/>
  <c r="FO301" i="1" s="1"/>
  <c r="FJ93" i="1"/>
  <c r="FF93" i="1"/>
  <c r="EZ93" i="1" s="1"/>
  <c r="FB93" i="1"/>
  <c r="EX93" i="1"/>
  <c r="EW93" i="1"/>
  <c r="ET93" i="1"/>
  <c r="EN93" i="1"/>
  <c r="DZ93" i="1"/>
  <c r="DO93" i="1"/>
  <c r="DM93" i="1" s="1"/>
  <c r="DJ93" i="1"/>
  <c r="DG93" i="1"/>
  <c r="DB93" i="1"/>
  <c r="DA93" i="1"/>
  <c r="CZ93" i="1"/>
  <c r="CY93" i="1"/>
  <c r="CY92" i="1" s="1"/>
  <c r="CY153" i="1" s="1"/>
  <c r="CY258" i="1" s="1"/>
  <c r="CX93" i="1"/>
  <c r="CV93" i="1"/>
  <c r="CV92" i="1" s="1"/>
  <c r="CV153" i="1" s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D92" i="1" s="1"/>
  <c r="CA92" i="1" s="1"/>
  <c r="CC93" i="1"/>
  <c r="ET92" i="1"/>
  <c r="ET153" i="1" s="1"/>
  <c r="ET258" i="1" s="1"/>
  <c r="ED92" i="1"/>
  <c r="DX92" i="1" s="1"/>
  <c r="DX153" i="1" s="1"/>
  <c r="DT92" i="1"/>
  <c r="DE92" i="1"/>
  <c r="DE153" i="1" s="1"/>
  <c r="DC92" i="1"/>
  <c r="DC153" i="1" s="1"/>
  <c r="DB92" i="1"/>
  <c r="DB153" i="1" s="1"/>
  <c r="DB258" i="1" s="1"/>
  <c r="CU92" i="1"/>
  <c r="CR92" i="1"/>
  <c r="CO92" i="1"/>
  <c r="CO153" i="1" s="1"/>
  <c r="CO128" i="1" s="1"/>
  <c r="CM92" i="1"/>
  <c r="CM153" i="1" s="1"/>
  <c r="CJ92" i="1"/>
  <c r="CJ153" i="1" s="1"/>
  <c r="CE92" i="1"/>
  <c r="CE153" i="1" s="1"/>
  <c r="CE128" i="1" s="1"/>
  <c r="BV92" i="1"/>
  <c r="BU92" i="1"/>
  <c r="BU153" i="1" s="1"/>
  <c r="BS92" i="1"/>
  <c r="BS153" i="1" s="1"/>
  <c r="BL92" i="1"/>
  <c r="BL153" i="1" s="1"/>
  <c r="BH92" i="1"/>
  <c r="BH153" i="1" s="1"/>
  <c r="BH258" i="1" s="1"/>
  <c r="BG92" i="1"/>
  <c r="BE92" i="1"/>
  <c r="BB92" i="1"/>
  <c r="BA92" i="1"/>
  <c r="AY92" i="1"/>
  <c r="AV92" i="1"/>
  <c r="AV153" i="1" s="1"/>
  <c r="AV258" i="1" s="1"/>
  <c r="AS92" i="1"/>
  <c r="AS153" i="1" s="1"/>
  <c r="AH92" i="1"/>
  <c r="AF92" i="1" s="1"/>
  <c r="AR92" i="1" s="1"/>
  <c r="AR153" i="1" s="1"/>
  <c r="AC92" i="1"/>
  <c r="AC153" i="1" s="1"/>
  <c r="AC258" i="1" s="1"/>
  <c r="AC301" i="1" s="1"/>
  <c r="Z92" i="1"/>
  <c r="Z153" i="1" s="1"/>
  <c r="Y92" i="1"/>
  <c r="T92" i="1"/>
  <c r="S92" i="1"/>
  <c r="Q92" i="1"/>
  <c r="Q258" i="1" s="1"/>
  <c r="K92" i="1"/>
  <c r="J92" i="1"/>
  <c r="E92" i="1"/>
  <c r="FK91" i="1"/>
  <c r="FI91" i="1"/>
  <c r="FH91" i="1"/>
  <c r="FC91" i="1"/>
  <c r="EZ91" i="1"/>
  <c r="FA91" i="1" s="1"/>
  <c r="EW91" i="1"/>
  <c r="EV91" i="1"/>
  <c r="EU91" i="1"/>
  <c r="EO91" i="1"/>
  <c r="EF91" i="1"/>
  <c r="EH91" i="1" s="1"/>
  <c r="EA91" i="1"/>
  <c r="DX91" i="1"/>
  <c r="DY91" i="1" s="1"/>
  <c r="DT91" i="1"/>
  <c r="DR91" i="1" s="1"/>
  <c r="DS91" i="1"/>
  <c r="DM91" i="1"/>
  <c r="DN91" i="1" s="1"/>
  <c r="DI91" i="1"/>
  <c r="DG91" i="1"/>
  <c r="DF91" i="1"/>
  <c r="CZ91" i="1"/>
  <c r="CW91" i="1"/>
  <c r="CT91" i="1"/>
  <c r="CQ91" i="1"/>
  <c r="CM91" i="1"/>
  <c r="CM24" i="1" s="1"/>
  <c r="CL91" i="1"/>
  <c r="CH91" i="1"/>
  <c r="CB91" i="1"/>
  <c r="CF91" i="1" s="1"/>
  <c r="CA91" i="1"/>
  <c r="BZ91" i="1"/>
  <c r="BY91" i="1" s="1"/>
  <c r="BV91" i="1"/>
  <c r="BP91" i="1"/>
  <c r="BM91" i="1"/>
  <c r="BH91" i="1"/>
  <c r="BG91" i="1"/>
  <c r="BF91" i="1"/>
  <c r="BE91" i="1" s="1"/>
  <c r="BB91" i="1"/>
  <c r="AZ91" i="1"/>
  <c r="BT91" i="1" s="1"/>
  <c r="BS91" i="1" s="1"/>
  <c r="AX91" i="1"/>
  <c r="AV91" i="1"/>
  <c r="AS91" i="1"/>
  <c r="AJ91" i="1"/>
  <c r="AG91" i="1"/>
  <c r="AF91" i="1" s="1"/>
  <c r="AL91" i="1" s="1"/>
  <c r="AC91" i="1"/>
  <c r="Z91" i="1"/>
  <c r="Z24" i="1" s="1"/>
  <c r="Y91" i="1"/>
  <c r="X91" i="1"/>
  <c r="W91" i="1"/>
  <c r="T91" i="1"/>
  <c r="S91" i="1"/>
  <c r="R91" i="1"/>
  <c r="Q91" i="1"/>
  <c r="P91" i="1"/>
  <c r="O91" i="1"/>
  <c r="M91" i="1"/>
  <c r="K91" i="1" s="1"/>
  <c r="J91" i="1"/>
  <c r="H91" i="1" s="1"/>
  <c r="I91" i="1"/>
  <c r="G91" i="1"/>
  <c r="E91" i="1"/>
  <c r="FK89" i="1"/>
  <c r="FI89" i="1"/>
  <c r="FC89" i="1"/>
  <c r="FA89" i="1"/>
  <c r="EW89" i="1"/>
  <c r="EV89" i="1"/>
  <c r="EU89" i="1"/>
  <c r="EO89" i="1"/>
  <c r="EF89" i="1"/>
  <c r="EG89" i="1" s="1"/>
  <c r="EA89" i="1"/>
  <c r="DX89" i="1"/>
  <c r="DY89" i="1" s="1"/>
  <c r="DT89" i="1"/>
  <c r="DR89" i="1" s="1"/>
  <c r="DS89" i="1"/>
  <c r="DM89" i="1"/>
  <c r="DN89" i="1" s="1"/>
  <c r="DI89" i="1"/>
  <c r="DG89" i="1"/>
  <c r="DF89" i="1"/>
  <c r="CW89" i="1"/>
  <c r="FJ88" i="1"/>
  <c r="FC88" i="1"/>
  <c r="FB88" i="1"/>
  <c r="EW88" i="1"/>
  <c r="EU88" i="1"/>
  <c r="EV88" i="1" s="1"/>
  <c r="EN88" i="1"/>
  <c r="EF88" i="1"/>
  <c r="DZ88" i="1"/>
  <c r="EA88" i="1" s="1"/>
  <c r="DR88" i="1"/>
  <c r="DS88" i="1" s="1"/>
  <c r="DO88" i="1"/>
  <c r="DM88" i="1"/>
  <c r="DJ88" i="1"/>
  <c r="DT88" i="1" s="1"/>
  <c r="DI88" i="1"/>
  <c r="FA88" i="1" s="1"/>
  <c r="DG88" i="1"/>
  <c r="DF88" i="1"/>
  <c r="CX88" i="1"/>
  <c r="CW88" i="1"/>
  <c r="FB87" i="1"/>
  <c r="FB85" i="1" s="1"/>
  <c r="EZ87" i="1"/>
  <c r="EH87" i="1"/>
  <c r="EF87" i="1"/>
  <c r="DZ87" i="1"/>
  <c r="DO87" i="1"/>
  <c r="DM87" i="1"/>
  <c r="DJ87" i="1"/>
  <c r="EW87" i="1" s="1"/>
  <c r="EU87" i="1" s="1"/>
  <c r="CW87" i="1"/>
  <c r="EZ86" i="1"/>
  <c r="DI86" i="1"/>
  <c r="DF86" i="1"/>
  <c r="CW86" i="1"/>
  <c r="FJ85" i="1"/>
  <c r="EZ85" i="1"/>
  <c r="EN85" i="1"/>
  <c r="EF85" i="1" s="1"/>
  <c r="DO85" i="1"/>
  <c r="DM85" i="1" s="1"/>
  <c r="CX85" i="1"/>
  <c r="CW85" i="1"/>
  <c r="EH84" i="1"/>
  <c r="DT84" i="1"/>
  <c r="DR84" i="1"/>
  <c r="DS84" i="1" s="1"/>
  <c r="DN84" i="1"/>
  <c r="DM84" i="1"/>
  <c r="FK83" i="1"/>
  <c r="FC83" i="1"/>
  <c r="EW83" i="1"/>
  <c r="EW82" i="1" s="1"/>
  <c r="EO83" i="1"/>
  <c r="EH83" i="1"/>
  <c r="EF83" i="1"/>
  <c r="EG83" i="1" s="1"/>
  <c r="DX83" i="1"/>
  <c r="DT83" i="1"/>
  <c r="DR83" i="1" s="1"/>
  <c r="DS83" i="1" s="1"/>
  <c r="DM83" i="1"/>
  <c r="DI83" i="1"/>
  <c r="FA83" i="1" s="1"/>
  <c r="DF83" i="1"/>
  <c r="CZ83" i="1"/>
  <c r="CW83" i="1"/>
  <c r="CT83" i="1"/>
  <c r="CQ83" i="1"/>
  <c r="CL83" i="1"/>
  <c r="CK83" i="1"/>
  <c r="CH83" i="1"/>
  <c r="CF83" i="1"/>
  <c r="CB83" i="1"/>
  <c r="BZ83" i="1"/>
  <c r="BZ82" i="1" s="1"/>
  <c r="BY83" i="1"/>
  <c r="BV83" i="1"/>
  <c r="BT83" i="1"/>
  <c r="BS83" i="1"/>
  <c r="BL83" i="1"/>
  <c r="BH83" i="1"/>
  <c r="BF83" i="1"/>
  <c r="BE83" i="1"/>
  <c r="BE204" i="1" s="1"/>
  <c r="BB83" i="1"/>
  <c r="BB204" i="1" s="1"/>
  <c r="AY83" i="1"/>
  <c r="AW83" i="1"/>
  <c r="AV83" i="1"/>
  <c r="AS83" i="1"/>
  <c r="AF83" i="1"/>
  <c r="AF82" i="1" s="1"/>
  <c r="AC83" i="1"/>
  <c r="Z83" i="1"/>
  <c r="AK83" i="1" s="1"/>
  <c r="AL83" i="1" s="1"/>
  <c r="X83" i="1"/>
  <c r="X204" i="1" s="1"/>
  <c r="W83" i="1"/>
  <c r="W204" i="1" s="1"/>
  <c r="T83" i="1"/>
  <c r="T204" i="1" s="1"/>
  <c r="Q83" i="1"/>
  <c r="Q204" i="1" s="1"/>
  <c r="O83" i="1"/>
  <c r="N83" i="1"/>
  <c r="N204" i="1" s="1"/>
  <c r="K83" i="1"/>
  <c r="K204" i="1" s="1"/>
  <c r="I83" i="1"/>
  <c r="E83" i="1"/>
  <c r="E204" i="1" s="1"/>
  <c r="FJ82" i="1"/>
  <c r="FB82" i="1"/>
  <c r="EU82" i="1"/>
  <c r="EV82" i="1" s="1"/>
  <c r="EN82" i="1"/>
  <c r="EF82" i="1"/>
  <c r="EG82" i="1" s="1"/>
  <c r="DZ82" i="1"/>
  <c r="DX82" i="1" s="1"/>
  <c r="DO82" i="1"/>
  <c r="DM82" i="1"/>
  <c r="DJ82" i="1"/>
  <c r="DI82" i="1" s="1"/>
  <c r="FI82" i="1" s="1"/>
  <c r="DG82" i="1"/>
  <c r="DF82" i="1"/>
  <c r="DB82" i="1"/>
  <c r="CZ82" i="1" s="1"/>
  <c r="DA82" i="1"/>
  <c r="CX82" i="1"/>
  <c r="CW82" i="1" s="1"/>
  <c r="CT82" i="1"/>
  <c r="CS82" i="1"/>
  <c r="CR82" i="1"/>
  <c r="CQ82" i="1" s="1"/>
  <c r="CL82" i="1"/>
  <c r="CK82" i="1"/>
  <c r="CJ82" i="1"/>
  <c r="CJ71" i="1" s="1"/>
  <c r="CI82" i="1"/>
  <c r="CF82" i="1"/>
  <c r="CC82" i="1"/>
  <c r="CB82" i="1"/>
  <c r="BY82" i="1"/>
  <c r="BW82" i="1"/>
  <c r="BV82" i="1" s="1"/>
  <c r="BJ82" i="1"/>
  <c r="BH82" i="1" s="1"/>
  <c r="BI82" i="1"/>
  <c r="BF82" i="1"/>
  <c r="BE82" i="1"/>
  <c r="BC82" i="1"/>
  <c r="BB82" i="1"/>
  <c r="BA82" i="1"/>
  <c r="AZ82" i="1"/>
  <c r="AW82" i="1"/>
  <c r="AV82" i="1"/>
  <c r="AU82" i="1"/>
  <c r="AS82" i="1" s="1"/>
  <c r="AT82" i="1"/>
  <c r="AJ82" i="1"/>
  <c r="AH82" i="1"/>
  <c r="AG82" i="1"/>
  <c r="AE82" i="1"/>
  <c r="AD82" i="1"/>
  <c r="AC82" i="1"/>
  <c r="AB82" i="1"/>
  <c r="Z82" i="1" s="1"/>
  <c r="AK82" i="1" s="1"/>
  <c r="AL82" i="1" s="1"/>
  <c r="AA82" i="1"/>
  <c r="X82" i="1"/>
  <c r="W82" i="1" s="1"/>
  <c r="U82" i="1"/>
  <c r="T82" i="1"/>
  <c r="R82" i="1"/>
  <c r="Q82" i="1" s="1"/>
  <c r="O82" i="1"/>
  <c r="N82" i="1"/>
  <c r="L82" i="1"/>
  <c r="K82" i="1" s="1"/>
  <c r="F82" i="1"/>
  <c r="E82" i="1"/>
  <c r="FK81" i="1"/>
  <c r="FI81" i="1"/>
  <c r="FC81" i="1"/>
  <c r="EO81" i="1"/>
  <c r="EF81" i="1"/>
  <c r="DX81" i="1"/>
  <c r="DT81" i="1"/>
  <c r="DR81" i="1"/>
  <c r="DN81" i="1"/>
  <c r="DM81" i="1"/>
  <c r="DI81" i="1"/>
  <c r="FA81" i="1" s="1"/>
  <c r="DF81" i="1"/>
  <c r="CZ81" i="1"/>
  <c r="CW81" i="1"/>
  <c r="CT81" i="1"/>
  <c r="CQ81" i="1"/>
  <c r="CL81" i="1"/>
  <c r="CK81" i="1" s="1"/>
  <c r="CH81" i="1"/>
  <c r="CF81" i="1"/>
  <c r="CB81" i="1"/>
  <c r="BZ81" i="1"/>
  <c r="BY81" i="1"/>
  <c r="BV81" i="1"/>
  <c r="BT81" i="1"/>
  <c r="BS81" i="1" s="1"/>
  <c r="BH81" i="1"/>
  <c r="BF81" i="1"/>
  <c r="BB81" i="1"/>
  <c r="AY81" i="1"/>
  <c r="BL81" i="1" s="1"/>
  <c r="AW81" i="1"/>
  <c r="AV81" i="1" s="1"/>
  <c r="AS81" i="1"/>
  <c r="AK81" i="1"/>
  <c r="AL81" i="1" s="1"/>
  <c r="AF81" i="1"/>
  <c r="AC81" i="1"/>
  <c r="Z81" i="1"/>
  <c r="X81" i="1"/>
  <c r="T81" i="1"/>
  <c r="Q81" i="1"/>
  <c r="O81" i="1"/>
  <c r="N81" i="1" s="1"/>
  <c r="K81" i="1"/>
  <c r="I81" i="1"/>
  <c r="H81" i="1"/>
  <c r="E81" i="1"/>
  <c r="FK80" i="1"/>
  <c r="FC80" i="1"/>
  <c r="EW80" i="1"/>
  <c r="EU80" i="1" s="1"/>
  <c r="EV80" i="1" s="1"/>
  <c r="EO80" i="1"/>
  <c r="EG80" i="1"/>
  <c r="EF80" i="1"/>
  <c r="DX80" i="1"/>
  <c r="DT80" i="1"/>
  <c r="DR80" i="1" s="1"/>
  <c r="DS80" i="1" s="1"/>
  <c r="DM80" i="1"/>
  <c r="DN80" i="1" s="1"/>
  <c r="DI80" i="1"/>
  <c r="FA80" i="1" s="1"/>
  <c r="DF80" i="1"/>
  <c r="CZ80" i="1"/>
  <c r="CW80" i="1"/>
  <c r="CT80" i="1"/>
  <c r="CQ80" i="1"/>
  <c r="CL80" i="1"/>
  <c r="CK80" i="1"/>
  <c r="CH80" i="1"/>
  <c r="CF80" i="1"/>
  <c r="CB80" i="1"/>
  <c r="BZ80" i="1"/>
  <c r="BY80" i="1" s="1"/>
  <c r="BV80" i="1"/>
  <c r="BH80" i="1"/>
  <c r="BF80" i="1"/>
  <c r="BE80" i="1"/>
  <c r="BB80" i="1"/>
  <c r="AZ80" i="1"/>
  <c r="AZ79" i="1" s="1"/>
  <c r="AY79" i="1" s="1"/>
  <c r="BL79" i="1" s="1"/>
  <c r="AV80" i="1"/>
  <c r="AS80" i="1"/>
  <c r="AL80" i="1"/>
  <c r="AF80" i="1"/>
  <c r="AC80" i="1"/>
  <c r="AC79" i="1" s="1"/>
  <c r="Z80" i="1"/>
  <c r="AK80" i="1" s="1"/>
  <c r="X80" i="1"/>
  <c r="W80" i="1"/>
  <c r="T80" i="1"/>
  <c r="Q80" i="1"/>
  <c r="O80" i="1"/>
  <c r="N80" i="1"/>
  <c r="K80" i="1"/>
  <c r="I80" i="1"/>
  <c r="H80" i="1" s="1"/>
  <c r="E80" i="1"/>
  <c r="FJ79" i="1"/>
  <c r="FK79" i="1" s="1"/>
  <c r="FB79" i="1"/>
  <c r="FC79" i="1" s="1"/>
  <c r="EO79" i="1"/>
  <c r="EN79" i="1"/>
  <c r="EF79" i="1"/>
  <c r="EG79" i="1" s="1"/>
  <c r="DZ79" i="1"/>
  <c r="DX79" i="1"/>
  <c r="DO79" i="1"/>
  <c r="DT79" i="1" s="1"/>
  <c r="DR79" i="1" s="1"/>
  <c r="DS79" i="1" s="1"/>
  <c r="DJ79" i="1"/>
  <c r="DI79" i="1"/>
  <c r="FI79" i="1" s="1"/>
  <c r="DG79" i="1"/>
  <c r="DF79" i="1" s="1"/>
  <c r="DB79" i="1"/>
  <c r="DA79" i="1"/>
  <c r="CZ79" i="1"/>
  <c r="CX79" i="1"/>
  <c r="CW79" i="1" s="1"/>
  <c r="CT79" i="1"/>
  <c r="CS79" i="1"/>
  <c r="CR79" i="1"/>
  <c r="CQ79" i="1" s="1"/>
  <c r="CJ79" i="1"/>
  <c r="CH79" i="1" s="1"/>
  <c r="CI79" i="1"/>
  <c r="CF79" i="1"/>
  <c r="CC79" i="1"/>
  <c r="CB79" i="1" s="1"/>
  <c r="BZ79" i="1"/>
  <c r="BY79" i="1" s="1"/>
  <c r="BW79" i="1"/>
  <c r="BV79" i="1" s="1"/>
  <c r="BU79" i="1"/>
  <c r="BJ79" i="1"/>
  <c r="BI79" i="1"/>
  <c r="BH79" i="1"/>
  <c r="BC79" i="1"/>
  <c r="BB79" i="1" s="1"/>
  <c r="BA79" i="1"/>
  <c r="AW79" i="1"/>
  <c r="AV79" i="1" s="1"/>
  <c r="AU79" i="1"/>
  <c r="AS79" i="1" s="1"/>
  <c r="AT79" i="1"/>
  <c r="AJ79" i="1"/>
  <c r="AH79" i="1"/>
  <c r="AG79" i="1"/>
  <c r="AF79" i="1"/>
  <c r="AE79" i="1"/>
  <c r="AD79" i="1"/>
  <c r="AB79" i="1"/>
  <c r="AA79" i="1"/>
  <c r="Z79" i="1"/>
  <c r="AK79" i="1" s="1"/>
  <c r="U79" i="1"/>
  <c r="T79" i="1" s="1"/>
  <c r="R79" i="1"/>
  <c r="Q79" i="1"/>
  <c r="O79" i="1"/>
  <c r="N79" i="1" s="1"/>
  <c r="L79" i="1"/>
  <c r="K79" i="1"/>
  <c r="I79" i="1"/>
  <c r="H79" i="1" s="1"/>
  <c r="F79" i="1"/>
  <c r="E79" i="1"/>
  <c r="FK78" i="1"/>
  <c r="FI78" i="1"/>
  <c r="FC78" i="1"/>
  <c r="EW78" i="1"/>
  <c r="EU78" i="1" s="1"/>
  <c r="EV78" i="1" s="1"/>
  <c r="EO78" i="1"/>
  <c r="EG78" i="1"/>
  <c r="EF78" i="1"/>
  <c r="DX78" i="1"/>
  <c r="DT78" i="1"/>
  <c r="DR78" i="1" s="1"/>
  <c r="DS78" i="1"/>
  <c r="DM78" i="1"/>
  <c r="DN78" i="1" s="1"/>
  <c r="DI78" i="1"/>
  <c r="FA78" i="1" s="1"/>
  <c r="DF78" i="1"/>
  <c r="CZ78" i="1"/>
  <c r="CW78" i="1"/>
  <c r="CT78" i="1"/>
  <c r="CQ78" i="1"/>
  <c r="CL78" i="1"/>
  <c r="CK78" i="1"/>
  <c r="CH78" i="1"/>
  <c r="CB78" i="1"/>
  <c r="CF78" i="1" s="1"/>
  <c r="BZ78" i="1"/>
  <c r="BY78" i="1"/>
  <c r="BV78" i="1"/>
  <c r="BH78" i="1"/>
  <c r="BF78" i="1"/>
  <c r="BE78" i="1" s="1"/>
  <c r="BB78" i="1"/>
  <c r="AY78" i="1"/>
  <c r="BL78" i="1" s="1"/>
  <c r="AW78" i="1"/>
  <c r="AS78" i="1"/>
  <c r="AK78" i="1"/>
  <c r="AL78" i="1" s="1"/>
  <c r="AF78" i="1"/>
  <c r="AC78" i="1"/>
  <c r="Z78" i="1"/>
  <c r="X78" i="1"/>
  <c r="W78" i="1" s="1"/>
  <c r="T78" i="1"/>
  <c r="Q78" i="1"/>
  <c r="O78" i="1"/>
  <c r="N78" i="1" s="1"/>
  <c r="K78" i="1"/>
  <c r="I78" i="1"/>
  <c r="H78" i="1"/>
  <c r="E78" i="1"/>
  <c r="FK77" i="1"/>
  <c r="FI77" i="1"/>
  <c r="FC77" i="1"/>
  <c r="EO77" i="1"/>
  <c r="EG77" i="1"/>
  <c r="EF77" i="1"/>
  <c r="EW77" i="1" s="1"/>
  <c r="EU77" i="1" s="1"/>
  <c r="EV77" i="1" s="1"/>
  <c r="DX77" i="1"/>
  <c r="DT77" i="1"/>
  <c r="DS77" i="1"/>
  <c r="DR77" i="1"/>
  <c r="DM77" i="1"/>
  <c r="DN77" i="1" s="1"/>
  <c r="DI77" i="1"/>
  <c r="FA77" i="1" s="1"/>
  <c r="DG77" i="1"/>
  <c r="DF77" i="1" s="1"/>
  <c r="CZ77" i="1"/>
  <c r="CW77" i="1"/>
  <c r="CT77" i="1"/>
  <c r="CQ77" i="1"/>
  <c r="CK77" i="1"/>
  <c r="CH77" i="1"/>
  <c r="CF77" i="1"/>
  <c r="CB77" i="1"/>
  <c r="BZ77" i="1"/>
  <c r="BY77" i="1"/>
  <c r="BV77" i="1"/>
  <c r="BL77" i="1"/>
  <c r="BI77" i="1"/>
  <c r="BH77" i="1" s="1"/>
  <c r="BF77" i="1"/>
  <c r="BE77" i="1"/>
  <c r="BB77" i="1"/>
  <c r="AZ77" i="1"/>
  <c r="BT77" i="1" s="1"/>
  <c r="BS77" i="1" s="1"/>
  <c r="BS76" i="1" s="1"/>
  <c r="AY77" i="1"/>
  <c r="AV77" i="1"/>
  <c r="AS77" i="1"/>
  <c r="AK77" i="1"/>
  <c r="AL77" i="1" s="1"/>
  <c r="AF77" i="1"/>
  <c r="AC77" i="1"/>
  <c r="AC76" i="1" s="1"/>
  <c r="Z77" i="1"/>
  <c r="X77" i="1"/>
  <c r="W77" i="1" s="1"/>
  <c r="T77" i="1"/>
  <c r="Q77" i="1"/>
  <c r="O77" i="1"/>
  <c r="N77" i="1" s="1"/>
  <c r="K77" i="1"/>
  <c r="I77" i="1"/>
  <c r="H77" i="1"/>
  <c r="E77" i="1"/>
  <c r="FK76" i="1"/>
  <c r="FJ76" i="1"/>
  <c r="FB76" i="1"/>
  <c r="FC76" i="1" s="1"/>
  <c r="EN76" i="1"/>
  <c r="DZ76" i="1"/>
  <c r="DX76" i="1"/>
  <c r="DO76" i="1"/>
  <c r="DM76" i="1" s="1"/>
  <c r="DJ76" i="1"/>
  <c r="DT76" i="1" s="1"/>
  <c r="DR76" i="1" s="1"/>
  <c r="DS76" i="1" s="1"/>
  <c r="DI76" i="1"/>
  <c r="FA76" i="1" s="1"/>
  <c r="DB76" i="1"/>
  <c r="DA76" i="1"/>
  <c r="CZ76" i="1"/>
  <c r="CX76" i="1"/>
  <c r="CW76" i="1"/>
  <c r="CT76" i="1"/>
  <c r="CT71" i="1" s="1"/>
  <c r="CS76" i="1"/>
  <c r="CQ76" i="1" s="1"/>
  <c r="CR76" i="1"/>
  <c r="CL76" i="1"/>
  <c r="CK76" i="1"/>
  <c r="CJ76" i="1"/>
  <c r="CI76" i="1"/>
  <c r="CH76" i="1" s="1"/>
  <c r="CF76" i="1"/>
  <c r="CC76" i="1"/>
  <c r="CB76" i="1"/>
  <c r="BZ76" i="1"/>
  <c r="BY76" i="1"/>
  <c r="BW76" i="1"/>
  <c r="BV76" i="1"/>
  <c r="BU76" i="1"/>
  <c r="BT76" i="1"/>
  <c r="BJ76" i="1"/>
  <c r="BF76" i="1"/>
  <c r="BE76" i="1" s="1"/>
  <c r="BC76" i="1"/>
  <c r="BB76" i="1" s="1"/>
  <c r="BA76" i="1"/>
  <c r="AZ76" i="1"/>
  <c r="AY76" i="1" s="1"/>
  <c r="BL76" i="1" s="1"/>
  <c r="AU76" i="1"/>
  <c r="AT76" i="1"/>
  <c r="AS76" i="1" s="1"/>
  <c r="AJ76" i="1"/>
  <c r="AH76" i="1"/>
  <c r="AG76" i="1"/>
  <c r="AF76" i="1"/>
  <c r="AE76" i="1"/>
  <c r="AD76" i="1"/>
  <c r="AB76" i="1"/>
  <c r="AA76" i="1"/>
  <c r="X76" i="1"/>
  <c r="W76" i="1" s="1"/>
  <c r="U76" i="1"/>
  <c r="T76" i="1" s="1"/>
  <c r="R76" i="1"/>
  <c r="Q76" i="1"/>
  <c r="L76" i="1"/>
  <c r="K76" i="1" s="1"/>
  <c r="I76" i="1"/>
  <c r="H76" i="1" s="1"/>
  <c r="F76" i="1"/>
  <c r="E76" i="1"/>
  <c r="FK75" i="1"/>
  <c r="FC75" i="1"/>
  <c r="FA75" i="1"/>
  <c r="EO75" i="1"/>
  <c r="EF75" i="1"/>
  <c r="EG75" i="1" s="1"/>
  <c r="DX75" i="1"/>
  <c r="DT75" i="1"/>
  <c r="DR75" i="1" s="1"/>
  <c r="DS75" i="1" s="1"/>
  <c r="DN75" i="1"/>
  <c r="DM75" i="1"/>
  <c r="DI75" i="1"/>
  <c r="FI75" i="1" s="1"/>
  <c r="DF75" i="1"/>
  <c r="CZ75" i="1"/>
  <c r="CW75" i="1"/>
  <c r="CT75" i="1"/>
  <c r="CQ75" i="1"/>
  <c r="CL75" i="1"/>
  <c r="CK75" i="1" s="1"/>
  <c r="CH75" i="1"/>
  <c r="CB75" i="1"/>
  <c r="CF75" i="1" s="1"/>
  <c r="BZ75" i="1"/>
  <c r="BY75" i="1" s="1"/>
  <c r="BV75" i="1"/>
  <c r="BH75" i="1"/>
  <c r="BF75" i="1"/>
  <c r="BE75" i="1"/>
  <c r="BB75" i="1"/>
  <c r="AY75" i="1"/>
  <c r="BL75" i="1" s="1"/>
  <c r="AW75" i="1"/>
  <c r="AV75" i="1"/>
  <c r="AS75" i="1"/>
  <c r="AL75" i="1"/>
  <c r="AF75" i="1"/>
  <c r="AF73" i="1" s="1"/>
  <c r="AC75" i="1"/>
  <c r="AC73" i="1" s="1"/>
  <c r="Z75" i="1"/>
  <c r="AK75" i="1" s="1"/>
  <c r="X75" i="1"/>
  <c r="W75" i="1"/>
  <c r="T75" i="1"/>
  <c r="Q75" i="1"/>
  <c r="O75" i="1"/>
  <c r="N75" i="1"/>
  <c r="K75" i="1"/>
  <c r="I75" i="1"/>
  <c r="H75" i="1" s="1"/>
  <c r="E75" i="1"/>
  <c r="EO74" i="1"/>
  <c r="EF74" i="1"/>
  <c r="DZ74" i="1"/>
  <c r="DO74" i="1"/>
  <c r="DJ74" i="1"/>
  <c r="FC74" i="1" s="1"/>
  <c r="DG74" i="1"/>
  <c r="CZ74" i="1"/>
  <c r="CW74" i="1"/>
  <c r="CT74" i="1"/>
  <c r="CQ74" i="1"/>
  <c r="CL74" i="1"/>
  <c r="CK74" i="1"/>
  <c r="CH74" i="1"/>
  <c r="BV74" i="1"/>
  <c r="BT74" i="1"/>
  <c r="BF74" i="1"/>
  <c r="BE74" i="1" s="1"/>
  <c r="BB74" i="1"/>
  <c r="AZ74" i="1"/>
  <c r="AZ73" i="1" s="1"/>
  <c r="AV74" i="1"/>
  <c r="AS74" i="1"/>
  <c r="AF74" i="1"/>
  <c r="AC74" i="1"/>
  <c r="Z74" i="1"/>
  <c r="AK74" i="1" s="1"/>
  <c r="AL74" i="1" s="1"/>
  <c r="X74" i="1"/>
  <c r="W74" i="1" s="1"/>
  <c r="T74" i="1"/>
  <c r="Q74" i="1"/>
  <c r="O74" i="1"/>
  <c r="N74" i="1" s="1"/>
  <c r="K74" i="1"/>
  <c r="I74" i="1"/>
  <c r="E74" i="1"/>
  <c r="FJ73" i="1"/>
  <c r="FB73" i="1"/>
  <c r="EN73" i="1"/>
  <c r="EF73" i="1" s="1"/>
  <c r="DJ73" i="1"/>
  <c r="DB73" i="1"/>
  <c r="CZ73" i="1" s="1"/>
  <c r="CZ71" i="1" s="1"/>
  <c r="DA73" i="1"/>
  <c r="CX73" i="1"/>
  <c r="CW73" i="1" s="1"/>
  <c r="CW71" i="1" s="1"/>
  <c r="CT73" i="1"/>
  <c r="CS73" i="1"/>
  <c r="CR73" i="1"/>
  <c r="CQ73" i="1" s="1"/>
  <c r="CJ73" i="1"/>
  <c r="CI73" i="1"/>
  <c r="CH73" i="1" s="1"/>
  <c r="BW73" i="1"/>
  <c r="BV73" i="1"/>
  <c r="BU73" i="1"/>
  <c r="BJ73" i="1"/>
  <c r="BC73" i="1"/>
  <c r="BB73" i="1"/>
  <c r="BA73" i="1"/>
  <c r="AY73" i="1"/>
  <c r="BL73" i="1" s="1"/>
  <c r="AW73" i="1"/>
  <c r="AV73" i="1"/>
  <c r="AU73" i="1"/>
  <c r="AT73" i="1"/>
  <c r="AS73" i="1" s="1"/>
  <c r="AJ73" i="1"/>
  <c r="AH73" i="1"/>
  <c r="AG73" i="1"/>
  <c r="AE73" i="1"/>
  <c r="AD73" i="1"/>
  <c r="AB73" i="1"/>
  <c r="AA73" i="1"/>
  <c r="Z73" i="1" s="1"/>
  <c r="AK73" i="1" s="1"/>
  <c r="X73" i="1"/>
  <c r="W73" i="1" s="1"/>
  <c r="U73" i="1"/>
  <c r="T73" i="1"/>
  <c r="R73" i="1"/>
  <c r="Q73" i="1" s="1"/>
  <c r="O73" i="1"/>
  <c r="N73" i="1" s="1"/>
  <c r="L73" i="1"/>
  <c r="K73" i="1" s="1"/>
  <c r="F73" i="1"/>
  <c r="E73" i="1" s="1"/>
  <c r="FO71" i="1"/>
  <c r="FJ71" i="1"/>
  <c r="FG71" i="1"/>
  <c r="ES71" i="1"/>
  <c r="DL71" i="1"/>
  <c r="DH71" i="1"/>
  <c r="DA71" i="1"/>
  <c r="CY71" i="1"/>
  <c r="CY21" i="1" s="1"/>
  <c r="CY150" i="1" s="1"/>
  <c r="CV71" i="1"/>
  <c r="CU71" i="1"/>
  <c r="CU21" i="1" s="1"/>
  <c r="CU150" i="1" s="1"/>
  <c r="CQ71" i="1"/>
  <c r="CP71" i="1"/>
  <c r="CO71" i="1"/>
  <c r="CO21" i="1" s="1"/>
  <c r="CO150" i="1" s="1"/>
  <c r="CN71" i="1"/>
  <c r="CM71" i="1"/>
  <c r="CM21" i="1" s="1"/>
  <c r="CM150" i="1" s="1"/>
  <c r="CI71" i="1"/>
  <c r="CG71" i="1"/>
  <c r="CE71" i="1"/>
  <c r="CD71" i="1"/>
  <c r="CA71" i="1"/>
  <c r="BZ71" i="1"/>
  <c r="BX71" i="1"/>
  <c r="BW71" i="1"/>
  <c r="BU71" i="1"/>
  <c r="BT71" i="1"/>
  <c r="BS71" i="1"/>
  <c r="BS21" i="1" s="1"/>
  <c r="BS150" i="1" s="1"/>
  <c r="BR71" i="1"/>
  <c r="BQ71" i="1"/>
  <c r="BP71" i="1" s="1"/>
  <c r="BO71" i="1"/>
  <c r="BN71" i="1"/>
  <c r="BJ71" i="1"/>
  <c r="BH71" i="1" s="1"/>
  <c r="BI71" i="1"/>
  <c r="BG71" i="1"/>
  <c r="BF71" i="1"/>
  <c r="BE71" i="1" s="1"/>
  <c r="BD71" i="1"/>
  <c r="BC71" i="1"/>
  <c r="BB71" i="1"/>
  <c r="BA71" i="1"/>
  <c r="AZ71" i="1"/>
  <c r="BL71" i="1" s="1"/>
  <c r="AX71" i="1"/>
  <c r="AV71" i="1" s="1"/>
  <c r="AW71" i="1"/>
  <c r="AU71" i="1"/>
  <c r="AT71" i="1"/>
  <c r="AS71" i="1" s="1"/>
  <c r="AR71" i="1"/>
  <c r="AQ71" i="1"/>
  <c r="AP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 s="1"/>
  <c r="Y71" i="1"/>
  <c r="W71" i="1" s="1"/>
  <c r="X71" i="1"/>
  <c r="V71" i="1"/>
  <c r="U71" i="1"/>
  <c r="T71" i="1" s="1"/>
  <c r="S71" i="1"/>
  <c r="R71" i="1"/>
  <c r="Q71" i="1"/>
  <c r="P71" i="1"/>
  <c r="O71" i="1"/>
  <c r="N71" i="1" s="1"/>
  <c r="M71" i="1"/>
  <c r="K71" i="1" s="1"/>
  <c r="L71" i="1"/>
  <c r="J71" i="1"/>
  <c r="I71" i="1"/>
  <c r="H71" i="1" s="1"/>
  <c r="G71" i="1"/>
  <c r="F71" i="1"/>
  <c r="E71" i="1"/>
  <c r="FK70" i="1"/>
  <c r="FI70" i="1"/>
  <c r="FH70" i="1"/>
  <c r="FC70" i="1"/>
  <c r="EZ70" i="1"/>
  <c r="FA70" i="1" s="1"/>
  <c r="EO70" i="1"/>
  <c r="EN70" i="1"/>
  <c r="EW70" i="1" s="1"/>
  <c r="EU70" i="1" s="1"/>
  <c r="EV70" i="1" s="1"/>
  <c r="EH70" i="1"/>
  <c r="EF70" i="1"/>
  <c r="EG70" i="1" s="1"/>
  <c r="EA70" i="1"/>
  <c r="DY70" i="1"/>
  <c r="DX70" i="1"/>
  <c r="DT70" i="1"/>
  <c r="DR70" i="1"/>
  <c r="DS70" i="1" s="1"/>
  <c r="DM70" i="1"/>
  <c r="DN70" i="1" s="1"/>
  <c r="DI70" i="1"/>
  <c r="DG70" i="1"/>
  <c r="CZ70" i="1"/>
  <c r="CW70" i="1"/>
  <c r="CT70" i="1"/>
  <c r="CQ70" i="1"/>
  <c r="CL70" i="1"/>
  <c r="CK70" i="1" s="1"/>
  <c r="CH70" i="1"/>
  <c r="CC70" i="1"/>
  <c r="CB70" i="1" s="1"/>
  <c r="CF70" i="1" s="1"/>
  <c r="BY70" i="1"/>
  <c r="BV70" i="1"/>
  <c r="BT70" i="1"/>
  <c r="BS70" i="1" s="1"/>
  <c r="BP70" i="1"/>
  <c r="BM70" i="1"/>
  <c r="BL70" i="1"/>
  <c r="BI70" i="1"/>
  <c r="BH70" i="1"/>
  <c r="BG70" i="1"/>
  <c r="BF70" i="1"/>
  <c r="BE70" i="1" s="1"/>
  <c r="BB70" i="1"/>
  <c r="AZ70" i="1"/>
  <c r="AY70" i="1"/>
  <c r="AV70" i="1"/>
  <c r="AS70" i="1"/>
  <c r="AG70" i="1"/>
  <c r="AF70" i="1" s="1"/>
  <c r="AC70" i="1"/>
  <c r="Z70" i="1"/>
  <c r="AK70" i="1" s="1"/>
  <c r="Y70" i="1"/>
  <c r="W70" i="1" s="1"/>
  <c r="X70" i="1"/>
  <c r="T70" i="1"/>
  <c r="R70" i="1"/>
  <c r="P70" i="1"/>
  <c r="P24" i="1" s="1"/>
  <c r="K70" i="1"/>
  <c r="J70" i="1"/>
  <c r="J24" i="1" s="1"/>
  <c r="I70" i="1"/>
  <c r="H70" i="1"/>
  <c r="E70" i="1"/>
  <c r="FK69" i="1"/>
  <c r="FI69" i="1"/>
  <c r="FC69" i="1"/>
  <c r="FA69" i="1"/>
  <c r="EW69" i="1"/>
  <c r="EU69" i="1"/>
  <c r="EV69" i="1" s="1"/>
  <c r="EA69" i="1"/>
  <c r="DY69" i="1"/>
  <c r="DT69" i="1"/>
  <c r="DR69" i="1" s="1"/>
  <c r="DS69" i="1" s="1"/>
  <c r="DM69" i="1"/>
  <c r="FK68" i="1"/>
  <c r="FI68" i="1"/>
  <c r="FC68" i="1"/>
  <c r="FA68" i="1"/>
  <c r="EW68" i="1"/>
  <c r="EV68" i="1"/>
  <c r="EU68" i="1"/>
  <c r="EH68" i="1"/>
  <c r="EA68" i="1"/>
  <c r="DY68" i="1"/>
  <c r="DT68" i="1"/>
  <c r="DR68" i="1" s="1"/>
  <c r="DS68" i="1" s="1"/>
  <c r="DN68" i="1"/>
  <c r="DM68" i="1"/>
  <c r="FK67" i="1"/>
  <c r="FI67" i="1"/>
  <c r="FC67" i="1"/>
  <c r="FA67" i="1"/>
  <c r="EW67" i="1"/>
  <c r="EU67" i="1" s="1"/>
  <c r="EV67" i="1" s="1"/>
  <c r="EA67" i="1"/>
  <c r="DY67" i="1"/>
  <c r="DT67" i="1"/>
  <c r="DR67" i="1"/>
  <c r="DS67" i="1" s="1"/>
  <c r="DM67" i="1"/>
  <c r="EH67" i="1" s="1"/>
  <c r="FK66" i="1"/>
  <c r="FI66" i="1"/>
  <c r="FC66" i="1"/>
  <c r="FA66" i="1"/>
  <c r="EW66" i="1"/>
  <c r="EU66" i="1" s="1"/>
  <c r="EV66" i="1" s="1"/>
  <c r="EH66" i="1"/>
  <c r="EA66" i="1"/>
  <c r="DY66" i="1"/>
  <c r="DT66" i="1"/>
  <c r="DS66" i="1"/>
  <c r="DR66" i="1"/>
  <c r="DN66" i="1"/>
  <c r="DM66" i="1"/>
  <c r="FC65" i="1"/>
  <c r="EW65" i="1"/>
  <c r="EU65" i="1" s="1"/>
  <c r="EV65" i="1" s="1"/>
  <c r="EH65" i="1"/>
  <c r="DX65" i="1"/>
  <c r="DT65" i="1"/>
  <c r="DR65" i="1"/>
  <c r="DN65" i="1"/>
  <c r="DM65" i="1"/>
  <c r="DI65" i="1"/>
  <c r="DS65" i="1" s="1"/>
  <c r="EZ64" i="1"/>
  <c r="EW64" i="1"/>
  <c r="EU64" i="1"/>
  <c r="EN64" i="1"/>
  <c r="EH64" i="1"/>
  <c r="EF64" i="1"/>
  <c r="DZ64" i="1"/>
  <c r="DX64" i="1" s="1"/>
  <c r="DO64" i="1"/>
  <c r="DM64" i="1"/>
  <c r="DJ64" i="1"/>
  <c r="FK63" i="1"/>
  <c r="FH63" i="1"/>
  <c r="FI63" i="1" s="1"/>
  <c r="FC63" i="1"/>
  <c r="FA63" i="1"/>
  <c r="EZ63" i="1"/>
  <c r="EW63" i="1"/>
  <c r="EU63" i="1" s="1"/>
  <c r="EV63" i="1" s="1"/>
  <c r="EO63" i="1"/>
  <c r="EH63" i="1"/>
  <c r="EF63" i="1"/>
  <c r="EG63" i="1" s="1"/>
  <c r="EA63" i="1"/>
  <c r="DY63" i="1"/>
  <c r="DX63" i="1"/>
  <c r="DT63" i="1"/>
  <c r="DR63" i="1"/>
  <c r="DS63" i="1" s="1"/>
  <c r="DM63" i="1"/>
  <c r="DN63" i="1" s="1"/>
  <c r="DI63" i="1"/>
  <c r="DG63" i="1"/>
  <c r="DF63" i="1" s="1"/>
  <c r="CW63" i="1"/>
  <c r="FK62" i="1"/>
  <c r="FI62" i="1"/>
  <c r="FH62" i="1"/>
  <c r="FC62" i="1"/>
  <c r="EZ62" i="1"/>
  <c r="EW62" i="1"/>
  <c r="EU62" i="1"/>
  <c r="EO62" i="1"/>
  <c r="EF62" i="1"/>
  <c r="EH62" i="1" s="1"/>
  <c r="EA62" i="1"/>
  <c r="DX62" i="1"/>
  <c r="DT62" i="1"/>
  <c r="DR62" i="1" s="1"/>
  <c r="DS62" i="1" s="1"/>
  <c r="DM62" i="1"/>
  <c r="DI62" i="1"/>
  <c r="DG62" i="1"/>
  <c r="DF62" i="1"/>
  <c r="CW62" i="1"/>
  <c r="FK61" i="1"/>
  <c r="FJ61" i="1"/>
  <c r="FH61" i="1"/>
  <c r="FC61" i="1"/>
  <c r="FB61" i="1"/>
  <c r="EZ61" i="1" s="1"/>
  <c r="EW61" i="1"/>
  <c r="EU61" i="1" s="1"/>
  <c r="EN61" i="1"/>
  <c r="EA61" i="1"/>
  <c r="DZ61" i="1"/>
  <c r="DX61" i="1" s="1"/>
  <c r="DT61" i="1"/>
  <c r="DR61" i="1" s="1"/>
  <c r="DO61" i="1"/>
  <c r="DM61" i="1"/>
  <c r="DJ61" i="1"/>
  <c r="DI61" i="1" s="1"/>
  <c r="FI61" i="1" s="1"/>
  <c r="CX61" i="1"/>
  <c r="CW61" i="1" s="1"/>
  <c r="FK60" i="1"/>
  <c r="FH60" i="1"/>
  <c r="FI60" i="1" s="1"/>
  <c r="FC60" i="1"/>
  <c r="FA60" i="1"/>
  <c r="EZ60" i="1"/>
  <c r="EU60" i="1"/>
  <c r="EV60" i="1" s="1"/>
  <c r="EN60" i="1"/>
  <c r="EW60" i="1" s="1"/>
  <c r="EA60" i="1"/>
  <c r="DX60" i="1"/>
  <c r="DY60" i="1" s="1"/>
  <c r="DT60" i="1"/>
  <c r="DR60" i="1" s="1"/>
  <c r="DS60" i="1" s="1"/>
  <c r="DN60" i="1"/>
  <c r="DM60" i="1"/>
  <c r="DI60" i="1"/>
  <c r="DG60" i="1"/>
  <c r="DF60" i="1"/>
  <c r="CW60" i="1"/>
  <c r="FK59" i="1"/>
  <c r="FH59" i="1"/>
  <c r="FI59" i="1" s="1"/>
  <c r="FC59" i="1"/>
  <c r="FA59" i="1"/>
  <c r="EZ59" i="1"/>
  <c r="EW59" i="1"/>
  <c r="EU59" i="1" s="1"/>
  <c r="EV59" i="1" s="1"/>
  <c r="EO59" i="1"/>
  <c r="EH59" i="1"/>
  <c r="EF59" i="1"/>
  <c r="EG59" i="1" s="1"/>
  <c r="EA59" i="1"/>
  <c r="DY59" i="1"/>
  <c r="DX59" i="1"/>
  <c r="DT59" i="1"/>
  <c r="DR59" i="1"/>
  <c r="DS59" i="1" s="1"/>
  <c r="DM59" i="1"/>
  <c r="DN59" i="1" s="1"/>
  <c r="DI59" i="1"/>
  <c r="DG59" i="1"/>
  <c r="CW59" i="1"/>
  <c r="FJ58" i="1"/>
  <c r="FH58" i="1"/>
  <c r="FB58" i="1"/>
  <c r="EZ58" i="1"/>
  <c r="EN58" i="1"/>
  <c r="DZ58" i="1"/>
  <c r="DX58" i="1"/>
  <c r="DO58" i="1"/>
  <c r="DM58" i="1" s="1"/>
  <c r="DJ58" i="1"/>
  <c r="DH58" i="1"/>
  <c r="DH56" i="1" s="1"/>
  <c r="CX58" i="1"/>
  <c r="CW58" i="1"/>
  <c r="FH57" i="1"/>
  <c r="FC57" i="1"/>
  <c r="EZ57" i="1"/>
  <c r="FA57" i="1" s="1"/>
  <c r="EW57" i="1"/>
  <c r="EV57" i="1"/>
  <c r="EU57" i="1"/>
  <c r="EO57" i="1"/>
  <c r="EG57" i="1"/>
  <c r="EF57" i="1"/>
  <c r="EA57" i="1"/>
  <c r="DX57" i="1"/>
  <c r="DY57" i="1" s="1"/>
  <c r="DO57" i="1"/>
  <c r="DI57" i="1"/>
  <c r="DG57" i="1"/>
  <c r="CW57" i="1"/>
  <c r="FO56" i="1"/>
  <c r="FJ56" i="1"/>
  <c r="FH56" i="1" s="1"/>
  <c r="FG56" i="1"/>
  <c r="FB56" i="1"/>
  <c r="ES56" i="1"/>
  <c r="EN56" i="1"/>
  <c r="EA56" i="1"/>
  <c r="DZ56" i="1"/>
  <c r="DX56" i="1" s="1"/>
  <c r="DY56" i="1" s="1"/>
  <c r="DL56" i="1"/>
  <c r="DJ56" i="1"/>
  <c r="DI56" i="1"/>
  <c r="CX56" i="1"/>
  <c r="CW56" i="1" s="1"/>
  <c r="EO55" i="1"/>
  <c r="EF55" i="1"/>
  <c r="DO55" i="1"/>
  <c r="DJ55" i="1"/>
  <c r="DI55" i="1"/>
  <c r="FC54" i="1"/>
  <c r="EO54" i="1"/>
  <c r="EG54" i="1"/>
  <c r="EF54" i="1"/>
  <c r="EW54" i="1" s="1"/>
  <c r="EA54" i="1"/>
  <c r="DX54" i="1"/>
  <c r="DY54" i="1" s="1"/>
  <c r="DT54" i="1"/>
  <c r="DR54" i="1" s="1"/>
  <c r="DS54" i="1" s="1"/>
  <c r="DN54" i="1"/>
  <c r="DM54" i="1"/>
  <c r="DI54" i="1"/>
  <c r="FA54" i="1" s="1"/>
  <c r="DG54" i="1"/>
  <c r="DF54" i="1"/>
  <c r="CZ54" i="1"/>
  <c r="CW54" i="1"/>
  <c r="FC53" i="1"/>
  <c r="EW53" i="1"/>
  <c r="EU53" i="1" s="1"/>
  <c r="EO53" i="1"/>
  <c r="EH53" i="1"/>
  <c r="EF53" i="1"/>
  <c r="EA53" i="1"/>
  <c r="DX53" i="1"/>
  <c r="DT53" i="1"/>
  <c r="DR53" i="1"/>
  <c r="DM53" i="1"/>
  <c r="DI53" i="1"/>
  <c r="FA53" i="1" s="1"/>
  <c r="DF53" i="1"/>
  <c r="CZ53" i="1"/>
  <c r="CW53" i="1"/>
  <c r="FO52" i="1"/>
  <c r="FJ52" i="1"/>
  <c r="FH52" i="1"/>
  <c r="FG52" i="1"/>
  <c r="FC52" i="1"/>
  <c r="FB52" i="1"/>
  <c r="ES52" i="1"/>
  <c r="EN52" i="1"/>
  <c r="EA52" i="1"/>
  <c r="DZ52" i="1"/>
  <c r="DX52" i="1" s="1"/>
  <c r="DY52" i="1" s="1"/>
  <c r="DT52" i="1"/>
  <c r="DR52" i="1" s="1"/>
  <c r="DS52" i="1" s="1"/>
  <c r="DO52" i="1"/>
  <c r="DM52" i="1"/>
  <c r="DL52" i="1"/>
  <c r="DJ52" i="1"/>
  <c r="DI52" i="1"/>
  <c r="FA52" i="1" s="1"/>
  <c r="DH52" i="1"/>
  <c r="DG52" i="1"/>
  <c r="DF52" i="1" s="1"/>
  <c r="DB52" i="1"/>
  <c r="CZ52" i="1" s="1"/>
  <c r="DA52" i="1"/>
  <c r="CX52" i="1"/>
  <c r="CW52" i="1"/>
  <c r="FH51" i="1"/>
  <c r="FC51" i="1"/>
  <c r="EZ51" i="1"/>
  <c r="FA51" i="1" s="1"/>
  <c r="EW51" i="1"/>
  <c r="EU51" i="1" s="1"/>
  <c r="EV51" i="1" s="1"/>
  <c r="EO51" i="1"/>
  <c r="EH51" i="1"/>
  <c r="EF51" i="1"/>
  <c r="EA51" i="1"/>
  <c r="DX51" i="1"/>
  <c r="DY51" i="1" s="1"/>
  <c r="DT51" i="1"/>
  <c r="DS51" i="1"/>
  <c r="DR51" i="1"/>
  <c r="DM51" i="1"/>
  <c r="DI51" i="1"/>
  <c r="DG51" i="1"/>
  <c r="DF51" i="1"/>
  <c r="CZ51" i="1"/>
  <c r="CW51" i="1"/>
  <c r="CT51" i="1"/>
  <c r="CQ51" i="1"/>
  <c r="CL51" i="1"/>
  <c r="CK51" i="1"/>
  <c r="CH51" i="1"/>
  <c r="CF51" i="1"/>
  <c r="CB51" i="1"/>
  <c r="BZ51" i="1"/>
  <c r="BY51" i="1" s="1"/>
  <c r="BV51" i="1"/>
  <c r="BT51" i="1"/>
  <c r="BS51" i="1"/>
  <c r="BS49" i="1" s="1"/>
  <c r="BL51" i="1"/>
  <c r="BH51" i="1"/>
  <c r="BF51" i="1"/>
  <c r="BE51" i="1"/>
  <c r="BB51" i="1"/>
  <c r="AY51" i="1"/>
  <c r="AW51" i="1"/>
  <c r="AV51" i="1"/>
  <c r="AS51" i="1"/>
  <c r="AI51" i="1"/>
  <c r="AF51" i="1"/>
  <c r="AC51" i="1"/>
  <c r="Z51" i="1"/>
  <c r="AK51" i="1" s="1"/>
  <c r="AL51" i="1" s="1"/>
  <c r="X51" i="1"/>
  <c r="W51" i="1" s="1"/>
  <c r="T51" i="1"/>
  <c r="Q51" i="1"/>
  <c r="O51" i="1"/>
  <c r="N51" i="1" s="1"/>
  <c r="K51" i="1"/>
  <c r="I51" i="1"/>
  <c r="H51" i="1"/>
  <c r="E51" i="1"/>
  <c r="FH50" i="1"/>
  <c r="EW50" i="1"/>
  <c r="EV50" i="1"/>
  <c r="EU50" i="1"/>
  <c r="EO50" i="1"/>
  <c r="EF50" i="1"/>
  <c r="EH50" i="1" s="1"/>
  <c r="DX50" i="1"/>
  <c r="DT50" i="1"/>
  <c r="DR50" i="1"/>
  <c r="DM50" i="1"/>
  <c r="DI50" i="1"/>
  <c r="DN50" i="1" s="1"/>
  <c r="DG50" i="1"/>
  <c r="DF50" i="1"/>
  <c r="CZ50" i="1"/>
  <c r="CW50" i="1"/>
  <c r="CT50" i="1"/>
  <c r="CQ50" i="1"/>
  <c r="CL50" i="1"/>
  <c r="CK50" i="1"/>
  <c r="CH50" i="1"/>
  <c r="CF50" i="1"/>
  <c r="CB50" i="1"/>
  <c r="BZ50" i="1"/>
  <c r="BV50" i="1"/>
  <c r="BT50" i="1"/>
  <c r="BS50" i="1"/>
  <c r="BL50" i="1"/>
  <c r="BH50" i="1"/>
  <c r="BF50" i="1"/>
  <c r="BE50" i="1"/>
  <c r="BB50" i="1"/>
  <c r="AY50" i="1"/>
  <c r="AW50" i="1"/>
  <c r="AV50" i="1"/>
  <c r="AS50" i="1"/>
  <c r="AI50" i="1"/>
  <c r="AF50" i="1"/>
  <c r="AC50" i="1"/>
  <c r="AC49" i="1" s="1"/>
  <c r="Z50" i="1"/>
  <c r="AK50" i="1" s="1"/>
  <c r="AL50" i="1" s="1"/>
  <c r="X50" i="1"/>
  <c r="T50" i="1"/>
  <c r="Q50" i="1"/>
  <c r="O50" i="1"/>
  <c r="K50" i="1"/>
  <c r="I50" i="1"/>
  <c r="H50" i="1"/>
  <c r="E50" i="1"/>
  <c r="FO49" i="1"/>
  <c r="FJ49" i="1"/>
  <c r="FH49" i="1"/>
  <c r="FG49" i="1"/>
  <c r="FB49" i="1"/>
  <c r="EZ49" i="1"/>
  <c r="ES49" i="1"/>
  <c r="EN49" i="1"/>
  <c r="EF49" i="1"/>
  <c r="DZ49" i="1"/>
  <c r="DL49" i="1"/>
  <c r="DJ49" i="1"/>
  <c r="FC49" i="1" s="1"/>
  <c r="DH49" i="1"/>
  <c r="DF49" i="1" s="1"/>
  <c r="DG49" i="1"/>
  <c r="DB49" i="1"/>
  <c r="DA49" i="1"/>
  <c r="CZ49" i="1" s="1"/>
  <c r="CX49" i="1"/>
  <c r="CW49" i="1" s="1"/>
  <c r="CT49" i="1"/>
  <c r="CS49" i="1"/>
  <c r="CR49" i="1"/>
  <c r="CQ49" i="1" s="1"/>
  <c r="CL49" i="1"/>
  <c r="CK49" i="1" s="1"/>
  <c r="CJ49" i="1"/>
  <c r="CI49" i="1"/>
  <c r="CH49" i="1"/>
  <c r="CD49" i="1"/>
  <c r="CC49" i="1"/>
  <c r="CB49" i="1"/>
  <c r="CF49" i="1" s="1"/>
  <c r="BX49" i="1"/>
  <c r="BW49" i="1"/>
  <c r="BV49" i="1" s="1"/>
  <c r="BU49" i="1"/>
  <c r="BT49" i="1"/>
  <c r="BL49" i="1"/>
  <c r="BJ49" i="1"/>
  <c r="BI49" i="1"/>
  <c r="BH49" i="1"/>
  <c r="BF49" i="1"/>
  <c r="BE49" i="1"/>
  <c r="BD49" i="1"/>
  <c r="BC49" i="1"/>
  <c r="BB49" i="1" s="1"/>
  <c r="BA49" i="1"/>
  <c r="AZ49" i="1"/>
  <c r="AY49" i="1"/>
  <c r="AW49" i="1"/>
  <c r="AV49" i="1"/>
  <c r="AU49" i="1"/>
  <c r="AT49" i="1"/>
  <c r="AS49" i="1" s="1"/>
  <c r="AJ49" i="1"/>
  <c r="AH49" i="1"/>
  <c r="AG49" i="1"/>
  <c r="AF49" i="1"/>
  <c r="AE49" i="1"/>
  <c r="AD49" i="1"/>
  <c r="AB49" i="1"/>
  <c r="Z49" i="1" s="1"/>
  <c r="AA49" i="1"/>
  <c r="AI49" i="1" s="1"/>
  <c r="V49" i="1"/>
  <c r="U49" i="1"/>
  <c r="T49" i="1" s="1"/>
  <c r="S49" i="1"/>
  <c r="Q49" i="1" s="1"/>
  <c r="R49" i="1"/>
  <c r="M49" i="1"/>
  <c r="L49" i="1"/>
  <c r="K49" i="1" s="1"/>
  <c r="I49" i="1"/>
  <c r="H49" i="1" s="1"/>
  <c r="G49" i="1"/>
  <c r="F49" i="1"/>
  <c r="E49" i="1"/>
  <c r="EH48" i="1"/>
  <c r="EF48" i="1"/>
  <c r="EW48" i="1" s="1"/>
  <c r="EU48" i="1" s="1"/>
  <c r="EV48" i="1" s="1"/>
  <c r="DX48" i="1"/>
  <c r="DT48" i="1"/>
  <c r="DR48" i="1"/>
  <c r="DM48" i="1"/>
  <c r="DI48" i="1"/>
  <c r="DN48" i="1" s="1"/>
  <c r="DF48" i="1"/>
  <c r="CZ48" i="1"/>
  <c r="CW48" i="1"/>
  <c r="CT48" i="1"/>
  <c r="CQ48" i="1"/>
  <c r="CL48" i="1"/>
  <c r="CK48" i="1" s="1"/>
  <c r="CH48" i="1"/>
  <c r="CB48" i="1"/>
  <c r="CF48" i="1" s="1"/>
  <c r="BZ48" i="1"/>
  <c r="BY48" i="1"/>
  <c r="BV48" i="1"/>
  <c r="BT48" i="1"/>
  <c r="BS48" i="1" s="1"/>
  <c r="BL48" i="1"/>
  <c r="BH48" i="1"/>
  <c r="BF48" i="1"/>
  <c r="BE48" i="1" s="1"/>
  <c r="BB48" i="1"/>
  <c r="AY48" i="1"/>
  <c r="AW48" i="1"/>
  <c r="AV48" i="1" s="1"/>
  <c r="AS48" i="1"/>
  <c r="AI48" i="1"/>
  <c r="AF48" i="1"/>
  <c r="AF46" i="1" s="1"/>
  <c r="AC48" i="1"/>
  <c r="Z48" i="1"/>
  <c r="AK48" i="1" s="1"/>
  <c r="AL48" i="1" s="1"/>
  <c r="X48" i="1"/>
  <c r="W48" i="1"/>
  <c r="T48" i="1"/>
  <c r="Q48" i="1"/>
  <c r="O48" i="1"/>
  <c r="N48" i="1"/>
  <c r="K48" i="1"/>
  <c r="I48" i="1"/>
  <c r="H48" i="1" s="1"/>
  <c r="E48" i="1"/>
  <c r="FJ47" i="1"/>
  <c r="FH47" i="1"/>
  <c r="FB47" i="1"/>
  <c r="EW47" i="1"/>
  <c r="EU47" i="1" s="1"/>
  <c r="EV47" i="1" s="1"/>
  <c r="EN47" i="1"/>
  <c r="EH47" i="1"/>
  <c r="EF47" i="1"/>
  <c r="DZ47" i="1"/>
  <c r="DX47" i="1" s="1"/>
  <c r="DT47" i="1"/>
  <c r="DR47" i="1" s="1"/>
  <c r="DO47" i="1"/>
  <c r="DM47" i="1"/>
  <c r="DJ47" i="1"/>
  <c r="DI47" i="1" s="1"/>
  <c r="DN47" i="1" s="1"/>
  <c r="DG47" i="1"/>
  <c r="DF47" i="1" s="1"/>
  <c r="CZ47" i="1"/>
  <c r="CW47" i="1"/>
  <c r="CT47" i="1"/>
  <c r="CQ47" i="1"/>
  <c r="CL47" i="1"/>
  <c r="CK47" i="1" s="1"/>
  <c r="CH47" i="1"/>
  <c r="CB47" i="1"/>
  <c r="CF47" i="1" s="1"/>
  <c r="BZ47" i="1"/>
  <c r="BY47" i="1"/>
  <c r="BV47" i="1"/>
  <c r="BT47" i="1"/>
  <c r="BS47" i="1" s="1"/>
  <c r="BL47" i="1"/>
  <c r="BH47" i="1"/>
  <c r="BE47" i="1"/>
  <c r="BB47" i="1"/>
  <c r="AY47" i="1"/>
  <c r="AW47" i="1"/>
  <c r="AV47" i="1"/>
  <c r="AS47" i="1"/>
  <c r="AI47" i="1"/>
  <c r="AF47" i="1"/>
  <c r="AC47" i="1"/>
  <c r="AC46" i="1" s="1"/>
  <c r="Z47" i="1"/>
  <c r="AK47" i="1" s="1"/>
  <c r="AL47" i="1" s="1"/>
  <c r="X47" i="1"/>
  <c r="W47" i="1" s="1"/>
  <c r="T47" i="1"/>
  <c r="Q47" i="1"/>
  <c r="O47" i="1"/>
  <c r="N47" i="1" s="1"/>
  <c r="K47" i="1"/>
  <c r="I47" i="1"/>
  <c r="I46" i="1" s="1"/>
  <c r="H46" i="1" s="1"/>
  <c r="H47" i="1"/>
  <c r="E47" i="1"/>
  <c r="FO46" i="1"/>
  <c r="FO29" i="1" s="1"/>
  <c r="FO21" i="1" s="1"/>
  <c r="FJ46" i="1"/>
  <c r="FJ29" i="1" s="1"/>
  <c r="FJ21" i="1" s="1"/>
  <c r="FJ150" i="1" s="1"/>
  <c r="FH46" i="1"/>
  <c r="FG46" i="1"/>
  <c r="FB46" i="1"/>
  <c r="ES46" i="1"/>
  <c r="EN46" i="1"/>
  <c r="DZ46" i="1"/>
  <c r="DX46" i="1" s="1"/>
  <c r="DO46" i="1"/>
  <c r="DM46" i="1" s="1"/>
  <c r="DL46" i="1"/>
  <c r="DL29" i="1" s="1"/>
  <c r="DL21" i="1" s="1"/>
  <c r="DH46" i="1"/>
  <c r="DB46" i="1"/>
  <c r="DA46" i="1"/>
  <c r="CZ46" i="1"/>
  <c r="CX46" i="1"/>
  <c r="CW46" i="1"/>
  <c r="CT46" i="1"/>
  <c r="CS46" i="1"/>
  <c r="CQ46" i="1" s="1"/>
  <c r="CR46" i="1"/>
  <c r="CJ46" i="1"/>
  <c r="CI46" i="1"/>
  <c r="CH46" i="1" s="1"/>
  <c r="CD46" i="1"/>
  <c r="CC46" i="1"/>
  <c r="CB46" i="1" s="1"/>
  <c r="CF46" i="1" s="1"/>
  <c r="BZ46" i="1"/>
  <c r="BY46" i="1" s="1"/>
  <c r="BX46" i="1"/>
  <c r="BW46" i="1"/>
  <c r="BV46" i="1"/>
  <c r="BU46" i="1"/>
  <c r="BT46" i="1"/>
  <c r="BL46" i="1"/>
  <c r="BJ46" i="1"/>
  <c r="BI46" i="1"/>
  <c r="BH46" i="1" s="1"/>
  <c r="BF46" i="1"/>
  <c r="BE46" i="1" s="1"/>
  <c r="BD46" i="1"/>
  <c r="BC46" i="1"/>
  <c r="BB46" i="1"/>
  <c r="BA46" i="1"/>
  <c r="AZ46" i="1"/>
  <c r="AY46" i="1" s="1"/>
  <c r="AW46" i="1"/>
  <c r="AV46" i="1" s="1"/>
  <c r="AU46" i="1"/>
  <c r="AT46" i="1"/>
  <c r="AS46" i="1"/>
  <c r="AJ46" i="1"/>
  <c r="AI46" i="1"/>
  <c r="AH46" i="1"/>
  <c r="AG46" i="1"/>
  <c r="AE46" i="1"/>
  <c r="AD46" i="1"/>
  <c r="AB46" i="1"/>
  <c r="AA46" i="1"/>
  <c r="X46" i="1"/>
  <c r="W46" i="1" s="1"/>
  <c r="V46" i="1"/>
  <c r="T46" i="1" s="1"/>
  <c r="U46" i="1"/>
  <c r="S46" i="1"/>
  <c r="R46" i="1"/>
  <c r="Q46" i="1" s="1"/>
  <c r="O46" i="1"/>
  <c r="N46" i="1" s="1"/>
  <c r="M46" i="1"/>
  <c r="K46" i="1" s="1"/>
  <c r="L46" i="1"/>
  <c r="G46" i="1"/>
  <c r="F46" i="1"/>
  <c r="E46" i="1" s="1"/>
  <c r="DO45" i="1"/>
  <c r="DM45" i="1" s="1"/>
  <c r="DJ45" i="1"/>
  <c r="DI45" i="1" s="1"/>
  <c r="FH44" i="1"/>
  <c r="EF44" i="1"/>
  <c r="EW44" i="1" s="1"/>
  <c r="EU44" i="1" s="1"/>
  <c r="EV44" i="1" s="1"/>
  <c r="DX44" i="1"/>
  <c r="DT44" i="1"/>
  <c r="DR44" i="1" s="1"/>
  <c r="DS44" i="1" s="1"/>
  <c r="DM44" i="1"/>
  <c r="DN44" i="1" s="1"/>
  <c r="DI44" i="1"/>
  <c r="DG44" i="1"/>
  <c r="DF44" i="1" s="1"/>
  <c r="CW44" i="1"/>
  <c r="CF44" i="1"/>
  <c r="BL44" i="1"/>
  <c r="AG44" i="1"/>
  <c r="AF44" i="1" s="1"/>
  <c r="AR44" i="1" s="1"/>
  <c r="AR40" i="1" s="1"/>
  <c r="AA44" i="1"/>
  <c r="Z44" i="1" s="1"/>
  <c r="FH43" i="1"/>
  <c r="EF43" i="1"/>
  <c r="DX43" i="1"/>
  <c r="DT43" i="1"/>
  <c r="DR43" i="1" s="1"/>
  <c r="DS43" i="1" s="1"/>
  <c r="DM43" i="1"/>
  <c r="DN43" i="1" s="1"/>
  <c r="DI43" i="1"/>
  <c r="DG43" i="1"/>
  <c r="DF43" i="1" s="1"/>
  <c r="CW43" i="1"/>
  <c r="FH42" i="1"/>
  <c r="EW42" i="1"/>
  <c r="EU42" i="1"/>
  <c r="EF42" i="1"/>
  <c r="DX42" i="1"/>
  <c r="DT42" i="1"/>
  <c r="DR42" i="1" s="1"/>
  <c r="DS42" i="1" s="1"/>
  <c r="DN42" i="1"/>
  <c r="DM42" i="1"/>
  <c r="EH42" i="1" s="1"/>
  <c r="DI42" i="1"/>
  <c r="EG42" i="1" s="1"/>
  <c r="DG42" i="1"/>
  <c r="DF42" i="1"/>
  <c r="CZ42" i="1"/>
  <c r="CW42" i="1"/>
  <c r="CT42" i="1"/>
  <c r="CQ42" i="1"/>
  <c r="CL42" i="1"/>
  <c r="CK42" i="1"/>
  <c r="CH42" i="1"/>
  <c r="CF42" i="1"/>
  <c r="CB42" i="1"/>
  <c r="BZ42" i="1"/>
  <c r="BY42" i="1" s="1"/>
  <c r="BV42" i="1"/>
  <c r="BL42" i="1"/>
  <c r="BH42" i="1"/>
  <c r="BF42" i="1"/>
  <c r="BE42" i="1"/>
  <c r="BB42" i="1"/>
  <c r="AY42" i="1"/>
  <c r="AW42" i="1"/>
  <c r="AV42" i="1"/>
  <c r="AS42" i="1"/>
  <c r="AI42" i="1"/>
  <c r="AG42" i="1"/>
  <c r="AF42" i="1"/>
  <c r="AD42" i="1"/>
  <c r="AC42" i="1"/>
  <c r="AA42" i="1"/>
  <c r="X42" i="1" s="1"/>
  <c r="W42" i="1" s="1"/>
  <c r="Z42" i="1"/>
  <c r="AK42" i="1" s="1"/>
  <c r="AL42" i="1" s="1"/>
  <c r="T42" i="1"/>
  <c r="Q42" i="1"/>
  <c r="O42" i="1"/>
  <c r="N42" i="1"/>
  <c r="K42" i="1"/>
  <c r="I42" i="1"/>
  <c r="H42" i="1" s="1"/>
  <c r="E42" i="1"/>
  <c r="FH41" i="1"/>
  <c r="EW41" i="1"/>
  <c r="EU41" i="1" s="1"/>
  <c r="EV41" i="1" s="1"/>
  <c r="EG41" i="1"/>
  <c r="EF41" i="1"/>
  <c r="DX41" i="1"/>
  <c r="DT41" i="1"/>
  <c r="DR41" i="1" s="1"/>
  <c r="DS41" i="1"/>
  <c r="DM41" i="1"/>
  <c r="EH41" i="1" s="1"/>
  <c r="DI41" i="1"/>
  <c r="DN41" i="1" s="1"/>
  <c r="DG41" i="1"/>
  <c r="DF41" i="1"/>
  <c r="CZ41" i="1"/>
  <c r="CW41" i="1"/>
  <c r="CT41" i="1"/>
  <c r="CQ41" i="1"/>
  <c r="CL41" i="1"/>
  <c r="CL40" i="1" s="1"/>
  <c r="CK40" i="1" s="1"/>
  <c r="CK41" i="1"/>
  <c r="CH41" i="1"/>
  <c r="CF41" i="1"/>
  <c r="CB41" i="1"/>
  <c r="BZ41" i="1"/>
  <c r="BY41" i="1" s="1"/>
  <c r="BV41" i="1"/>
  <c r="BT41" i="1"/>
  <c r="BS41" i="1"/>
  <c r="BS40" i="1" s="1"/>
  <c r="BL41" i="1"/>
  <c r="BH41" i="1"/>
  <c r="BF41" i="1"/>
  <c r="BE41" i="1"/>
  <c r="BB41" i="1"/>
  <c r="AY41" i="1"/>
  <c r="AW41" i="1"/>
  <c r="AV41" i="1"/>
  <c r="AS41" i="1"/>
  <c r="AG41" i="1"/>
  <c r="AF41" i="1" s="1"/>
  <c r="AL41" i="1" s="1"/>
  <c r="AD41" i="1"/>
  <c r="AA41" i="1"/>
  <c r="Z41" i="1" s="1"/>
  <c r="T41" i="1"/>
  <c r="R41" i="1"/>
  <c r="Q41" i="1"/>
  <c r="O41" i="1"/>
  <c r="N41" i="1"/>
  <c r="K41" i="1"/>
  <c r="I41" i="1"/>
  <c r="E41" i="1"/>
  <c r="FJ40" i="1"/>
  <c r="FJ131" i="1" s="1"/>
  <c r="FJ130" i="1" s="1"/>
  <c r="FJ129" i="1" s="1"/>
  <c r="FH40" i="1"/>
  <c r="FB40" i="1"/>
  <c r="DZ40" i="1"/>
  <c r="DX40" i="1" s="1"/>
  <c r="DB40" i="1"/>
  <c r="DB131" i="1" s="1"/>
  <c r="DA40" i="1"/>
  <c r="CX40" i="1"/>
  <c r="CW40" i="1"/>
  <c r="CT40" i="1"/>
  <c r="CS40" i="1"/>
  <c r="CR40" i="1"/>
  <c r="CQ40" i="1"/>
  <c r="CJ40" i="1"/>
  <c r="CI40" i="1"/>
  <c r="CH40" i="1" s="1"/>
  <c r="CD40" i="1"/>
  <c r="CC40" i="1"/>
  <c r="BX40" i="1"/>
  <c r="BV40" i="1" s="1"/>
  <c r="BW40" i="1"/>
  <c r="BU40" i="1"/>
  <c r="BT40" i="1"/>
  <c r="BJ40" i="1"/>
  <c r="BI40" i="1"/>
  <c r="BH40" i="1" s="1"/>
  <c r="BF40" i="1"/>
  <c r="BE40" i="1" s="1"/>
  <c r="BE153" i="1" s="1"/>
  <c r="BD40" i="1"/>
  <c r="BD153" i="1" s="1"/>
  <c r="BC40" i="1"/>
  <c r="BB40" i="1"/>
  <c r="BB153" i="1" s="1"/>
  <c r="BA40" i="1"/>
  <c r="AZ40" i="1"/>
  <c r="AY40" i="1" s="1"/>
  <c r="AW40" i="1"/>
  <c r="AV40" i="1" s="1"/>
  <c r="AU40" i="1"/>
  <c r="AS40" i="1" s="1"/>
  <c r="AT40" i="1"/>
  <c r="AJ40" i="1"/>
  <c r="AH40" i="1"/>
  <c r="AE40" i="1"/>
  <c r="AB40" i="1"/>
  <c r="V40" i="1"/>
  <c r="V153" i="1" s="1"/>
  <c r="U40" i="1"/>
  <c r="U153" i="1" s="1"/>
  <c r="S40" i="1"/>
  <c r="S153" i="1" s="1"/>
  <c r="R40" i="1"/>
  <c r="Q40" i="1" s="1"/>
  <c r="Q153" i="1" s="1"/>
  <c r="O40" i="1"/>
  <c r="N40" i="1" s="1"/>
  <c r="N153" i="1" s="1"/>
  <c r="M40" i="1"/>
  <c r="M153" i="1" s="1"/>
  <c r="L40" i="1"/>
  <c r="K40" i="1"/>
  <c r="K153" i="1" s="1"/>
  <c r="G40" i="1"/>
  <c r="G153" i="1" s="1"/>
  <c r="F40" i="1"/>
  <c r="E40" i="1" s="1"/>
  <c r="E153" i="1" s="1"/>
  <c r="DO39" i="1"/>
  <c r="DM39" i="1" s="1"/>
  <c r="DJ39" i="1"/>
  <c r="EN39" i="1" s="1"/>
  <c r="FK38" i="1"/>
  <c r="FH38" i="1"/>
  <c r="FC38" i="1"/>
  <c r="EZ38" i="1"/>
  <c r="EN38" i="1"/>
  <c r="EA38" i="1"/>
  <c r="DX38" i="1"/>
  <c r="DT38" i="1"/>
  <c r="DR38" i="1" s="1"/>
  <c r="DS38" i="1" s="1"/>
  <c r="DM38" i="1"/>
  <c r="DI38" i="1"/>
  <c r="DN38" i="1" s="1"/>
  <c r="DG38" i="1"/>
  <c r="DF38" i="1"/>
  <c r="CZ38" i="1"/>
  <c r="CW38" i="1"/>
  <c r="CT38" i="1"/>
  <c r="CQ38" i="1"/>
  <c r="CK38" i="1"/>
  <c r="CH38" i="1"/>
  <c r="CB38" i="1"/>
  <c r="CF38" i="1" s="1"/>
  <c r="BZ38" i="1"/>
  <c r="BY38" i="1"/>
  <c r="BV38" i="1"/>
  <c r="BL38" i="1"/>
  <c r="BH38" i="1"/>
  <c r="BF38" i="1"/>
  <c r="BE38" i="1" s="1"/>
  <c r="BB38" i="1"/>
  <c r="AY38" i="1"/>
  <c r="AV38" i="1"/>
  <c r="AS38" i="1"/>
  <c r="AR38" i="1"/>
  <c r="AR36" i="1" s="1"/>
  <c r="AF38" i="1"/>
  <c r="AD38" i="1"/>
  <c r="AC38" i="1" s="1"/>
  <c r="AA38" i="1"/>
  <c r="X38" i="1"/>
  <c r="W38" i="1" s="1"/>
  <c r="T38" i="1"/>
  <c r="R38" i="1"/>
  <c r="O38" i="1" s="1"/>
  <c r="N38" i="1" s="1"/>
  <c r="Q38" i="1"/>
  <c r="K38" i="1"/>
  <c r="I38" i="1"/>
  <c r="H38" i="1" s="1"/>
  <c r="E38" i="1"/>
  <c r="FK37" i="1"/>
  <c r="FI37" i="1"/>
  <c r="FC37" i="1"/>
  <c r="EZ37" i="1"/>
  <c r="EW37" i="1"/>
  <c r="EU37" i="1"/>
  <c r="EV37" i="1" s="1"/>
  <c r="EN37" i="1"/>
  <c r="EA37" i="1"/>
  <c r="DX37" i="1"/>
  <c r="DY37" i="1" s="1"/>
  <c r="DT37" i="1"/>
  <c r="DR37" i="1" s="1"/>
  <c r="DS37" i="1"/>
  <c r="DN37" i="1"/>
  <c r="DM37" i="1"/>
  <c r="DI37" i="1"/>
  <c r="FA37" i="1" s="1"/>
  <c r="DG37" i="1"/>
  <c r="DF37" i="1"/>
  <c r="CZ37" i="1"/>
  <c r="CW37" i="1"/>
  <c r="CT37" i="1"/>
  <c r="CQ37" i="1"/>
  <c r="CL37" i="1"/>
  <c r="CK37" i="1"/>
  <c r="CH37" i="1"/>
  <c r="CF37" i="1"/>
  <c r="CB37" i="1"/>
  <c r="BZ37" i="1"/>
  <c r="BV37" i="1"/>
  <c r="BT37" i="1"/>
  <c r="BS37" i="1"/>
  <c r="BS36" i="1" s="1"/>
  <c r="BL37" i="1"/>
  <c r="BH37" i="1"/>
  <c r="BF37" i="1"/>
  <c r="BF36" i="1" s="1"/>
  <c r="BE37" i="1"/>
  <c r="BB37" i="1"/>
  <c r="AY37" i="1"/>
  <c r="AW37" i="1"/>
  <c r="AW36" i="1" s="1"/>
  <c r="AV37" i="1"/>
  <c r="AS37" i="1"/>
  <c r="AG37" i="1"/>
  <c r="AD37" i="1"/>
  <c r="AC37" i="1" s="1"/>
  <c r="AC36" i="1" s="1"/>
  <c r="AA37" i="1"/>
  <c r="X37" i="1"/>
  <c r="T37" i="1"/>
  <c r="Q37" i="1"/>
  <c r="O37" i="1"/>
  <c r="K37" i="1"/>
  <c r="I37" i="1"/>
  <c r="H37" i="1"/>
  <c r="E37" i="1"/>
  <c r="FJ36" i="1"/>
  <c r="FH36" i="1"/>
  <c r="FB36" i="1"/>
  <c r="EZ36" i="1"/>
  <c r="ET36" i="1"/>
  <c r="DZ36" i="1"/>
  <c r="DX36" i="1" s="1"/>
  <c r="DG36" i="1"/>
  <c r="DF36" i="1"/>
  <c r="DB36" i="1"/>
  <c r="DA36" i="1"/>
  <c r="CZ36" i="1" s="1"/>
  <c r="CX36" i="1"/>
  <c r="CW36" i="1" s="1"/>
  <c r="CT36" i="1"/>
  <c r="CS36" i="1"/>
  <c r="CR36" i="1"/>
  <c r="CQ36" i="1" s="1"/>
  <c r="CL36" i="1"/>
  <c r="CK36" i="1" s="1"/>
  <c r="CJ36" i="1"/>
  <c r="CH36" i="1" s="1"/>
  <c r="CI36" i="1"/>
  <c r="CI29" i="1" s="1"/>
  <c r="CI21" i="1" s="1"/>
  <c r="CI150" i="1" s="1"/>
  <c r="CD36" i="1"/>
  <c r="CC36" i="1"/>
  <c r="CB36" i="1"/>
  <c r="CF36" i="1" s="1"/>
  <c r="BX36" i="1"/>
  <c r="BW36" i="1"/>
  <c r="BV36" i="1" s="1"/>
  <c r="BU36" i="1"/>
  <c r="BT36" i="1"/>
  <c r="BJ36" i="1"/>
  <c r="BH36" i="1" s="1"/>
  <c r="BI36" i="1"/>
  <c r="BE36" i="1"/>
  <c r="BD36" i="1"/>
  <c r="BC36" i="1"/>
  <c r="BB36" i="1" s="1"/>
  <c r="BA36" i="1"/>
  <c r="AZ36" i="1"/>
  <c r="BL36" i="1" s="1"/>
  <c r="AY36" i="1"/>
  <c r="AV36" i="1"/>
  <c r="AU36" i="1"/>
  <c r="AT36" i="1"/>
  <c r="AS36" i="1" s="1"/>
  <c r="AQ36" i="1"/>
  <c r="AP36" i="1"/>
  <c r="AH36" i="1"/>
  <c r="AE36" i="1"/>
  <c r="AB36" i="1"/>
  <c r="V36" i="1"/>
  <c r="U36" i="1"/>
  <c r="T36" i="1" s="1"/>
  <c r="S36" i="1"/>
  <c r="Q36" i="1" s="1"/>
  <c r="R36" i="1"/>
  <c r="M36" i="1"/>
  <c r="L36" i="1"/>
  <c r="K36" i="1" s="1"/>
  <c r="G36" i="1"/>
  <c r="E36" i="1" s="1"/>
  <c r="F36" i="1"/>
  <c r="FK35" i="1"/>
  <c r="FI35" i="1"/>
  <c r="FH35" i="1"/>
  <c r="FC35" i="1"/>
  <c r="FB35" i="1"/>
  <c r="EZ35" i="1" s="1"/>
  <c r="FA35" i="1" s="1"/>
  <c r="EW35" i="1"/>
  <c r="EU35" i="1" s="1"/>
  <c r="EV35" i="1" s="1"/>
  <c r="EO35" i="1"/>
  <c r="EF35" i="1"/>
  <c r="EG35" i="1" s="1"/>
  <c r="EA35" i="1"/>
  <c r="DY35" i="1"/>
  <c r="DX35" i="1"/>
  <c r="DT35" i="1"/>
  <c r="DR35" i="1" s="1"/>
  <c r="DS35" i="1" s="1"/>
  <c r="DM35" i="1"/>
  <c r="DN35" i="1" s="1"/>
  <c r="DI35" i="1"/>
  <c r="DG35" i="1"/>
  <c r="DF35" i="1" s="1"/>
  <c r="CZ35" i="1"/>
  <c r="CW35" i="1"/>
  <c r="CT35" i="1"/>
  <c r="CQ35" i="1"/>
  <c r="CL35" i="1"/>
  <c r="CK35" i="1" s="1"/>
  <c r="CH35" i="1"/>
  <c r="CB35" i="1"/>
  <c r="CF35" i="1" s="1"/>
  <c r="BZ35" i="1"/>
  <c r="BY35" i="1"/>
  <c r="BV35" i="1"/>
  <c r="BL35" i="1"/>
  <c r="BI35" i="1"/>
  <c r="BH35" i="1"/>
  <c r="BF35" i="1"/>
  <c r="BF33" i="1" s="1"/>
  <c r="BE35" i="1"/>
  <c r="BB35" i="1"/>
  <c r="AZ35" i="1"/>
  <c r="AW35" i="1"/>
  <c r="AS35" i="1"/>
  <c r="AL35" i="1"/>
  <c r="AJ35" i="1"/>
  <c r="AF35" i="1"/>
  <c r="AC35" i="1"/>
  <c r="Z35" i="1"/>
  <c r="AK35" i="1" s="1"/>
  <c r="X35" i="1"/>
  <c r="W35" i="1"/>
  <c r="T35" i="1"/>
  <c r="Q35" i="1"/>
  <c r="O35" i="1"/>
  <c r="N35" i="1"/>
  <c r="K35" i="1"/>
  <c r="I35" i="1"/>
  <c r="E35" i="1"/>
  <c r="EZ34" i="1"/>
  <c r="EW34" i="1"/>
  <c r="EU34" i="1"/>
  <c r="EV34" i="1" s="1"/>
  <c r="EF34" i="1"/>
  <c r="DX34" i="1"/>
  <c r="DT34" i="1"/>
  <c r="DR34" i="1"/>
  <c r="DS34" i="1" s="1"/>
  <c r="DM34" i="1"/>
  <c r="DN34" i="1" s="1"/>
  <c r="DI34" i="1"/>
  <c r="DG34" i="1"/>
  <c r="CZ34" i="1"/>
  <c r="CW34" i="1"/>
  <c r="CT34" i="1"/>
  <c r="CQ34" i="1"/>
  <c r="CL34" i="1"/>
  <c r="CK34" i="1" s="1"/>
  <c r="CH34" i="1"/>
  <c r="CB34" i="1"/>
  <c r="CF34" i="1" s="1"/>
  <c r="BZ34" i="1"/>
  <c r="BY34" i="1"/>
  <c r="BV34" i="1"/>
  <c r="BT34" i="1"/>
  <c r="BM34" i="1"/>
  <c r="BL34" i="1"/>
  <c r="BH34" i="1"/>
  <c r="BF34" i="1"/>
  <c r="BE34" i="1"/>
  <c r="BB34" i="1"/>
  <c r="AY34" i="1"/>
  <c r="AW34" i="1"/>
  <c r="AV34" i="1"/>
  <c r="AS34" i="1"/>
  <c r="AI34" i="1"/>
  <c r="AF34" i="1"/>
  <c r="AC34" i="1"/>
  <c r="AC33" i="1" s="1"/>
  <c r="Z34" i="1"/>
  <c r="AK34" i="1" s="1"/>
  <c r="AL34" i="1" s="1"/>
  <c r="X34" i="1"/>
  <c r="W34" i="1" s="1"/>
  <c r="T34" i="1"/>
  <c r="Q34" i="1"/>
  <c r="O34" i="1"/>
  <c r="N34" i="1" s="1"/>
  <c r="K34" i="1"/>
  <c r="I34" i="1"/>
  <c r="H34" i="1"/>
  <c r="E34" i="1"/>
  <c r="FK33" i="1"/>
  <c r="FJ33" i="1"/>
  <c r="FI33" i="1"/>
  <c r="FH33" i="1"/>
  <c r="EW33" i="1"/>
  <c r="EU33" i="1" s="1"/>
  <c r="EV33" i="1" s="1"/>
  <c r="EN33" i="1"/>
  <c r="EF33" i="1" s="1"/>
  <c r="DZ33" i="1"/>
  <c r="EA33" i="1" s="1"/>
  <c r="DO33" i="1"/>
  <c r="DT33" i="1" s="1"/>
  <c r="DM33" i="1"/>
  <c r="DN33" i="1" s="1"/>
  <c r="DJ33" i="1"/>
  <c r="DI33" i="1"/>
  <c r="DB33" i="1"/>
  <c r="DA33" i="1"/>
  <c r="CX33" i="1"/>
  <c r="CW33" i="1" s="1"/>
  <c r="CT33" i="1"/>
  <c r="CS33" i="1"/>
  <c r="CR33" i="1"/>
  <c r="CQ33" i="1" s="1"/>
  <c r="CJ33" i="1"/>
  <c r="CH33" i="1" s="1"/>
  <c r="CH29" i="1" s="1"/>
  <c r="CI33" i="1"/>
  <c r="CD33" i="1"/>
  <c r="CC33" i="1"/>
  <c r="CB33" i="1"/>
  <c r="CF33" i="1" s="1"/>
  <c r="BZ33" i="1"/>
  <c r="BY33" i="1"/>
  <c r="BX33" i="1"/>
  <c r="BW33" i="1"/>
  <c r="BV33" i="1" s="1"/>
  <c r="BU33" i="1"/>
  <c r="BR33" i="1"/>
  <c r="BQ33" i="1"/>
  <c r="BP33" i="1"/>
  <c r="BO33" i="1"/>
  <c r="BN33" i="1"/>
  <c r="BM33" i="1"/>
  <c r="BJ33" i="1"/>
  <c r="BI33" i="1"/>
  <c r="BH33" i="1"/>
  <c r="BE33" i="1"/>
  <c r="BD33" i="1"/>
  <c r="BC33" i="1"/>
  <c r="BB33" i="1" s="1"/>
  <c r="BA33" i="1"/>
  <c r="AU33" i="1"/>
  <c r="AT33" i="1"/>
  <c r="AS33" i="1" s="1"/>
  <c r="AQ33" i="1"/>
  <c r="AP33" i="1"/>
  <c r="AH33" i="1"/>
  <c r="AG33" i="1"/>
  <c r="AE33" i="1"/>
  <c r="AD33" i="1"/>
  <c r="AB33" i="1"/>
  <c r="AA33" i="1"/>
  <c r="Z33" i="1" s="1"/>
  <c r="X33" i="1"/>
  <c r="W33" i="1" s="1"/>
  <c r="V33" i="1"/>
  <c r="U33" i="1"/>
  <c r="T33" i="1"/>
  <c r="S33" i="1"/>
  <c r="R33" i="1"/>
  <c r="Q33" i="1" s="1"/>
  <c r="O33" i="1"/>
  <c r="N33" i="1" s="1"/>
  <c r="M33" i="1"/>
  <c r="K33" i="1" s="1"/>
  <c r="L33" i="1"/>
  <c r="G33" i="1"/>
  <c r="F33" i="1"/>
  <c r="E33" i="1" s="1"/>
  <c r="FJ31" i="1"/>
  <c r="FJ152" i="1" s="1"/>
  <c r="FH31" i="1"/>
  <c r="FB31" i="1"/>
  <c r="FB152" i="1" s="1"/>
  <c r="EZ31" i="1"/>
  <c r="DZ31" i="1"/>
  <c r="DX31" i="1"/>
  <c r="FJ30" i="1"/>
  <c r="FH30" i="1"/>
  <c r="ET29" i="1"/>
  <c r="ES29" i="1"/>
  <c r="ES21" i="1" s="1"/>
  <c r="EP29" i="1"/>
  <c r="DE29" i="1"/>
  <c r="DD29" i="1"/>
  <c r="DD21" i="1" s="1"/>
  <c r="DC29" i="1"/>
  <c r="DB29" i="1"/>
  <c r="CY29" i="1"/>
  <c r="CV29" i="1"/>
  <c r="CU29" i="1"/>
  <c r="CT29" i="1"/>
  <c r="CT21" i="1" s="1"/>
  <c r="CR29" i="1"/>
  <c r="CP29" i="1"/>
  <c r="CP21" i="1" s="1"/>
  <c r="CO29" i="1"/>
  <c r="CN29" i="1"/>
  <c r="CM29" i="1"/>
  <c r="CG29" i="1"/>
  <c r="CE29" i="1"/>
  <c r="CD29" i="1"/>
  <c r="CA29" i="1"/>
  <c r="BZ29" i="1"/>
  <c r="BY29" i="1"/>
  <c r="BX29" i="1"/>
  <c r="BX21" i="1" s="1"/>
  <c r="BX150" i="1" s="1"/>
  <c r="BW29" i="1"/>
  <c r="BV29" i="1"/>
  <c r="BU29" i="1"/>
  <c r="BU21" i="1" s="1"/>
  <c r="BU150" i="1" s="1"/>
  <c r="BT29" i="1"/>
  <c r="BS29" i="1"/>
  <c r="BR29" i="1"/>
  <c r="BQ29" i="1"/>
  <c r="BQ21" i="1" s="1"/>
  <c r="BQ150" i="1" s="1"/>
  <c r="BQ255" i="1" s="1"/>
  <c r="BQ18" i="1" s="1"/>
  <c r="BP29" i="1"/>
  <c r="BP21" i="1" s="1"/>
  <c r="BP150" i="1" s="1"/>
  <c r="BP255" i="1" s="1"/>
  <c r="BO29" i="1"/>
  <c r="BN29" i="1"/>
  <c r="BM29" i="1"/>
  <c r="BL29" i="1"/>
  <c r="BK29" i="1"/>
  <c r="BJ29" i="1"/>
  <c r="BI29" i="1"/>
  <c r="BH29" i="1"/>
  <c r="BG29" i="1"/>
  <c r="BF29" i="1"/>
  <c r="BF21" i="1" s="1"/>
  <c r="BF150" i="1" s="1"/>
  <c r="BE29" i="1"/>
  <c r="BD29" i="1"/>
  <c r="BD21" i="1" s="1"/>
  <c r="BD150" i="1" s="1"/>
  <c r="BC29" i="1"/>
  <c r="BB29" i="1"/>
  <c r="BA29" i="1"/>
  <c r="AZ29" i="1"/>
  <c r="AZ21" i="1" s="1"/>
  <c r="AZ150" i="1" s="1"/>
  <c r="AY29" i="1"/>
  <c r="AX29" i="1"/>
  <c r="AX21" i="1" s="1"/>
  <c r="AX150" i="1" s="1"/>
  <c r="AW29" i="1"/>
  <c r="AV29" i="1"/>
  <c r="AV21" i="1" s="1"/>
  <c r="AV150" i="1" s="1"/>
  <c r="AU29" i="1"/>
  <c r="AT29" i="1"/>
  <c r="AS29" i="1"/>
  <c r="AR29" i="1"/>
  <c r="AR21" i="1" s="1"/>
  <c r="AQ29" i="1"/>
  <c r="AP29" i="1"/>
  <c r="AP21" i="1" s="1"/>
  <c r="AP150" i="1" s="1"/>
  <c r="AN29" i="1"/>
  <c r="AM29" i="1"/>
  <c r="AM21" i="1" s="1"/>
  <c r="AM150" i="1" s="1"/>
  <c r="AL29" i="1"/>
  <c r="AK29" i="1"/>
  <c r="AK21" i="1" s="1"/>
  <c r="AJ29" i="1"/>
  <c r="AI29" i="1"/>
  <c r="AI21" i="1" s="1"/>
  <c r="AI150" i="1" s="1"/>
  <c r="AI255" i="1" s="1"/>
  <c r="AH29" i="1"/>
  <c r="AG29" i="1"/>
  <c r="AG21" i="1" s="1"/>
  <c r="AG150" i="1" s="1"/>
  <c r="AF29" i="1"/>
  <c r="AE29" i="1"/>
  <c r="AE21" i="1" s="1"/>
  <c r="AE150" i="1" s="1"/>
  <c r="AE255" i="1" s="1"/>
  <c r="AD29" i="1"/>
  <c r="AC29" i="1"/>
  <c r="AC21" i="1" s="1"/>
  <c r="AC150" i="1" s="1"/>
  <c r="AB29" i="1"/>
  <c r="AA29" i="1"/>
  <c r="AA21" i="1" s="1"/>
  <c r="AA150" i="1" s="1"/>
  <c r="Z29" i="1"/>
  <c r="Y29" i="1"/>
  <c r="X29" i="1"/>
  <c r="W29" i="1"/>
  <c r="V29" i="1"/>
  <c r="U29" i="1"/>
  <c r="S29" i="1"/>
  <c r="R29" i="1"/>
  <c r="Q29" i="1"/>
  <c r="P29" i="1"/>
  <c r="O29" i="1"/>
  <c r="N29" i="1" s="1"/>
  <c r="M29" i="1"/>
  <c r="K29" i="1" s="1"/>
  <c r="L29" i="1"/>
  <c r="J29" i="1"/>
  <c r="I29" i="1"/>
  <c r="H29" i="1" s="1"/>
  <c r="G29" i="1"/>
  <c r="E29" i="1" s="1"/>
  <c r="F29" i="1"/>
  <c r="FJ28" i="1"/>
  <c r="FH28" i="1"/>
  <c r="FB28" i="1"/>
  <c r="EZ28" i="1" s="1"/>
  <c r="FJ26" i="1"/>
  <c r="FB26" i="1"/>
  <c r="EW26" i="1"/>
  <c r="EU26" i="1" s="1"/>
  <c r="EV26" i="1" s="1"/>
  <c r="ET26" i="1"/>
  <c r="EN26" i="1"/>
  <c r="EF26" i="1"/>
  <c r="EE26" i="1"/>
  <c r="DZ26" i="1"/>
  <c r="DX26" i="1" s="1"/>
  <c r="DY26" i="1" s="1"/>
  <c r="DT26" i="1"/>
  <c r="DO26" i="1"/>
  <c r="DM26" i="1"/>
  <c r="DJ26" i="1"/>
  <c r="DI26" i="1" s="1"/>
  <c r="FA26" i="1" s="1"/>
  <c r="DG26" i="1"/>
  <c r="DF26" i="1" s="1"/>
  <c r="DE26" i="1"/>
  <c r="DD26" i="1" s="1"/>
  <c r="DC26" i="1" s="1"/>
  <c r="DB26" i="1"/>
  <c r="DA26" i="1"/>
  <c r="CZ26" i="1" s="1"/>
  <c r="CX26" i="1"/>
  <c r="CW26" i="1" s="1"/>
  <c r="CU26" i="1"/>
  <c r="CT26" i="1" s="1"/>
  <c r="CS26" i="1"/>
  <c r="CR26" i="1" s="1"/>
  <c r="CQ26" i="1" s="1"/>
  <c r="CO26" i="1"/>
  <c r="CN26" i="1"/>
  <c r="CL26" i="1"/>
  <c r="CK26" i="1"/>
  <c r="CJ26" i="1" s="1"/>
  <c r="CI26" i="1"/>
  <c r="CH26" i="1" s="1"/>
  <c r="CF26" i="1"/>
  <c r="CC26" i="1"/>
  <c r="CB26" i="1"/>
  <c r="BZ26" i="1"/>
  <c r="BY26" i="1"/>
  <c r="BW26" i="1"/>
  <c r="BV26" i="1"/>
  <c r="BU26" i="1" s="1"/>
  <c r="BT26" i="1"/>
  <c r="BS26" i="1" s="1"/>
  <c r="BR26" i="1" s="1"/>
  <c r="BQ26" i="1" s="1"/>
  <c r="BP26" i="1" s="1"/>
  <c r="BO26" i="1" s="1"/>
  <c r="BN26" i="1" s="1"/>
  <c r="BM26" i="1" s="1"/>
  <c r="BF26" i="1"/>
  <c r="BE26" i="1" s="1"/>
  <c r="BC26" i="1"/>
  <c r="BB26" i="1" s="1"/>
  <c r="BA26" i="1"/>
  <c r="AZ26" i="1" s="1"/>
  <c r="BL26" i="1" s="1"/>
  <c r="BJ26" i="1" s="1"/>
  <c r="BI26" i="1" s="1"/>
  <c r="BH26" i="1" s="1"/>
  <c r="AW26" i="1"/>
  <c r="AV26" i="1"/>
  <c r="AU26" i="1" s="1"/>
  <c r="AT26" i="1"/>
  <c r="AS26" i="1" s="1"/>
  <c r="AK26" i="1"/>
  <c r="AJ26" i="1" s="1"/>
  <c r="AI26" i="1"/>
  <c r="AH26" i="1" s="1"/>
  <c r="AG26" i="1" s="1"/>
  <c r="AF26" i="1" s="1"/>
  <c r="AE26" i="1" s="1"/>
  <c r="AD26" i="1" s="1"/>
  <c r="AC26" i="1" s="1"/>
  <c r="AB26" i="1" s="1"/>
  <c r="AA26" i="1" s="1"/>
  <c r="Z26" i="1" s="1"/>
  <c r="X26" i="1"/>
  <c r="W26" i="1" s="1"/>
  <c r="U26" i="1"/>
  <c r="T26" i="1" s="1"/>
  <c r="R26" i="1"/>
  <c r="Q26" i="1" s="1"/>
  <c r="O26" i="1"/>
  <c r="N26" i="1" s="1"/>
  <c r="L26" i="1"/>
  <c r="K26" i="1" s="1"/>
  <c r="I26" i="1"/>
  <c r="H26" i="1" s="1"/>
  <c r="F26" i="1"/>
  <c r="E26" i="1" s="1"/>
  <c r="FK25" i="1"/>
  <c r="FH25" i="1" s="1"/>
  <c r="FI25" i="1" s="1"/>
  <c r="FJ25" i="1"/>
  <c r="FC25" i="1"/>
  <c r="FB25" i="1"/>
  <c r="EW25" i="1"/>
  <c r="EU25" i="1" s="1"/>
  <c r="EV25" i="1" s="1"/>
  <c r="ET25" i="1"/>
  <c r="EN25" i="1"/>
  <c r="EO25" i="1" s="1"/>
  <c r="EF25" i="1"/>
  <c r="EG25" i="1" s="1"/>
  <c r="EE25" i="1"/>
  <c r="EA25" i="1"/>
  <c r="DZ25" i="1"/>
  <c r="DY25" i="1"/>
  <c r="DX25" i="1"/>
  <c r="DT25" i="1"/>
  <c r="DO25" i="1"/>
  <c r="DM25" i="1"/>
  <c r="DJ25" i="1"/>
  <c r="DI25" i="1"/>
  <c r="FA25" i="1" s="1"/>
  <c r="DG25" i="1"/>
  <c r="DF25" i="1"/>
  <c r="DE25" i="1"/>
  <c r="DD25" i="1"/>
  <c r="DC25" i="1" s="1"/>
  <c r="DB25" i="1"/>
  <c r="DA25" i="1" s="1"/>
  <c r="CZ25" i="1" s="1"/>
  <c r="CX25" i="1"/>
  <c r="CW25" i="1"/>
  <c r="CU25" i="1"/>
  <c r="CT25" i="1"/>
  <c r="CS25" i="1"/>
  <c r="CR25" i="1"/>
  <c r="CQ25" i="1" s="1"/>
  <c r="CO25" i="1"/>
  <c r="CN25" i="1" s="1"/>
  <c r="CL25" i="1"/>
  <c r="CK25" i="1" s="1"/>
  <c r="CJ25" i="1"/>
  <c r="CI25" i="1" s="1"/>
  <c r="CH25" i="1" s="1"/>
  <c r="CC25" i="1"/>
  <c r="CB25" i="1" s="1"/>
  <c r="BZ25" i="1"/>
  <c r="BY25" i="1" s="1"/>
  <c r="BW25" i="1"/>
  <c r="BF25" i="1"/>
  <c r="BE25" i="1"/>
  <c r="BC25" i="1"/>
  <c r="BB25" i="1"/>
  <c r="BA25" i="1" s="1"/>
  <c r="AZ25" i="1"/>
  <c r="AW25" i="1"/>
  <c r="AV25" i="1" s="1"/>
  <c r="AU25" i="1"/>
  <c r="AT25" i="1" s="1"/>
  <c r="AS25" i="1" s="1"/>
  <c r="AK25" i="1"/>
  <c r="AJ25" i="1"/>
  <c r="AI25" i="1" s="1"/>
  <c r="AH25" i="1"/>
  <c r="AG25" i="1" s="1"/>
  <c r="AF25" i="1" s="1"/>
  <c r="AE25" i="1" s="1"/>
  <c r="AD25" i="1" s="1"/>
  <c r="AC25" i="1" s="1"/>
  <c r="AB25" i="1" s="1"/>
  <c r="AA25" i="1" s="1"/>
  <c r="Z25" i="1" s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FO24" i="1"/>
  <c r="FK24" i="1"/>
  <c r="FH24" i="1" s="1"/>
  <c r="FJ24" i="1"/>
  <c r="FG24" i="1"/>
  <c r="FB24" i="1"/>
  <c r="FC24" i="1" s="1"/>
  <c r="EW24" i="1"/>
  <c r="EU24" i="1"/>
  <c r="ET24" i="1"/>
  <c r="ES24" i="1"/>
  <c r="EN24" i="1"/>
  <c r="EO24" i="1" s="1"/>
  <c r="EF24" i="1"/>
  <c r="EE24" i="1"/>
  <c r="EA24" i="1"/>
  <c r="DZ24" i="1"/>
  <c r="DX24" i="1" s="1"/>
  <c r="DT24" i="1"/>
  <c r="DM24" i="1"/>
  <c r="DL24" i="1"/>
  <c r="DI24" i="1" s="1"/>
  <c r="FA24" i="1" s="1"/>
  <c r="DH24" i="1"/>
  <c r="DE24" i="1"/>
  <c r="DD24" i="1"/>
  <c r="DC24" i="1" s="1"/>
  <c r="DB24" i="1"/>
  <c r="DA24" i="1"/>
  <c r="CZ24" i="1"/>
  <c r="CY24" i="1"/>
  <c r="CX24" i="1"/>
  <c r="CW24" i="1" s="1"/>
  <c r="CV24" i="1"/>
  <c r="CU24" i="1"/>
  <c r="CT24" i="1"/>
  <c r="CS24" i="1"/>
  <c r="CR24" i="1"/>
  <c r="CQ24" i="1" s="1"/>
  <c r="CP24" i="1"/>
  <c r="CN24" i="1" s="1"/>
  <c r="CO24" i="1"/>
  <c r="CL24" i="1"/>
  <c r="CK24" i="1" s="1"/>
  <c r="CJ24" i="1"/>
  <c r="CH24" i="1" s="1"/>
  <c r="CI24" i="1"/>
  <c r="CD24" i="1"/>
  <c r="CA24" i="1"/>
  <c r="BZ24" i="1"/>
  <c r="BY24" i="1" s="1"/>
  <c r="BX24" i="1"/>
  <c r="BW24" i="1"/>
  <c r="CF24" i="1" s="1"/>
  <c r="BV24" i="1"/>
  <c r="BU24" i="1"/>
  <c r="BT24" i="1"/>
  <c r="BS24" i="1" s="1"/>
  <c r="BR24" i="1"/>
  <c r="BP24" i="1" s="1"/>
  <c r="BQ24" i="1"/>
  <c r="BO24" i="1"/>
  <c r="BN24" i="1"/>
  <c r="BM24" i="1" s="1"/>
  <c r="BJ24" i="1"/>
  <c r="BI24" i="1"/>
  <c r="BH24" i="1" s="1"/>
  <c r="BG24" i="1"/>
  <c r="BD24" i="1"/>
  <c r="BC24" i="1"/>
  <c r="BB24" i="1" s="1"/>
  <c r="BA24" i="1"/>
  <c r="AX24" i="1"/>
  <c r="AW24" i="1"/>
  <c r="AV24" i="1" s="1"/>
  <c r="AU24" i="1"/>
  <c r="AS24" i="1" s="1"/>
  <c r="AT24" i="1"/>
  <c r="AK24" i="1"/>
  <c r="AJ24" i="1"/>
  <c r="AI24" i="1"/>
  <c r="AH24" i="1"/>
  <c r="AE24" i="1"/>
  <c r="AD24" i="1"/>
  <c r="AC24" i="1"/>
  <c r="AB24" i="1"/>
  <c r="AA24" i="1"/>
  <c r="Y24" i="1"/>
  <c r="W24" i="1" s="1"/>
  <c r="X24" i="1"/>
  <c r="V24" i="1"/>
  <c r="U24" i="1"/>
  <c r="T24" i="1" s="1"/>
  <c r="S24" i="1"/>
  <c r="M24" i="1"/>
  <c r="K24" i="1" s="1"/>
  <c r="L24" i="1"/>
  <c r="I24" i="1"/>
  <c r="G24" i="1"/>
  <c r="E24" i="1" s="1"/>
  <c r="F24" i="1"/>
  <c r="FO23" i="1"/>
  <c r="FJ23" i="1"/>
  <c r="FG23" i="1"/>
  <c r="FB23" i="1"/>
  <c r="EW23" i="1"/>
  <c r="EU23" i="1"/>
  <c r="ET23" i="1"/>
  <c r="ES23" i="1"/>
  <c r="EF23" i="1" s="1"/>
  <c r="EG23" i="1" s="1"/>
  <c r="EN23" i="1"/>
  <c r="EE23" i="1"/>
  <c r="DZ23" i="1"/>
  <c r="DX23" i="1" s="1"/>
  <c r="DT23" i="1"/>
  <c r="DO23" i="1"/>
  <c r="DM23" i="1"/>
  <c r="DL23" i="1"/>
  <c r="DJ23" i="1"/>
  <c r="DI23" i="1" s="1"/>
  <c r="FA23" i="1" s="1"/>
  <c r="DH23" i="1"/>
  <c r="DG23" i="1"/>
  <c r="DF23" i="1"/>
  <c r="DE23" i="1"/>
  <c r="DD23" i="1"/>
  <c r="DC23" i="1" s="1"/>
  <c r="DB23" i="1"/>
  <c r="DA23" i="1"/>
  <c r="CZ23" i="1"/>
  <c r="CY23" i="1"/>
  <c r="CX23" i="1"/>
  <c r="CW23" i="1" s="1"/>
  <c r="CV23" i="1"/>
  <c r="CT23" i="1" s="1"/>
  <c r="CU23" i="1"/>
  <c r="CS23" i="1"/>
  <c r="CR23" i="1"/>
  <c r="CQ23" i="1" s="1"/>
  <c r="CP23" i="1"/>
  <c r="CN23" i="1" s="1"/>
  <c r="CO23" i="1"/>
  <c r="CM23" i="1"/>
  <c r="CL23" i="1"/>
  <c r="CK23" i="1" s="1"/>
  <c r="CJ23" i="1"/>
  <c r="CI23" i="1"/>
  <c r="CH23" i="1"/>
  <c r="CD23" i="1"/>
  <c r="CB23" i="1" s="1"/>
  <c r="CC23" i="1"/>
  <c r="CA23" i="1"/>
  <c r="BZ23" i="1"/>
  <c r="BY23" i="1" s="1"/>
  <c r="BX23" i="1"/>
  <c r="BW23" i="1"/>
  <c r="CF23" i="1" s="1"/>
  <c r="BV23" i="1"/>
  <c r="BU23" i="1"/>
  <c r="BT23" i="1"/>
  <c r="BS23" i="1" s="1"/>
  <c r="BR23" i="1"/>
  <c r="BQ23" i="1"/>
  <c r="BP23" i="1"/>
  <c r="BO23" i="1"/>
  <c r="BN23" i="1"/>
  <c r="BM23" i="1" s="1"/>
  <c r="BL23" i="1"/>
  <c r="BJ23" i="1"/>
  <c r="BI23" i="1"/>
  <c r="BH23" i="1" s="1"/>
  <c r="BG23" i="1"/>
  <c r="BF23" i="1"/>
  <c r="BE23" i="1"/>
  <c r="BD23" i="1"/>
  <c r="BC23" i="1"/>
  <c r="BB23" i="1" s="1"/>
  <c r="BA23" i="1"/>
  <c r="AY23" i="1" s="1"/>
  <c r="AZ23" i="1"/>
  <c r="AX23" i="1"/>
  <c r="AW23" i="1"/>
  <c r="AV23" i="1" s="1"/>
  <c r="AU23" i="1"/>
  <c r="AT23" i="1"/>
  <c r="AS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W23" i="1" s="1"/>
  <c r="X23" i="1"/>
  <c r="V23" i="1"/>
  <c r="U23" i="1"/>
  <c r="T23" i="1" s="1"/>
  <c r="S23" i="1"/>
  <c r="R23" i="1"/>
  <c r="Q23" i="1"/>
  <c r="P23" i="1"/>
  <c r="O23" i="1"/>
  <c r="N23" i="1" s="1"/>
  <c r="M23" i="1"/>
  <c r="M21" i="1" s="1"/>
  <c r="M150" i="1" s="1"/>
  <c r="M255" i="1" s="1"/>
  <c r="L23" i="1"/>
  <c r="K23" i="1"/>
  <c r="J23" i="1"/>
  <c r="I23" i="1"/>
  <c r="G23" i="1"/>
  <c r="G21" i="1" s="1"/>
  <c r="G150" i="1" s="1"/>
  <c r="G255" i="1" s="1"/>
  <c r="F23" i="1"/>
  <c r="FJ22" i="1"/>
  <c r="FK22" i="1" s="1"/>
  <c r="FB22" i="1"/>
  <c r="FC22" i="1" s="1"/>
  <c r="EW22" i="1"/>
  <c r="EU22" i="1"/>
  <c r="EV22" i="1" s="1"/>
  <c r="ET22" i="1"/>
  <c r="EO22" i="1"/>
  <c r="EN22" i="1"/>
  <c r="EG22" i="1"/>
  <c r="EF22" i="1"/>
  <c r="EE22" i="1"/>
  <c r="DX22" i="1" s="1"/>
  <c r="DY22" i="1" s="1"/>
  <c r="DZ22" i="1"/>
  <c r="DT22" i="1"/>
  <c r="DO22" i="1"/>
  <c r="DM22" i="1"/>
  <c r="DJ22" i="1"/>
  <c r="DI22" i="1" s="1"/>
  <c r="FA22" i="1" s="1"/>
  <c r="DG22" i="1"/>
  <c r="DF22" i="1" s="1"/>
  <c r="DE22" i="1"/>
  <c r="DD22" i="1"/>
  <c r="DC22" i="1"/>
  <c r="DB22" i="1"/>
  <c r="DA22" i="1"/>
  <c r="CZ22" i="1" s="1"/>
  <c r="CX22" i="1"/>
  <c r="CW22" i="1" s="1"/>
  <c r="CU22" i="1"/>
  <c r="CT22" i="1" s="1"/>
  <c r="CS22" i="1"/>
  <c r="CQ22" i="1" s="1"/>
  <c r="CR22" i="1"/>
  <c r="CP22" i="1"/>
  <c r="CO22" i="1"/>
  <c r="CN22" i="1" s="1"/>
  <c r="CM22" i="1"/>
  <c r="CL22" i="1"/>
  <c r="CK22" i="1"/>
  <c r="CJ22" i="1"/>
  <c r="CI22" i="1"/>
  <c r="CH22" i="1" s="1"/>
  <c r="CF22" i="1"/>
  <c r="CC22" i="1"/>
  <c r="CB22" i="1"/>
  <c r="CA22" i="1"/>
  <c r="BZ22" i="1"/>
  <c r="BY22" i="1" s="1"/>
  <c r="BW22" i="1"/>
  <c r="BV22" i="1" s="1"/>
  <c r="BU22" i="1"/>
  <c r="BS22" i="1" s="1"/>
  <c r="BT22" i="1"/>
  <c r="BR22" i="1"/>
  <c r="BQ22" i="1"/>
  <c r="BP22" i="1" s="1"/>
  <c r="BO22" i="1"/>
  <c r="BN22" i="1"/>
  <c r="BM22" i="1"/>
  <c r="BJ22" i="1"/>
  <c r="BH22" i="1" s="1"/>
  <c r="BI22" i="1"/>
  <c r="BG22" i="1"/>
  <c r="BF22" i="1"/>
  <c r="BE22" i="1" s="1"/>
  <c r="BC22" i="1"/>
  <c r="BB22" i="1" s="1"/>
  <c r="BA22" i="1"/>
  <c r="AZ22" i="1"/>
  <c r="BL22" i="1" s="1"/>
  <c r="AY22" i="1"/>
  <c r="AX22" i="1"/>
  <c r="AW22" i="1"/>
  <c r="AV22" i="1" s="1"/>
  <c r="AU22" i="1"/>
  <c r="AS22" i="1" s="1"/>
  <c r="AT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 s="1"/>
  <c r="U22" i="1"/>
  <c r="T22" i="1" s="1"/>
  <c r="S22" i="1"/>
  <c r="S21" i="1" s="1"/>
  <c r="S150" i="1" s="1"/>
  <c r="R22" i="1"/>
  <c r="P22" i="1"/>
  <c r="O22" i="1"/>
  <c r="L22" i="1"/>
  <c r="K22" i="1" s="1"/>
  <c r="J22" i="1"/>
  <c r="I22" i="1"/>
  <c r="H22" i="1"/>
  <c r="F22" i="1"/>
  <c r="E22" i="1"/>
  <c r="FG21" i="1"/>
  <c r="ET21" i="1"/>
  <c r="ET150" i="1" s="1"/>
  <c r="DE21" i="1"/>
  <c r="DC21" i="1"/>
  <c r="CV21" i="1"/>
  <c r="CV150" i="1" s="1"/>
  <c r="CN21" i="1"/>
  <c r="CN150" i="1" s="1"/>
  <c r="CD21" i="1"/>
  <c r="CD150" i="1" s="1"/>
  <c r="BZ21" i="1"/>
  <c r="BZ150" i="1" s="1"/>
  <c r="BT21" i="1"/>
  <c r="BT150" i="1" s="1"/>
  <c r="BR21" i="1"/>
  <c r="BR150" i="1" s="1"/>
  <c r="BR255" i="1" s="1"/>
  <c r="BN21" i="1"/>
  <c r="BN150" i="1" s="1"/>
  <c r="BN255" i="1" s="1"/>
  <c r="BN8" i="1" s="1"/>
  <c r="BL21" i="1"/>
  <c r="BL150" i="1" s="1"/>
  <c r="BI21" i="1"/>
  <c r="BI150" i="1" s="1"/>
  <c r="BG21" i="1"/>
  <c r="BG150" i="1" s="1"/>
  <c r="BE21" i="1"/>
  <c r="BE150" i="1" s="1"/>
  <c r="BC21" i="1"/>
  <c r="BC150" i="1" s="1"/>
  <c r="BA21" i="1"/>
  <c r="BA150" i="1" s="1"/>
  <c r="AW21" i="1"/>
  <c r="AW150" i="1" s="1"/>
  <c r="AU21" i="1"/>
  <c r="AU150" i="1" s="1"/>
  <c r="AS21" i="1"/>
  <c r="AS150" i="1" s="1"/>
  <c r="AQ21" i="1"/>
  <c r="AQ150" i="1" s="1"/>
  <c r="AQ255" i="1" s="1"/>
  <c r="AN21" i="1"/>
  <c r="AN150" i="1" s="1"/>
  <c r="AN255" i="1" s="1"/>
  <c r="AN8" i="1" s="1"/>
  <c r="AL21" i="1"/>
  <c r="AJ21" i="1"/>
  <c r="AJ150" i="1" s="1"/>
  <c r="AJ255" i="1" s="1"/>
  <c r="AH21" i="1"/>
  <c r="AH150" i="1" s="1"/>
  <c r="AF21" i="1"/>
  <c r="AD21" i="1"/>
  <c r="AD150" i="1" s="1"/>
  <c r="AD255" i="1" s="1"/>
  <c r="AB21" i="1"/>
  <c r="AB150" i="1" s="1"/>
  <c r="AB255" i="1" s="1"/>
  <c r="Z21" i="1"/>
  <c r="Z150" i="1" s="1"/>
  <c r="X21" i="1"/>
  <c r="X150" i="1" s="1"/>
  <c r="V21" i="1"/>
  <c r="V150" i="1" s="1"/>
  <c r="R21" i="1"/>
  <c r="P21" i="1"/>
  <c r="L21" i="1"/>
  <c r="J21" i="1"/>
  <c r="J150" i="1" s="1"/>
  <c r="F21" i="1"/>
  <c r="FO19" i="1"/>
  <c r="FN19" i="1"/>
  <c r="FL19" i="1"/>
  <c r="FL11" i="1" s="1"/>
  <c r="FJ19" i="1"/>
  <c r="FD19" i="1"/>
  <c r="FB19" i="1"/>
  <c r="FB11" i="1" s="1"/>
  <c r="EX19" i="1"/>
  <c r="EX11" i="1" s="1"/>
  <c r="EW19" i="1"/>
  <c r="EP19" i="1"/>
  <c r="EN19" i="1"/>
  <c r="EN11" i="1" s="1"/>
  <c r="EB19" i="1"/>
  <c r="DZ19" i="1"/>
  <c r="DU19" i="1"/>
  <c r="DT19" i="1"/>
  <c r="DO19" i="1"/>
  <c r="DJ19" i="1"/>
  <c r="DD19" i="1"/>
  <c r="DA19" i="1"/>
  <c r="CY19" i="1"/>
  <c r="CX19" i="1"/>
  <c r="CP19" i="1"/>
  <c r="CO19" i="1"/>
  <c r="CN19" i="1"/>
  <c r="CC19" i="1"/>
  <c r="BZ19" i="1"/>
  <c r="BW19" i="1"/>
  <c r="BT19" i="1"/>
  <c r="BR19" i="1"/>
  <c r="BQ19" i="1"/>
  <c r="BP19" i="1"/>
  <c r="BN19" i="1"/>
  <c r="BJ19" i="1"/>
  <c r="BI19" i="1"/>
  <c r="BH19" i="1"/>
  <c r="BF19" i="1"/>
  <c r="BD19" i="1"/>
  <c r="BC19" i="1"/>
  <c r="AX19" i="1"/>
  <c r="AW19" i="1"/>
  <c r="AV19" i="1"/>
  <c r="AQ19" i="1"/>
  <c r="AP19" i="1"/>
  <c r="AM19" i="1"/>
  <c r="AJ19" i="1"/>
  <c r="AI19" i="1"/>
  <c r="AG19" i="1"/>
  <c r="AD19" i="1"/>
  <c r="AC19" i="1"/>
  <c r="AB19" i="1"/>
  <c r="AA19" i="1"/>
  <c r="FN18" i="1"/>
  <c r="FL18" i="1"/>
  <c r="FD18" i="1"/>
  <c r="CP18" i="1"/>
  <c r="CO18" i="1"/>
  <c r="CN18" i="1"/>
  <c r="AI18" i="1"/>
  <c r="AE18" i="1"/>
  <c r="FN16" i="1"/>
  <c r="FL16" i="1"/>
  <c r="FM16" i="1" s="1"/>
  <c r="FJ16" i="1"/>
  <c r="FH16" i="1" s="1"/>
  <c r="FI16" i="1" s="1"/>
  <c r="FF16" i="1"/>
  <c r="FE16" i="1"/>
  <c r="FD16" i="1"/>
  <c r="FB16" i="1"/>
  <c r="EZ16" i="1"/>
  <c r="EY16" i="1"/>
  <c r="EX16" i="1"/>
  <c r="EW16" i="1"/>
  <c r="EU16" i="1"/>
  <c r="ER16" i="1"/>
  <c r="EQ16" i="1"/>
  <c r="EP16" i="1"/>
  <c r="ED16" i="1"/>
  <c r="EC16" i="1"/>
  <c r="EB16" i="1"/>
  <c r="EA16" i="1"/>
  <c r="DZ16" i="1"/>
  <c r="DX16" i="1"/>
  <c r="DV16" i="1"/>
  <c r="DU16" i="1"/>
  <c r="DQ16" i="1"/>
  <c r="DP16" i="1"/>
  <c r="DO16" i="1"/>
  <c r="DM16" i="1" s="1"/>
  <c r="DN16" i="1" s="1"/>
  <c r="DL16" i="1"/>
  <c r="DK16" i="1"/>
  <c r="DJ16" i="1"/>
  <c r="DI16" i="1" s="1"/>
  <c r="DY16" i="1" s="1"/>
  <c r="DH16" i="1"/>
  <c r="DE16" i="1"/>
  <c r="DD16" i="1"/>
  <c r="DC16" i="1"/>
  <c r="DB16" i="1"/>
  <c r="DA16" i="1"/>
  <c r="CZ16" i="1"/>
  <c r="CY16" i="1"/>
  <c r="CX16" i="1"/>
  <c r="CX151" i="1" s="1"/>
  <c r="CW16" i="1"/>
  <c r="FN15" i="1"/>
  <c r="FH15" i="1" s="1"/>
  <c r="FL15" i="1"/>
  <c r="FJ15" i="1"/>
  <c r="FF15" i="1"/>
  <c r="FD15" i="1"/>
  <c r="FB15" i="1"/>
  <c r="EZ15" i="1" s="1"/>
  <c r="EY15" i="1"/>
  <c r="EX15" i="1"/>
  <c r="ER15" i="1"/>
  <c r="EP15" i="1"/>
  <c r="ED15" i="1"/>
  <c r="EB15" i="1"/>
  <c r="DV15" i="1"/>
  <c r="DU15" i="1"/>
  <c r="DP15" i="1"/>
  <c r="DK15" i="1"/>
  <c r="CX15" i="1"/>
  <c r="CW15" i="1" s="1"/>
  <c r="FO14" i="1"/>
  <c r="FM14" i="1"/>
  <c r="FK14" i="1"/>
  <c r="FJ14" i="1"/>
  <c r="FH14" i="1"/>
  <c r="FG14" i="1"/>
  <c r="FE14" i="1"/>
  <c r="FC14" i="1"/>
  <c r="FB14" i="1"/>
  <c r="EZ14" i="1" s="1"/>
  <c r="FA14" i="1" s="1"/>
  <c r="EW14" i="1"/>
  <c r="EU14" i="1" s="1"/>
  <c r="EV14" i="1" s="1"/>
  <c r="ES14" i="1"/>
  <c r="EQ14" i="1"/>
  <c r="EN14" i="1"/>
  <c r="EE14" i="1"/>
  <c r="EC14" i="1"/>
  <c r="EA14" i="1"/>
  <c r="DZ14" i="1"/>
  <c r="DY14" i="1"/>
  <c r="DT14" i="1"/>
  <c r="DS14" i="1"/>
  <c r="DR14" i="1"/>
  <c r="DO14" i="1"/>
  <c r="DM14" i="1" s="1"/>
  <c r="DN14" i="1" s="1"/>
  <c r="DJ14" i="1"/>
  <c r="DG14" i="1" s="1"/>
  <c r="DI14" i="1"/>
  <c r="FI14" i="1" s="1"/>
  <c r="DF14" i="1"/>
  <c r="CX14" i="1"/>
  <c r="CW14" i="1"/>
  <c r="FN13" i="1"/>
  <c r="FL13" i="1"/>
  <c r="FH13" i="1" s="1"/>
  <c r="FI13" i="1" s="1"/>
  <c r="FJ13" i="1"/>
  <c r="FK13" i="1" s="1"/>
  <c r="FF13" i="1"/>
  <c r="FD13" i="1"/>
  <c r="EY13" i="1"/>
  <c r="EX13" i="1"/>
  <c r="ET13" i="1"/>
  <c r="ER13" i="1"/>
  <c r="ES13" i="1" s="1"/>
  <c r="EP13" i="1"/>
  <c r="EO13" i="1"/>
  <c r="EN13" i="1"/>
  <c r="EF13" i="1"/>
  <c r="EG13" i="1" s="1"/>
  <c r="EB13" i="1"/>
  <c r="DV13" i="1"/>
  <c r="DU13" i="1"/>
  <c r="DT13" i="1"/>
  <c r="DR13" i="1" s="1"/>
  <c r="DS13" i="1" s="1"/>
  <c r="DQ13" i="1"/>
  <c r="DP13" i="1"/>
  <c r="DO13" i="1"/>
  <c r="DM13" i="1" s="1"/>
  <c r="DN13" i="1" s="1"/>
  <c r="DL13" i="1"/>
  <c r="DK13" i="1"/>
  <c r="DJ13" i="1"/>
  <c r="DI13" i="1"/>
  <c r="DE13" i="1"/>
  <c r="DD13" i="1"/>
  <c r="DC13" i="1"/>
  <c r="DA13" i="1"/>
  <c r="CZ13" i="1" s="1"/>
  <c r="CX13" i="1"/>
  <c r="CV13" i="1"/>
  <c r="CU13" i="1"/>
  <c r="CT13" i="1"/>
  <c r="CS13" i="1"/>
  <c r="CR13" i="1"/>
  <c r="CQ13" i="1"/>
  <c r="CP13" i="1"/>
  <c r="CO13" i="1"/>
  <c r="CN13" i="1"/>
  <c r="CM13" i="1"/>
  <c r="CJ13" i="1"/>
  <c r="CI13" i="1"/>
  <c r="CH13" i="1"/>
  <c r="CF13" i="1"/>
  <c r="CD13" i="1"/>
  <c r="CC13" i="1"/>
  <c r="CB13" i="1"/>
  <c r="CA13" i="1"/>
  <c r="BZ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J13" i="1"/>
  <c r="BI13" i="1"/>
  <c r="BH13" i="1"/>
  <c r="BG13" i="1"/>
  <c r="BD13" i="1"/>
  <c r="BC13" i="1"/>
  <c r="BB13" i="1"/>
  <c r="BA13" i="1"/>
  <c r="AX13" i="1"/>
  <c r="AU13" i="1"/>
  <c r="AT13" i="1"/>
  <c r="AR13" i="1"/>
  <c r="AQ13" i="1"/>
  <c r="AP13" i="1"/>
  <c r="AN13" i="1"/>
  <c r="AM13" i="1"/>
  <c r="AJ13" i="1"/>
  <c r="AI13" i="1"/>
  <c r="AH13" i="1"/>
  <c r="AE13" i="1"/>
  <c r="AD13" i="1"/>
  <c r="AC13" i="1"/>
  <c r="AB13" i="1"/>
  <c r="FN12" i="1"/>
  <c r="FL12" i="1"/>
  <c r="FJ12" i="1"/>
  <c r="FH12" i="1" s="1"/>
  <c r="FD12" i="1"/>
  <c r="FB12" i="1"/>
  <c r="EX12" i="1"/>
  <c r="EW12" i="1"/>
  <c r="ET12" i="1"/>
  <c r="ER12" i="1"/>
  <c r="EP12" i="1"/>
  <c r="EN12" i="1"/>
  <c r="EF12" i="1" s="1"/>
  <c r="EE12" i="1"/>
  <c r="ED12" i="1"/>
  <c r="EB12" i="1"/>
  <c r="DZ12" i="1"/>
  <c r="DU12" i="1"/>
  <c r="DT12" i="1"/>
  <c r="DQ12" i="1"/>
  <c r="DP12" i="1"/>
  <c r="DM12" i="1" s="1"/>
  <c r="DO12" i="1"/>
  <c r="DL12" i="1"/>
  <c r="DK12" i="1"/>
  <c r="DJ12" i="1"/>
  <c r="DG12" i="1"/>
  <c r="DF12" i="1" s="1"/>
  <c r="DE12" i="1"/>
  <c r="DD12" i="1"/>
  <c r="DC12" i="1"/>
  <c r="DA12" i="1"/>
  <c r="CZ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F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FN11" i="1"/>
  <c r="FJ11" i="1"/>
  <c r="FD11" i="1"/>
  <c r="EW11" i="1"/>
  <c r="EP11" i="1"/>
  <c r="EB11" i="1"/>
  <c r="DU11" i="1"/>
  <c r="DO11" i="1"/>
  <c r="DJ11" i="1"/>
  <c r="DD11" i="1"/>
  <c r="DA11" i="1"/>
  <c r="CP11" i="1"/>
  <c r="CO11" i="1"/>
  <c r="CN11" i="1"/>
  <c r="BZ11" i="1"/>
  <c r="BW11" i="1"/>
  <c r="BU11" i="1"/>
  <c r="BT11" i="1"/>
  <c r="BS11" i="1"/>
  <c r="BR11" i="1"/>
  <c r="BQ11" i="1"/>
  <c r="BP11" i="1"/>
  <c r="BO11" i="1"/>
  <c r="BN11" i="1"/>
  <c r="BM11" i="1"/>
  <c r="BI11" i="1"/>
  <c r="BC11" i="1"/>
  <c r="AW11" i="1"/>
  <c r="AQ11" i="1"/>
  <c r="AP11" i="1"/>
  <c r="AM11" i="1"/>
  <c r="AJ11" i="1"/>
  <c r="AI11" i="1"/>
  <c r="AG11" i="1"/>
  <c r="AD11" i="1"/>
  <c r="AC11" i="1"/>
  <c r="AB11" i="1"/>
  <c r="AA11" i="1"/>
  <c r="FN10" i="1"/>
  <c r="FL10" i="1"/>
  <c r="FF10" i="1"/>
  <c r="FD10" i="1"/>
  <c r="EY10" i="1"/>
  <c r="EX10" i="1"/>
  <c r="ET10" i="1"/>
  <c r="ER10" i="1"/>
  <c r="EP10" i="1"/>
  <c r="ED10" i="1"/>
  <c r="EB10" i="1"/>
  <c r="DV10" i="1"/>
  <c r="DU10" i="1"/>
  <c r="DQ10" i="1"/>
  <c r="DP10" i="1"/>
  <c r="DL10" i="1"/>
  <c r="DK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FN9" i="1"/>
  <c r="FL9" i="1"/>
  <c r="FD9" i="1"/>
  <c r="EB9" i="1"/>
  <c r="FN8" i="1"/>
  <c r="FL8" i="1"/>
  <c r="FD8" i="1"/>
  <c r="CP8" i="1"/>
  <c r="CO8" i="1"/>
  <c r="CN8" i="1"/>
  <c r="AQ8" i="1"/>
  <c r="AD8" i="1"/>
  <c r="FM7" i="1"/>
  <c r="FE7" i="1"/>
  <c r="EQ7" i="1"/>
  <c r="EC7" i="1"/>
  <c r="BL7" i="1"/>
  <c r="FN6" i="1"/>
  <c r="FL6" i="1"/>
  <c r="FD6" i="1"/>
  <c r="CP6" i="1"/>
  <c r="CO6" i="1"/>
  <c r="CN6" i="1"/>
  <c r="FA98" i="1" l="1"/>
  <c r="FI98" i="1"/>
  <c r="AH186" i="1"/>
  <c r="AH204" i="1" s="1"/>
  <c r="DO31" i="1"/>
  <c r="DM31" i="1" s="1"/>
  <c r="DJ40" i="1"/>
  <c r="DI40" i="1" s="1"/>
  <c r="AX189" i="1"/>
  <c r="AV189" i="1" s="1"/>
  <c r="AG171" i="1"/>
  <c r="AF171" i="1" s="1"/>
  <c r="AL171" i="1" s="1"/>
  <c r="CL13" i="1"/>
  <c r="AH255" i="1"/>
  <c r="AH8" i="1" s="1"/>
  <c r="DO36" i="1"/>
  <c r="DM36" i="1" s="1"/>
  <c r="FG105" i="1"/>
  <c r="AH201" i="1"/>
  <c r="DQ94" i="1"/>
  <c r="DQ93" i="1" s="1"/>
  <c r="DS98" i="1"/>
  <c r="EE105" i="1"/>
  <c r="DX105" i="1" s="1"/>
  <c r="EE112" i="1"/>
  <c r="DX112" i="1" s="1"/>
  <c r="ES12" i="1"/>
  <c r="FO12" i="1"/>
  <c r="DO40" i="1"/>
  <c r="DM40" i="1" s="1"/>
  <c r="DT45" i="1"/>
  <c r="DR45" i="1" s="1"/>
  <c r="DS45" i="1" s="1"/>
  <c r="AL92" i="1"/>
  <c r="AL153" i="1" s="1"/>
  <c r="DL93" i="1"/>
  <c r="DI94" i="1"/>
  <c r="FI94" i="1" s="1"/>
  <c r="DI112" i="1"/>
  <c r="DS112" i="1" s="1"/>
  <c r="AG174" i="1"/>
  <c r="DV260" i="1"/>
  <c r="DR260" i="1" s="1"/>
  <c r="DQ262" i="1"/>
  <c r="DM282" i="1"/>
  <c r="DN282" i="1" s="1"/>
  <c r="AL150" i="1"/>
  <c r="DN45" i="1"/>
  <c r="EN45" i="1"/>
  <c r="EN40" i="1" s="1"/>
  <c r="FA112" i="1"/>
  <c r="AR172" i="1"/>
  <c r="AR171" i="1" s="1"/>
  <c r="AZ197" i="1"/>
  <c r="AT224" i="1"/>
  <c r="AT223" i="1" s="1"/>
  <c r="AS223" i="1" s="1"/>
  <c r="AS206" i="1" s="1"/>
  <c r="AZ225" i="1"/>
  <c r="AZ224" i="1" s="1"/>
  <c r="DU240" i="1"/>
  <c r="DR240" i="1" s="1"/>
  <c r="AF150" i="1"/>
  <c r="AG24" i="1"/>
  <c r="AR150" i="1"/>
  <c r="X41" i="1"/>
  <c r="W41" i="1" s="1"/>
  <c r="DN94" i="1"/>
  <c r="DI105" i="1"/>
  <c r="DN105" i="1" s="1"/>
  <c r="DL111" i="1"/>
  <c r="EE111" i="1" s="1"/>
  <c r="FB159" i="1"/>
  <c r="DV187" i="1"/>
  <c r="DR187" i="1" s="1"/>
  <c r="DS187" i="1" s="1"/>
  <c r="EG73" i="1"/>
  <c r="EG33" i="1"/>
  <c r="EO39" i="1"/>
  <c r="EF39" i="1"/>
  <c r="BP296" i="1"/>
  <c r="BP6" i="1" s="1"/>
  <c r="BP18" i="1"/>
  <c r="BP8" i="1"/>
  <c r="DB19" i="1"/>
  <c r="CI258" i="1"/>
  <c r="CI128" i="1"/>
  <c r="CQ258" i="1"/>
  <c r="CQ128" i="1"/>
  <c r="DQ130" i="1"/>
  <c r="DQ129" i="1" s="1"/>
  <c r="DQ15" i="1" s="1"/>
  <c r="EU132" i="1"/>
  <c r="EV132" i="1" s="1"/>
  <c r="EW131" i="1"/>
  <c r="CV201" i="1"/>
  <c r="EB8" i="1"/>
  <c r="DI12" i="1"/>
  <c r="DN12" i="1" s="1"/>
  <c r="DX12" i="1"/>
  <c r="DY12" i="1" s="1"/>
  <c r="DG13" i="1"/>
  <c r="DF13" i="1" s="1"/>
  <c r="CW13" i="1"/>
  <c r="FA16" i="1"/>
  <c r="R150" i="1"/>
  <c r="Q21" i="1"/>
  <c r="Q150" i="1" s="1"/>
  <c r="AH18" i="1"/>
  <c r="AQ298" i="1"/>
  <c r="AQ296" i="1"/>
  <c r="AQ6" i="1" s="1"/>
  <c r="AQ18" i="1"/>
  <c r="Q22" i="1"/>
  <c r="EA22" i="1"/>
  <c r="E23" i="1"/>
  <c r="EO23" i="1"/>
  <c r="EO26" i="1"/>
  <c r="FC26" i="1"/>
  <c r="T29" i="1"/>
  <c r="T21" i="1" s="1"/>
  <c r="T150" i="1" s="1"/>
  <c r="U21" i="1"/>
  <c r="U150" i="1" s="1"/>
  <c r="U255" i="1" s="1"/>
  <c r="Y21" i="1"/>
  <c r="Y150" i="1" s="1"/>
  <c r="AC255" i="1"/>
  <c r="AP255" i="1"/>
  <c r="AT21" i="1"/>
  <c r="AT150" i="1" s="1"/>
  <c r="BB21" i="1"/>
  <c r="BB150" i="1" s="1"/>
  <c r="BJ21" i="1"/>
  <c r="BJ150" i="1" s="1"/>
  <c r="BJ255" i="1" s="1"/>
  <c r="CJ29" i="1"/>
  <c r="CJ21" i="1" s="1"/>
  <c r="CJ150" i="1" s="1"/>
  <c r="DZ29" i="1"/>
  <c r="DZ152" i="1"/>
  <c r="DZ28" i="1"/>
  <c r="CQ29" i="1"/>
  <c r="CQ21" i="1" s="1"/>
  <c r="CQ150" i="1" s="1"/>
  <c r="CZ33" i="1"/>
  <c r="CZ29" i="1" s="1"/>
  <c r="CZ21" i="1" s="1"/>
  <c r="DA29" i="1"/>
  <c r="DA21" i="1" s="1"/>
  <c r="DA150" i="1" s="1"/>
  <c r="DX33" i="1"/>
  <c r="DY33" i="1" s="1"/>
  <c r="EH34" i="1"/>
  <c r="AI35" i="1"/>
  <c r="AJ33" i="1"/>
  <c r="AI33" i="1" s="1"/>
  <c r="AY35" i="1"/>
  <c r="AZ33" i="1"/>
  <c r="O36" i="1"/>
  <c r="N36" i="1" s="1"/>
  <c r="N37" i="1"/>
  <c r="Z37" i="1"/>
  <c r="AK37" i="1" s="1"/>
  <c r="AA36" i="1"/>
  <c r="Z36" i="1" s="1"/>
  <c r="BY37" i="1"/>
  <c r="BZ36" i="1"/>
  <c r="BY36" i="1" s="1"/>
  <c r="EN36" i="1"/>
  <c r="EO37" i="1"/>
  <c r="EF37" i="1"/>
  <c r="AJ38" i="1"/>
  <c r="Z38" i="1"/>
  <c r="T40" i="1"/>
  <c r="T153" i="1" s="1"/>
  <c r="AA40" i="1"/>
  <c r="AG40" i="1"/>
  <c r="BL40" i="1"/>
  <c r="AF40" i="1"/>
  <c r="AL40" i="1" s="1"/>
  <c r="DG46" i="1"/>
  <c r="DF46" i="1" s="1"/>
  <c r="AK49" i="1"/>
  <c r="AL49" i="1" s="1"/>
  <c r="EG51" i="1"/>
  <c r="DN51" i="1"/>
  <c r="DN52" i="1"/>
  <c r="DS53" i="1"/>
  <c r="EU54" i="1"/>
  <c r="EV54" i="1" s="1"/>
  <c r="EG55" i="1"/>
  <c r="EO58" i="1"/>
  <c r="DG61" i="1"/>
  <c r="DF61" i="1" s="1"/>
  <c r="EO61" i="1"/>
  <c r="EF61" i="1"/>
  <c r="FA62" i="1"/>
  <c r="DG24" i="1"/>
  <c r="DF24" i="1" s="1"/>
  <c r="DF70" i="1"/>
  <c r="FH71" i="1"/>
  <c r="FK73" i="1"/>
  <c r="BS74" i="1"/>
  <c r="BS73" i="1" s="1"/>
  <c r="BT73" i="1"/>
  <c r="DM74" i="1"/>
  <c r="DO73" i="1"/>
  <c r="EW74" i="1"/>
  <c r="EU74" i="1" s="1"/>
  <c r="ET301" i="1"/>
  <c r="ET11" i="1" s="1"/>
  <c r="ET19" i="1"/>
  <c r="CF128" i="1"/>
  <c r="DS117" i="1"/>
  <c r="FH158" i="1"/>
  <c r="FJ156" i="1"/>
  <c r="FJ155" i="1"/>
  <c r="CN204" i="1"/>
  <c r="CN180" i="1"/>
  <c r="CN179" i="1" s="1"/>
  <c r="CN177" i="1" s="1"/>
  <c r="CN174" i="1" s="1"/>
  <c r="CN173" i="1" s="1"/>
  <c r="CN172" i="1" s="1"/>
  <c r="CN171" i="1" s="1"/>
  <c r="CN170" i="1" s="1"/>
  <c r="CN169" i="1" s="1"/>
  <c r="CN168" i="1" s="1"/>
  <c r="CN167" i="1" s="1"/>
  <c r="CN166" i="1" s="1"/>
  <c r="FH11" i="1"/>
  <c r="EH12" i="1"/>
  <c r="K21" i="1"/>
  <c r="K150" i="1" s="1"/>
  <c r="K255" i="1" s="1"/>
  <c r="L150" i="1"/>
  <c r="AB298" i="1"/>
  <c r="AB300" i="1" s="1"/>
  <c r="AB296" i="1"/>
  <c r="AB6" i="1" s="1"/>
  <c r="AB18" i="1"/>
  <c r="AJ298" i="1"/>
  <c r="AJ300" i="1" s="1"/>
  <c r="AJ296" i="1"/>
  <c r="AJ6" i="1" s="1"/>
  <c r="AJ18" i="1"/>
  <c r="BR296" i="1"/>
  <c r="BR6" i="1" s="1"/>
  <c r="BR18" i="1"/>
  <c r="ET143" i="1"/>
  <c r="EA23" i="1"/>
  <c r="FC23" i="1"/>
  <c r="FK23" i="1"/>
  <c r="FH23" i="1" s="1"/>
  <c r="FI23" i="1" s="1"/>
  <c r="DY24" i="1"/>
  <c r="EG24" i="1"/>
  <c r="EV24" i="1"/>
  <c r="FI24" i="1"/>
  <c r="BL25" i="1"/>
  <c r="BJ25" i="1" s="1"/>
  <c r="BI25" i="1" s="1"/>
  <c r="BH25" i="1" s="1"/>
  <c r="AY25" i="1"/>
  <c r="CF25" i="1"/>
  <c r="BV25" i="1"/>
  <c r="BU25" i="1" s="1"/>
  <c r="BT25" i="1" s="1"/>
  <c r="BS25" i="1" s="1"/>
  <c r="BR25" i="1" s="1"/>
  <c r="BQ25" i="1" s="1"/>
  <c r="BP25" i="1" s="1"/>
  <c r="BO25" i="1" s="1"/>
  <c r="BN25" i="1" s="1"/>
  <c r="BM25" i="1" s="1"/>
  <c r="DO28" i="1"/>
  <c r="DM28" i="1" s="1"/>
  <c r="H35" i="1"/>
  <c r="I33" i="1"/>
  <c r="H33" i="1" s="1"/>
  <c r="EO38" i="1"/>
  <c r="EF38" i="1"/>
  <c r="FA38" i="1"/>
  <c r="DI39" i="1"/>
  <c r="DN39" i="1" s="1"/>
  <c r="DJ31" i="1"/>
  <c r="DJ36" i="1"/>
  <c r="EA36" i="1" s="1"/>
  <c r="DB130" i="1"/>
  <c r="DB129" i="1" s="1"/>
  <c r="EW43" i="1"/>
  <c r="EU43" i="1" s="1"/>
  <c r="EV43" i="1" s="1"/>
  <c r="EG43" i="1"/>
  <c r="EW52" i="1"/>
  <c r="EU52" i="1" s="1"/>
  <c r="EV52" i="1" s="1"/>
  <c r="EO52" i="1"/>
  <c r="EF52" i="1"/>
  <c r="EG53" i="1"/>
  <c r="DN53" i="1"/>
  <c r="DM57" i="1"/>
  <c r="DN57" i="1" s="1"/>
  <c r="DO56" i="1"/>
  <c r="DT57" i="1"/>
  <c r="DR57" i="1" s="1"/>
  <c r="DS57" i="1" s="1"/>
  <c r="FC58" i="1"/>
  <c r="EA58" i="1"/>
  <c r="DT58" i="1"/>
  <c r="DR58" i="1" s="1"/>
  <c r="DS58" i="1" s="1"/>
  <c r="DI58" i="1"/>
  <c r="DG58" i="1"/>
  <c r="DF58" i="1" s="1"/>
  <c r="DF59" i="1"/>
  <c r="DS61" i="1"/>
  <c r="EV61" i="1"/>
  <c r="AL70" i="1"/>
  <c r="AR70" i="1"/>
  <c r="AF24" i="1"/>
  <c r="AL24" i="1" s="1"/>
  <c r="BM71" i="1"/>
  <c r="BO21" i="1"/>
  <c r="BO150" i="1" s="1"/>
  <c r="CH71" i="1"/>
  <c r="CH21" i="1" s="1"/>
  <c r="CH150" i="1" s="1"/>
  <c r="DX74" i="1"/>
  <c r="DZ73" i="1"/>
  <c r="CK128" i="1"/>
  <c r="CS258" i="1"/>
  <c r="CS128" i="1"/>
  <c r="F201" i="1"/>
  <c r="E201" i="1" s="1"/>
  <c r="E155" i="1"/>
  <c r="AB8" i="1"/>
  <c r="AJ8" i="1"/>
  <c r="BR8" i="1"/>
  <c r="EH13" i="1"/>
  <c r="FC16" i="1"/>
  <c r="F150" i="1"/>
  <c r="E21" i="1"/>
  <c r="E150" i="1" s="1"/>
  <c r="AD296" i="1"/>
  <c r="AD6" i="1" s="1"/>
  <c r="AD298" i="1"/>
  <c r="AD300" i="1" s="1"/>
  <c r="AD18" i="1"/>
  <c r="O21" i="1"/>
  <c r="N22" i="1"/>
  <c r="FH22" i="1"/>
  <c r="FI22" i="1" s="1"/>
  <c r="G298" i="1"/>
  <c r="G300" i="1" s="1"/>
  <c r="G296" i="1"/>
  <c r="H24" i="1"/>
  <c r="AY26" i="1"/>
  <c r="EG26" i="1"/>
  <c r="FK26" i="1"/>
  <c r="FH26" i="1" s="1"/>
  <c r="FI26" i="1" s="1"/>
  <c r="W21" i="1"/>
  <c r="AE298" i="1"/>
  <c r="AE300" i="1" s="1"/>
  <c r="AE296" i="1"/>
  <c r="AE6" i="1" s="1"/>
  <c r="AE8" i="1"/>
  <c r="AI298" i="1"/>
  <c r="AI300" i="1" s="1"/>
  <c r="AI296" i="1"/>
  <c r="AI6" i="1" s="1"/>
  <c r="AI8" i="1"/>
  <c r="AM255" i="1"/>
  <c r="BH21" i="1"/>
  <c r="BH150" i="1" s="1"/>
  <c r="CB29" i="1"/>
  <c r="CX29" i="1"/>
  <c r="DH29" i="1"/>
  <c r="DH21" i="1" s="1"/>
  <c r="DZ30" i="1"/>
  <c r="FJ27" i="1"/>
  <c r="DR33" i="1"/>
  <c r="DS33" i="1" s="1"/>
  <c r="DF34" i="1"/>
  <c r="DG33" i="1"/>
  <c r="EH35" i="1"/>
  <c r="AF37" i="1"/>
  <c r="AG36" i="1"/>
  <c r="DY38" i="1"/>
  <c r="DT39" i="1"/>
  <c r="DR39" i="1" s="1"/>
  <c r="EW39" i="1"/>
  <c r="EU39" i="1" s="1"/>
  <c r="BZ40" i="1"/>
  <c r="BY40" i="1" s="1"/>
  <c r="DG40" i="1"/>
  <c r="DF40" i="1" s="1"/>
  <c r="I40" i="1"/>
  <c r="H40" i="1" s="1"/>
  <c r="H153" i="1" s="1"/>
  <c r="H41" i="1"/>
  <c r="AK41" i="1"/>
  <c r="Z40" i="1"/>
  <c r="AK40" i="1" s="1"/>
  <c r="EH43" i="1"/>
  <c r="EO45" i="1"/>
  <c r="EF45" i="1"/>
  <c r="EF46" i="1"/>
  <c r="EH46" i="1" s="1"/>
  <c r="BS46" i="1"/>
  <c r="DS47" i="1"/>
  <c r="DS48" i="1"/>
  <c r="DX49" i="1"/>
  <c r="EA49" i="1"/>
  <c r="X49" i="1"/>
  <c r="W49" i="1" s="1"/>
  <c r="W50" i="1"/>
  <c r="DS50" i="1"/>
  <c r="EG50" i="1"/>
  <c r="DY53" i="1"/>
  <c r="EZ56" i="1"/>
  <c r="FA56" i="1" s="1"/>
  <c r="FC56" i="1"/>
  <c r="DN58" i="1"/>
  <c r="DY61" i="1"/>
  <c r="FA61" i="1"/>
  <c r="EV62" i="1"/>
  <c r="EG62" i="1"/>
  <c r="DN62" i="1"/>
  <c r="DY62" i="1"/>
  <c r="DN69" i="1"/>
  <c r="EH69" i="1"/>
  <c r="CA21" i="1"/>
  <c r="CA150" i="1" s="1"/>
  <c r="BY71" i="1"/>
  <c r="BY21" i="1" s="1"/>
  <c r="BY150" i="1" s="1"/>
  <c r="CY143" i="1"/>
  <c r="CY151" i="1"/>
  <c r="BF73" i="1"/>
  <c r="BE73" i="1" s="1"/>
  <c r="DI73" i="1"/>
  <c r="DJ71" i="1"/>
  <c r="FK71" i="1" s="1"/>
  <c r="EO73" i="1"/>
  <c r="I73" i="1"/>
  <c r="H73" i="1" s="1"/>
  <c r="H74" i="1"/>
  <c r="DF74" i="1"/>
  <c r="DG73" i="1"/>
  <c r="EH85" i="1"/>
  <c r="EV87" i="1"/>
  <c r="CJ128" i="1"/>
  <c r="CA153" i="1"/>
  <c r="BY92" i="1"/>
  <c r="BY153" i="1" s="1"/>
  <c r="BY258" i="1" s="1"/>
  <c r="EG107" i="1"/>
  <c r="EH107" i="1"/>
  <c r="EW107" i="1"/>
  <c r="EU107" i="1" s="1"/>
  <c r="EV107" i="1" s="1"/>
  <c r="ER111" i="1"/>
  <c r="ES112" i="1"/>
  <c r="EF112" i="1"/>
  <c r="DX124" i="1"/>
  <c r="DY124" i="1" s="1"/>
  <c r="EZ159" i="1"/>
  <c r="FB158" i="1"/>
  <c r="EO14" i="1"/>
  <c r="EF14" i="1"/>
  <c r="EV16" i="1"/>
  <c r="FK16" i="1"/>
  <c r="P150" i="1"/>
  <c r="AN298" i="1"/>
  <c r="AN296" i="1"/>
  <c r="AN6" i="1" s="1"/>
  <c r="AN18" i="1"/>
  <c r="BN296" i="1"/>
  <c r="BN6" i="1" s="1"/>
  <c r="BN18" i="1"/>
  <c r="CV255" i="1"/>
  <c r="CV128" i="1"/>
  <c r="H23" i="1"/>
  <c r="I21" i="1"/>
  <c r="M298" i="1"/>
  <c r="M300" i="1" s="1"/>
  <c r="DY23" i="1"/>
  <c r="EV23" i="1"/>
  <c r="EA26" i="1"/>
  <c r="BM21" i="1"/>
  <c r="BM150" i="1" s="1"/>
  <c r="BM255" i="1" s="1"/>
  <c r="BQ296" i="1"/>
  <c r="BQ6" i="1" s="1"/>
  <c r="BQ8" i="1"/>
  <c r="CL33" i="1"/>
  <c r="EO33" i="1"/>
  <c r="BS34" i="1"/>
  <c r="BS33" i="1" s="1"/>
  <c r="BT33" i="1"/>
  <c r="AR35" i="1"/>
  <c r="AR33" i="1" s="1"/>
  <c r="AF33" i="1"/>
  <c r="AL33" i="1" s="1"/>
  <c r="AV35" i="1"/>
  <c r="AW33" i="1"/>
  <c r="AV33" i="1" s="1"/>
  <c r="I36" i="1"/>
  <c r="H36" i="1" s="1"/>
  <c r="AD36" i="1"/>
  <c r="X36" i="1"/>
  <c r="W36" i="1" s="1"/>
  <c r="W37" i="1"/>
  <c r="EW38" i="1"/>
  <c r="EU38" i="1" s="1"/>
  <c r="EV38" i="1" s="1"/>
  <c r="FI38" i="1"/>
  <c r="CB40" i="1"/>
  <c r="CF40" i="1" s="1"/>
  <c r="CF29" i="1" s="1"/>
  <c r="CC29" i="1"/>
  <c r="CS29" i="1"/>
  <c r="CS21" i="1" s="1"/>
  <c r="CS150" i="1" s="1"/>
  <c r="CS255" i="1" s="1"/>
  <c r="CZ40" i="1"/>
  <c r="EO40" i="1"/>
  <c r="FH131" i="1"/>
  <c r="FH29" i="1"/>
  <c r="AC41" i="1"/>
  <c r="AC40" i="1" s="1"/>
  <c r="AD40" i="1"/>
  <c r="EV42" i="1"/>
  <c r="EH44" i="1"/>
  <c r="Z46" i="1"/>
  <c r="AK46" i="1" s="1"/>
  <c r="AL46" i="1" s="1"/>
  <c r="O49" i="1"/>
  <c r="N49" i="1" s="1"/>
  <c r="N50" i="1"/>
  <c r="BY50" i="1"/>
  <c r="BZ49" i="1"/>
  <c r="BY49" i="1" s="1"/>
  <c r="EV53" i="1"/>
  <c r="EW55" i="1"/>
  <c r="EU55" i="1" s="1"/>
  <c r="EV55" i="1" s="1"/>
  <c r="DM55" i="1"/>
  <c r="DN55" i="1" s="1"/>
  <c r="DO49" i="1"/>
  <c r="DT49" i="1" s="1"/>
  <c r="DR49" i="1" s="1"/>
  <c r="DT55" i="1"/>
  <c r="DR55" i="1" s="1"/>
  <c r="DS55" i="1" s="1"/>
  <c r="EO56" i="1"/>
  <c r="EF56" i="1"/>
  <c r="DG56" i="1"/>
  <c r="DF56" i="1" s="1"/>
  <c r="DF57" i="1"/>
  <c r="DN61" i="1"/>
  <c r="DT64" i="1"/>
  <c r="DR64" i="1" s="1"/>
  <c r="DS64" i="1" s="1"/>
  <c r="FC64" i="1"/>
  <c r="DI64" i="1"/>
  <c r="EV64" i="1" s="1"/>
  <c r="O70" i="1"/>
  <c r="R24" i="1"/>
  <c r="Q24" i="1" s="1"/>
  <c r="Q70" i="1"/>
  <c r="BV71" i="1"/>
  <c r="BV21" i="1" s="1"/>
  <c r="BV150" i="1" s="1"/>
  <c r="BW21" i="1"/>
  <c r="CS71" i="1"/>
  <c r="AL73" i="1"/>
  <c r="FC73" i="1"/>
  <c r="FB71" i="1"/>
  <c r="BI74" i="1"/>
  <c r="DT74" i="1"/>
  <c r="DR74" i="1" s="1"/>
  <c r="EW75" i="1"/>
  <c r="EU75" i="1" s="1"/>
  <c r="EV75" i="1" s="1"/>
  <c r="DN76" i="1"/>
  <c r="EO76" i="1"/>
  <c r="EF76" i="1"/>
  <c r="AN19" i="1"/>
  <c r="CR19" i="1"/>
  <c r="DE150" i="1"/>
  <c r="BF24" i="1"/>
  <c r="BE24" i="1" s="1"/>
  <c r="EG44" i="1"/>
  <c r="DJ46" i="1"/>
  <c r="EF58" i="1"/>
  <c r="EF60" i="1"/>
  <c r="EO60" i="1"/>
  <c r="DN67" i="1"/>
  <c r="CX71" i="1"/>
  <c r="DB71" i="1"/>
  <c r="DB21" i="1" s="1"/>
  <c r="DB150" i="1" s="1"/>
  <c r="CL73" i="1"/>
  <c r="EH75" i="1"/>
  <c r="O76" i="1"/>
  <c r="N76" i="1" s="1"/>
  <c r="DG76" i="1"/>
  <c r="DF76" i="1" s="1"/>
  <c r="EH77" i="1"/>
  <c r="EH78" i="1"/>
  <c r="CL79" i="1"/>
  <c r="CK79" i="1" s="1"/>
  <c r="DM79" i="1"/>
  <c r="FI80" i="1"/>
  <c r="EO82" i="1"/>
  <c r="EW85" i="1"/>
  <c r="EU85" i="1" s="1"/>
  <c r="DG87" i="1"/>
  <c r="EO88" i="1"/>
  <c r="FK88" i="1"/>
  <c r="N91" i="1"/>
  <c r="W92" i="1"/>
  <c r="W258" i="1" s="1"/>
  <c r="AK92" i="1"/>
  <c r="AK153" i="1" s="1"/>
  <c r="BU258" i="1"/>
  <c r="BU19" i="1" s="1"/>
  <c r="CB92" i="1"/>
  <c r="CB153" i="1" s="1"/>
  <c r="CZ92" i="1"/>
  <c r="CZ153" i="1" s="1"/>
  <c r="CZ258" i="1" s="1"/>
  <c r="FF92" i="1"/>
  <c r="CW93" i="1"/>
  <c r="EE94" i="1"/>
  <c r="DX94" i="1" s="1"/>
  <c r="DY94" i="1" s="1"/>
  <c r="DH94" i="1"/>
  <c r="CZ96" i="1"/>
  <c r="DH96" i="1"/>
  <c r="DF96" i="1" s="1"/>
  <c r="EE98" i="1"/>
  <c r="DX98" i="1" s="1"/>
  <c r="DY98" i="1" s="1"/>
  <c r="DL96" i="1"/>
  <c r="FG96" i="1" s="1"/>
  <c r="FG98" i="1"/>
  <c r="EH99" i="1"/>
  <c r="EZ103" i="1"/>
  <c r="DV104" i="1"/>
  <c r="DV103" i="1" s="1"/>
  <c r="DQ104" i="1"/>
  <c r="DI104" i="1"/>
  <c r="DY104" i="1" s="1"/>
  <c r="FG104" i="1"/>
  <c r="DL103" i="1"/>
  <c r="EE103" i="1" s="1"/>
  <c r="EH106" i="1"/>
  <c r="FI107" i="1"/>
  <c r="EH109" i="1"/>
  <c r="DI111" i="1"/>
  <c r="FI111" i="1" s="1"/>
  <c r="EW113" i="1"/>
  <c r="EU113" i="1" s="1"/>
  <c r="EV113" i="1" s="1"/>
  <c r="ES113" i="1"/>
  <c r="FG113" i="1"/>
  <c r="EW114" i="1"/>
  <c r="EU114" i="1" s="1"/>
  <c r="EV114" i="1" s="1"/>
  <c r="EH114" i="1"/>
  <c r="DQ116" i="1"/>
  <c r="CW117" i="1"/>
  <c r="CW116" i="1" s="1"/>
  <c r="CX116" i="1"/>
  <c r="DB116" i="1"/>
  <c r="DB136" i="1"/>
  <c r="DI117" i="1"/>
  <c r="EF118" i="1"/>
  <c r="DD118" i="1"/>
  <c r="EH119" i="1"/>
  <c r="EH120" i="1"/>
  <c r="EH122" i="1"/>
  <c r="AD124" i="1"/>
  <c r="AC124" i="1" s="1"/>
  <c r="BY126" i="1"/>
  <c r="BZ124" i="1"/>
  <c r="BY124" i="1" s="1"/>
  <c r="P128" i="1"/>
  <c r="N128" i="1" s="1"/>
  <c r="CR128" i="1"/>
  <c r="EH128" i="1"/>
  <c r="DZ131" i="1"/>
  <c r="DX133" i="1"/>
  <c r="DY133" i="1" s="1"/>
  <c r="DN134" i="1"/>
  <c r="EH135" i="1"/>
  <c r="DG136" i="1"/>
  <c r="DF136" i="1" s="1"/>
  <c r="FO130" i="1"/>
  <c r="FO129" i="1" s="1"/>
  <c r="FO150" i="1" s="1"/>
  <c r="EH137" i="1"/>
  <c r="EH138" i="1"/>
  <c r="DN138" i="1"/>
  <c r="EA140" i="1"/>
  <c r="EG141" i="1"/>
  <c r="FI143" i="1"/>
  <c r="FA143" i="1"/>
  <c r="DY145" i="1"/>
  <c r="EV145" i="1"/>
  <c r="FI145" i="1"/>
  <c r="AH153" i="1"/>
  <c r="AH258" i="1" s="1"/>
  <c r="CX301" i="1"/>
  <c r="CX11" i="1" s="1"/>
  <c r="CW258" i="1"/>
  <c r="DJ301" i="1"/>
  <c r="FJ203" i="1"/>
  <c r="FK157" i="1"/>
  <c r="AS160" i="1"/>
  <c r="AS159" i="1" s="1"/>
  <c r="AS158" i="1" s="1"/>
  <c r="AZ160" i="1"/>
  <c r="AT159" i="1"/>
  <c r="AT158" i="1" s="1"/>
  <c r="FK165" i="1"/>
  <c r="EO165" i="1"/>
  <c r="EA165" i="1"/>
  <c r="FC165" i="1"/>
  <c r="DO165" i="1"/>
  <c r="DI165" i="1"/>
  <c r="EG165" i="1" s="1"/>
  <c r="DG165" i="1"/>
  <c r="DF165" i="1" s="1"/>
  <c r="DN166" i="1"/>
  <c r="E166" i="1"/>
  <c r="EV169" i="1"/>
  <c r="FC174" i="1"/>
  <c r="EZ174" i="1"/>
  <c r="FA174" i="1" s="1"/>
  <c r="EG180" i="1"/>
  <c r="EH180" i="1"/>
  <c r="DV190" i="1"/>
  <c r="DM190" i="1"/>
  <c r="EH194" i="1"/>
  <c r="DN194" i="1"/>
  <c r="FI197" i="1"/>
  <c r="FH192" i="1"/>
  <c r="EB257" i="1"/>
  <c r="EC202" i="1"/>
  <c r="CB223" i="1"/>
  <c r="CC207" i="1"/>
  <c r="BY234" i="1"/>
  <c r="CA223" i="1"/>
  <c r="CK234" i="1"/>
  <c r="CL223" i="1"/>
  <c r="CK223" i="1" s="1"/>
  <c r="EH234" i="1"/>
  <c r="EG234" i="1"/>
  <c r="EU236" i="1"/>
  <c r="EV236" i="1" s="1"/>
  <c r="EW234" i="1"/>
  <c r="EU234" i="1" s="1"/>
  <c r="EV234" i="1" s="1"/>
  <c r="Q234" i="1"/>
  <c r="FI76" i="1"/>
  <c r="W81" i="1"/>
  <c r="X79" i="1"/>
  <c r="W79" i="1" s="1"/>
  <c r="BT82" i="1"/>
  <c r="BS82" i="1" s="1"/>
  <c r="AY82" i="1"/>
  <c r="BL82" i="1" s="1"/>
  <c r="FC82" i="1"/>
  <c r="H83" i="1"/>
  <c r="H204" i="1" s="1"/>
  <c r="I82" i="1"/>
  <c r="H82" i="1" s="1"/>
  <c r="FK85" i="1"/>
  <c r="FK87" i="1"/>
  <c r="DI87" i="1"/>
  <c r="DX87" i="1"/>
  <c r="DY87" i="1" s="1"/>
  <c r="DZ85" i="1"/>
  <c r="FA87" i="1"/>
  <c r="AK91" i="1"/>
  <c r="CU153" i="1"/>
  <c r="CT92" i="1"/>
  <c r="CT153" i="1" s="1"/>
  <c r="EH97" i="1"/>
  <c r="FG101" i="1"/>
  <c r="EE101" i="1"/>
  <c r="DX101" i="1" s="1"/>
  <c r="DY101" i="1" s="1"/>
  <c r="EW102" i="1"/>
  <c r="EU102" i="1" s="1"/>
  <c r="EV102" i="1" s="1"/>
  <c r="EH102" i="1"/>
  <c r="DT103" i="1"/>
  <c r="FG111" i="1"/>
  <c r="EZ111" i="1"/>
  <c r="FG121" i="1"/>
  <c r="EE121" i="1"/>
  <c r="DX121" i="1" s="1"/>
  <c r="CB122" i="1"/>
  <c r="CF122" i="1" s="1"/>
  <c r="CC121" i="1"/>
  <c r="CB121" i="1" s="1"/>
  <c r="CF121" i="1" s="1"/>
  <c r="BY123" i="1"/>
  <c r="BZ121" i="1"/>
  <c r="BY121" i="1" s="1"/>
  <c r="EW123" i="1"/>
  <c r="EU123" i="1" s="1"/>
  <c r="EV123" i="1" s="1"/>
  <c r="FG124" i="1"/>
  <c r="EE124" i="1"/>
  <c r="DS127" i="1"/>
  <c r="EO127" i="1"/>
  <c r="EF127" i="1"/>
  <c r="FI127" i="1"/>
  <c r="BG128" i="1"/>
  <c r="BE128" i="1" s="1"/>
  <c r="AY128" i="1"/>
  <c r="BL128" i="1" s="1"/>
  <c r="DT132" i="1"/>
  <c r="DR132" i="1" s="1"/>
  <c r="DS132" i="1" s="1"/>
  <c r="DO131" i="1"/>
  <c r="DN136" i="1"/>
  <c r="DY136" i="1"/>
  <c r="DS139" i="1"/>
  <c r="EG139" i="1"/>
  <c r="FI139" i="1"/>
  <c r="DL140" i="1"/>
  <c r="DL130" i="1" s="1"/>
  <c r="DL129" i="1" s="1"/>
  <c r="DL15" i="1" s="1"/>
  <c r="FA141" i="1"/>
  <c r="EV147" i="1"/>
  <c r="CA155" i="1"/>
  <c r="BI159" i="1"/>
  <c r="BI158" i="1" s="1"/>
  <c r="BI161" i="1"/>
  <c r="BH160" i="1"/>
  <c r="BZ160" i="1"/>
  <c r="BT160" i="1"/>
  <c r="BV159" i="1"/>
  <c r="CF160" i="1"/>
  <c r="FK160" i="1"/>
  <c r="DG160" i="1"/>
  <c r="EN160" i="1"/>
  <c r="DO160" i="1"/>
  <c r="EW160" i="1"/>
  <c r="DJ159" i="1"/>
  <c r="X161" i="1"/>
  <c r="W161" i="1" s="1"/>
  <c r="AG161" i="1"/>
  <c r="Z161" i="1"/>
  <c r="AK161" i="1" s="1"/>
  <c r="AK159" i="1" s="1"/>
  <c r="AK158" i="1" s="1"/>
  <c r="AA159" i="1"/>
  <c r="AA158" i="1" s="1"/>
  <c r="AA155" i="1" s="1"/>
  <c r="AA201" i="1" s="1"/>
  <c r="AA255" i="1" s="1"/>
  <c r="DJ161" i="1"/>
  <c r="FA162" i="1"/>
  <c r="DY162" i="1"/>
  <c r="DN162" i="1"/>
  <c r="EV162" i="1"/>
  <c r="FI162" i="1"/>
  <c r="EV166" i="1"/>
  <c r="AS169" i="1"/>
  <c r="AZ169" i="1"/>
  <c r="AT166" i="1"/>
  <c r="AS166" i="1" s="1"/>
  <c r="Z171" i="1"/>
  <c r="AK171" i="1" s="1"/>
  <c r="X171" i="1"/>
  <c r="W171" i="1" s="1"/>
  <c r="DI176" i="1"/>
  <c r="FK176" i="1"/>
  <c r="DT176" i="1"/>
  <c r="J174" i="1"/>
  <c r="J155" i="1" s="1"/>
  <c r="H177" i="1"/>
  <c r="H174" i="1" s="1"/>
  <c r="BE177" i="1"/>
  <c r="BE174" i="1" s="1"/>
  <c r="BF174" i="1"/>
  <c r="BS177" i="1"/>
  <c r="CE181" i="1"/>
  <c r="BS190" i="1"/>
  <c r="BS186" i="1" s="1"/>
  <c r="BS204" i="1" s="1"/>
  <c r="BS258" i="1" s="1"/>
  <c r="BS19" i="1" s="1"/>
  <c r="BU186" i="1"/>
  <c r="BU204" i="1" s="1"/>
  <c r="DT11" i="1"/>
  <c r="AZ24" i="1"/>
  <c r="CC24" i="1"/>
  <c r="CB24" i="1" s="1"/>
  <c r="FB33" i="1"/>
  <c r="CL46" i="1"/>
  <c r="CK46" i="1" s="1"/>
  <c r="DI49" i="1"/>
  <c r="FA49" i="1" s="1"/>
  <c r="EH54" i="1"/>
  <c r="FA65" i="1"/>
  <c r="AY71" i="1"/>
  <c r="AY21" i="1" s="1"/>
  <c r="AY150" i="1" s="1"/>
  <c r="CR71" i="1"/>
  <c r="CR21" i="1" s="1"/>
  <c r="CR150" i="1" s="1"/>
  <c r="EU71" i="1"/>
  <c r="EN71" i="1"/>
  <c r="AY74" i="1"/>
  <c r="BL74" i="1" s="1"/>
  <c r="DI74" i="1"/>
  <c r="FK74" i="1"/>
  <c r="Z76" i="1"/>
  <c r="AK76" i="1" s="1"/>
  <c r="AL76" i="1" s="1"/>
  <c r="BI76" i="1"/>
  <c r="BH76" i="1" s="1"/>
  <c r="AV78" i="1"/>
  <c r="AW76" i="1"/>
  <c r="AV76" i="1" s="1"/>
  <c r="AL79" i="1"/>
  <c r="EW79" i="1"/>
  <c r="EU79" i="1" s="1"/>
  <c r="EV79" i="1" s="1"/>
  <c r="FA79" i="1"/>
  <c r="BT80" i="1"/>
  <c r="AY80" i="1"/>
  <c r="BL80" i="1" s="1"/>
  <c r="EH80" i="1"/>
  <c r="EW81" i="1"/>
  <c r="EU81" i="1" s="1"/>
  <c r="EV81" i="1" s="1"/>
  <c r="EH81" i="1"/>
  <c r="CH82" i="1"/>
  <c r="DN83" i="1"/>
  <c r="EO85" i="1"/>
  <c r="EA87" i="1"/>
  <c r="EO87" i="1"/>
  <c r="FI88" i="1"/>
  <c r="AR91" i="1"/>
  <c r="AY91" i="1"/>
  <c r="BL91" i="1" s="1"/>
  <c r="CK91" i="1"/>
  <c r="EG91" i="1"/>
  <c r="J258" i="1"/>
  <c r="H92" i="1"/>
  <c r="H258" i="1" s="1"/>
  <c r="S258" i="1"/>
  <c r="P92" i="1"/>
  <c r="BB258" i="1"/>
  <c r="DT93" i="1"/>
  <c r="EE93" i="1"/>
  <c r="DX93" i="1" s="1"/>
  <c r="DY93" i="1" s="1"/>
  <c r="DV94" i="1"/>
  <c r="CH92" i="1"/>
  <c r="CH153" i="1" s="1"/>
  <c r="CL92" i="1"/>
  <c r="CL153" i="1" s="1"/>
  <c r="CP92" i="1"/>
  <c r="CP153" i="1" s="1"/>
  <c r="CP128" i="1" s="1"/>
  <c r="DN98" i="1"/>
  <c r="ER98" i="1"/>
  <c r="FA105" i="1"/>
  <c r="EW108" i="1"/>
  <c r="EU108" i="1" s="1"/>
  <c r="EV108" i="1" s="1"/>
  <c r="DM112" i="1"/>
  <c r="DS113" i="1"/>
  <c r="EH113" i="1"/>
  <c r="FA113" i="1"/>
  <c r="EH115" i="1"/>
  <c r="FG116" i="1"/>
  <c r="I117" i="1"/>
  <c r="H117" i="1" s="1"/>
  <c r="AK117" i="1"/>
  <c r="AL117" i="1" s="1"/>
  <c r="CZ136" i="1"/>
  <c r="CZ116" i="1"/>
  <c r="DG117" i="1"/>
  <c r="FG117" i="1"/>
  <c r="ES117" i="1"/>
  <c r="EF117" i="1"/>
  <c r="BE120" i="1"/>
  <c r="BF117" i="1"/>
  <c r="BE117" i="1" s="1"/>
  <c r="BS122" i="1"/>
  <c r="BS121" i="1" s="1"/>
  <c r="BT121" i="1"/>
  <c r="EH123" i="1"/>
  <c r="BS125" i="1"/>
  <c r="BS124" i="1" s="1"/>
  <c r="BT124" i="1"/>
  <c r="EW125" i="1"/>
  <c r="EU125" i="1" s="1"/>
  <c r="EV125" i="1" s="1"/>
  <c r="EW126" i="1"/>
  <c r="EU126" i="1" s="1"/>
  <c r="EV126" i="1" s="1"/>
  <c r="AR128" i="1"/>
  <c r="DT131" i="1"/>
  <c r="DR131" i="1" s="1"/>
  <c r="DS131" i="1" s="1"/>
  <c r="EO132" i="1"/>
  <c r="EF132" i="1"/>
  <c r="EN131" i="1"/>
  <c r="EG134" i="1"/>
  <c r="EH139" i="1"/>
  <c r="EH140" i="1"/>
  <c r="FI141" i="1"/>
  <c r="DM143" i="1"/>
  <c r="DX148" i="1"/>
  <c r="DZ147" i="1"/>
  <c r="DX147" i="1" s="1"/>
  <c r="AF153" i="1"/>
  <c r="CD153" i="1"/>
  <c r="CD258" i="1" s="1"/>
  <c r="L201" i="1"/>
  <c r="K201" i="1" s="1"/>
  <c r="K155" i="1"/>
  <c r="BD201" i="1"/>
  <c r="BD255" i="1" s="1"/>
  <c r="CX155" i="1"/>
  <c r="CC158" i="1"/>
  <c r="CL155" i="1"/>
  <c r="CB160" i="1"/>
  <c r="CD159" i="1"/>
  <c r="CD158" i="1" s="1"/>
  <c r="CD155" i="1" s="1"/>
  <c r="CD201" i="1" s="1"/>
  <c r="CD255" i="1" s="1"/>
  <c r="Q161" i="1"/>
  <c r="Q158" i="1" s="1"/>
  <c r="O161" i="1"/>
  <c r="R159" i="1"/>
  <c r="R158" i="1" s="1"/>
  <c r="R155" i="1" s="1"/>
  <c r="FC166" i="1"/>
  <c r="EZ166" i="1"/>
  <c r="FA166" i="1" s="1"/>
  <c r="DN169" i="1"/>
  <c r="DS169" i="1"/>
  <c r="EO174" i="1"/>
  <c r="EF174" i="1"/>
  <c r="EA176" i="1"/>
  <c r="EH182" i="1"/>
  <c r="DN182" i="1"/>
  <c r="FI184" i="1"/>
  <c r="DY184" i="1"/>
  <c r="DN184" i="1"/>
  <c r="EV184" i="1"/>
  <c r="G258" i="1"/>
  <c r="E186" i="1"/>
  <c r="E258" i="1" s="1"/>
  <c r="E301" i="1" s="1"/>
  <c r="DE186" i="1"/>
  <c r="BA187" i="1"/>
  <c r="AS187" i="1"/>
  <c r="AU186" i="1"/>
  <c r="Q190" i="1"/>
  <c r="P190" i="1"/>
  <c r="N190" i="1" s="1"/>
  <c r="AK186" i="1"/>
  <c r="AK204" i="1" s="1"/>
  <c r="Z204" i="1"/>
  <c r="Z258" i="1" s="1"/>
  <c r="AK190" i="1"/>
  <c r="R208" i="1"/>
  <c r="Q209" i="1"/>
  <c r="AK209" i="1"/>
  <c r="EO49" i="1"/>
  <c r="BE81" i="1"/>
  <c r="BF79" i="1"/>
  <c r="BE79" i="1" s="1"/>
  <c r="DS81" i="1"/>
  <c r="EG81" i="1"/>
  <c r="DN82" i="1"/>
  <c r="DT82" i="1"/>
  <c r="DR82" i="1" s="1"/>
  <c r="DS82" i="1" s="1"/>
  <c r="FA82" i="1"/>
  <c r="FK82" i="1"/>
  <c r="EU83" i="1"/>
  <c r="EV83" i="1" s="1"/>
  <c r="FI83" i="1"/>
  <c r="DJ85" i="1"/>
  <c r="DT87" i="1"/>
  <c r="DR87" i="1" s="1"/>
  <c r="DS87" i="1" s="1"/>
  <c r="FC87" i="1"/>
  <c r="DN88" i="1"/>
  <c r="DX88" i="1"/>
  <c r="DY88" i="1" s="1"/>
  <c r="EG88" i="1"/>
  <c r="EH89" i="1"/>
  <c r="CM128" i="1"/>
  <c r="CW92" i="1"/>
  <c r="CW153" i="1" s="1"/>
  <c r="CB93" i="1"/>
  <c r="DI93" i="1"/>
  <c r="FI93" i="1" s="1"/>
  <c r="FG93" i="1"/>
  <c r="DI101" i="1"/>
  <c r="ES101" i="1"/>
  <c r="EF101" i="1" s="1"/>
  <c r="EW106" i="1"/>
  <c r="EU106" i="1" s="1"/>
  <c r="EV106" i="1" s="1"/>
  <c r="FG107" i="1"/>
  <c r="EZ107" i="1"/>
  <c r="FA107" i="1" s="1"/>
  <c r="EW109" i="1"/>
  <c r="EU109" i="1" s="1"/>
  <c r="EV109" i="1" s="1"/>
  <c r="DQ111" i="1"/>
  <c r="EY112" i="1"/>
  <c r="DN113" i="1"/>
  <c r="DX113" i="1"/>
  <c r="DY113" i="1" s="1"/>
  <c r="EE116" i="1"/>
  <c r="AV118" i="1"/>
  <c r="AW117" i="1"/>
  <c r="AV117" i="1" s="1"/>
  <c r="CK118" i="1"/>
  <c r="CL117" i="1"/>
  <c r="CK117" i="1" s="1"/>
  <c r="EW119" i="1"/>
  <c r="EU119" i="1" s="1"/>
  <c r="EV119" i="1" s="1"/>
  <c r="EW120" i="1"/>
  <c r="EU120" i="1" s="1"/>
  <c r="EV120" i="1" s="1"/>
  <c r="I121" i="1"/>
  <c r="H121" i="1" s="1"/>
  <c r="DI121" i="1"/>
  <c r="EW121" i="1"/>
  <c r="EU121" i="1" s="1"/>
  <c r="ES121" i="1"/>
  <c r="EF121" i="1" s="1"/>
  <c r="BE122" i="1"/>
  <c r="BF121" i="1"/>
  <c r="BE121" i="1" s="1"/>
  <c r="EW122" i="1"/>
  <c r="EU122" i="1" s="1"/>
  <c r="EV122" i="1" s="1"/>
  <c r="DI124" i="1"/>
  <c r="ES124" i="1"/>
  <c r="EF124" i="1" s="1"/>
  <c r="BE125" i="1"/>
  <c r="BF124" i="1"/>
  <c r="BE124" i="1" s="1"/>
  <c r="DN127" i="1"/>
  <c r="EH133" i="1"/>
  <c r="EG136" i="1"/>
  <c r="FA136" i="1"/>
  <c r="DN139" i="1"/>
  <c r="DY139" i="1"/>
  <c r="DN141" i="1"/>
  <c r="DN148" i="1"/>
  <c r="EH148" i="1"/>
  <c r="ED258" i="1"/>
  <c r="DS157" i="1"/>
  <c r="EG157" i="1"/>
  <c r="FI157" i="1"/>
  <c r="I155" i="1"/>
  <c r="AU155" i="1"/>
  <c r="CZ158" i="1"/>
  <c r="CZ155" i="1" s="1"/>
  <c r="T159" i="1"/>
  <c r="V158" i="1"/>
  <c r="V155" i="1" s="1"/>
  <c r="V201" i="1" s="1"/>
  <c r="V255" i="1" s="1"/>
  <c r="BW159" i="1"/>
  <c r="BW158" i="1" s="1"/>
  <c r="BW155" i="1" s="1"/>
  <c r="BW201" i="1" s="1"/>
  <c r="CN159" i="1"/>
  <c r="CO158" i="1"/>
  <c r="CY159" i="1"/>
  <c r="CY158" i="1" s="1"/>
  <c r="CY155" i="1" s="1"/>
  <c r="FH159" i="1"/>
  <c r="FK159" i="1"/>
  <c r="BE159" i="1"/>
  <c r="BE158" i="1" s="1"/>
  <c r="CT160" i="1"/>
  <c r="DT160" i="1"/>
  <c r="EZ160" i="1"/>
  <c r="FC160" i="1"/>
  <c r="CK161" i="1"/>
  <c r="CK159" i="1" s="1"/>
  <c r="CK158" i="1" s="1"/>
  <c r="CK155" i="1" s="1"/>
  <c r="CT161" i="1"/>
  <c r="EO166" i="1"/>
  <c r="EF166" i="1"/>
  <c r="W168" i="1"/>
  <c r="Y166" i="1"/>
  <c r="N169" i="1"/>
  <c r="N166" i="1" s="1"/>
  <c r="O166" i="1"/>
  <c r="S201" i="1"/>
  <c r="S255" i="1" s="1"/>
  <c r="DG174" i="1"/>
  <c r="DF174" i="1" s="1"/>
  <c r="X174" i="1"/>
  <c r="W177" i="1"/>
  <c r="AF174" i="1"/>
  <c r="AL174" i="1" s="1"/>
  <c r="AL177" i="1"/>
  <c r="AR177" i="1"/>
  <c r="AR174" i="1" s="1"/>
  <c r="DN177" i="1"/>
  <c r="DS177" i="1"/>
  <c r="W179" i="1"/>
  <c r="Y174" i="1"/>
  <c r="Y155" i="1" s="1"/>
  <c r="Y201" i="1" s="1"/>
  <c r="BL180" i="1"/>
  <c r="AY180" i="1"/>
  <c r="BI180" i="1"/>
  <c r="BT180" i="1"/>
  <c r="BS180" i="1" s="1"/>
  <c r="CF195" i="1"/>
  <c r="BV192" i="1"/>
  <c r="CF192" i="1" s="1"/>
  <c r="DS200" i="1"/>
  <c r="DN200" i="1"/>
  <c r="DY200" i="1"/>
  <c r="EG200" i="1"/>
  <c r="CP221" i="1"/>
  <c r="CK221" i="1"/>
  <c r="FI221" i="1"/>
  <c r="EV221" i="1"/>
  <c r="DN221" i="1"/>
  <c r="K223" i="1"/>
  <c r="L206" i="1"/>
  <c r="EH105" i="1"/>
  <c r="FI109" i="1"/>
  <c r="EG115" i="1"/>
  <c r="DM116" i="1"/>
  <c r="DM121" i="1"/>
  <c r="DN121" i="1" s="1"/>
  <c r="DM124" i="1"/>
  <c r="DN124" i="1" s="1"/>
  <c r="DG135" i="1"/>
  <c r="FC135" i="1"/>
  <c r="DT136" i="1"/>
  <c r="DR136" i="1" s="1"/>
  <c r="DS136" i="1" s="1"/>
  <c r="DJ140" i="1"/>
  <c r="DG141" i="1"/>
  <c r="FC141" i="1"/>
  <c r="DK255" i="1"/>
  <c r="DK18" i="1" s="1"/>
  <c r="AT258" i="1"/>
  <c r="BM258" i="1"/>
  <c r="BM19" i="1" s="1"/>
  <c r="CC301" i="1"/>
  <c r="CC11" i="1" s="1"/>
  <c r="CB258" i="1"/>
  <c r="DO203" i="1"/>
  <c r="EW157" i="1"/>
  <c r="FB203" i="1"/>
  <c r="FC157" i="1"/>
  <c r="CZ159" i="1"/>
  <c r="BE161" i="1"/>
  <c r="BF159" i="1"/>
  <c r="BF158" i="1" s="1"/>
  <c r="CW161" i="1"/>
  <c r="EG162" i="1"/>
  <c r="CU166" i="1"/>
  <c r="CT166" i="1" s="1"/>
  <c r="CQ166" i="1"/>
  <c r="DS166" i="1"/>
  <c r="AL168" i="1"/>
  <c r="AR168" i="1"/>
  <c r="DS168" i="1"/>
  <c r="FA168" i="1"/>
  <c r="CC166" i="1"/>
  <c r="CB169" i="1"/>
  <c r="BZ169" i="1"/>
  <c r="BY169" i="1" s="1"/>
  <c r="CI169" i="1" s="1"/>
  <c r="AG170" i="1"/>
  <c r="Z170" i="1"/>
  <c r="X170" i="1"/>
  <c r="EH172" i="1"/>
  <c r="CP180" i="1"/>
  <c r="CP179" i="1" s="1"/>
  <c r="CP177" i="1" s="1"/>
  <c r="CP174" i="1" s="1"/>
  <c r="CP173" i="1" s="1"/>
  <c r="CP172" i="1" s="1"/>
  <c r="CP171" i="1" s="1"/>
  <c r="CP170" i="1" s="1"/>
  <c r="CP169" i="1" s="1"/>
  <c r="CP168" i="1" s="1"/>
  <c r="CP167" i="1" s="1"/>
  <c r="CP166" i="1" s="1"/>
  <c r="CP155" i="1" s="1"/>
  <c r="CP201" i="1" s="1"/>
  <c r="DO181" i="1"/>
  <c r="DM181" i="1" s="1"/>
  <c r="DN181" i="1" s="1"/>
  <c r="H182" i="1"/>
  <c r="H181" i="1" s="1"/>
  <c r="I181" i="1"/>
  <c r="AF182" i="1"/>
  <c r="AG181" i="1"/>
  <c r="EG184" i="1"/>
  <c r="EH184" i="1"/>
  <c r="BY187" i="1"/>
  <c r="BY186" i="1" s="1"/>
  <c r="BY204" i="1" s="1"/>
  <c r="CA186" i="1"/>
  <c r="CA204" i="1" s="1"/>
  <c r="CH190" i="1"/>
  <c r="CM190" i="1" s="1"/>
  <c r="CK190" i="1" s="1"/>
  <c r="CJ186" i="1"/>
  <c r="DN191" i="1"/>
  <c r="EH191" i="1"/>
  <c r="EB255" i="1"/>
  <c r="EC201" i="1"/>
  <c r="W193" i="1"/>
  <c r="X192" i="1"/>
  <c r="W192" i="1" s="1"/>
  <c r="AL193" i="1"/>
  <c r="AF192" i="1"/>
  <c r="AR193" i="1"/>
  <c r="AR192" i="1" s="1"/>
  <c r="BS193" i="1"/>
  <c r="DF193" i="1"/>
  <c r="DG192" i="1"/>
  <c r="DF192" i="1" s="1"/>
  <c r="FI196" i="1"/>
  <c r="EX202" i="1"/>
  <c r="V208" i="1"/>
  <c r="V206" i="1" s="1"/>
  <c r="T209" i="1"/>
  <c r="BW206" i="1"/>
  <c r="FG254" i="1"/>
  <c r="FG200" i="1"/>
  <c r="BS211" i="1"/>
  <c r="EH220" i="1"/>
  <c r="DN220" i="1"/>
  <c r="W224" i="1"/>
  <c r="X223" i="1"/>
  <c r="Y234" i="1"/>
  <c r="Y223" i="1" s="1"/>
  <c r="W237" i="1"/>
  <c r="AY237" i="1"/>
  <c r="BL237" i="1" s="1"/>
  <c r="BL234" i="1" s="1"/>
  <c r="AZ234" i="1"/>
  <c r="AY234" i="1" s="1"/>
  <c r="EA135" i="1"/>
  <c r="EO135" i="1"/>
  <c r="EA141" i="1"/>
  <c r="EO141" i="1"/>
  <c r="AE258" i="1"/>
  <c r="AZ258" i="1"/>
  <c r="BO258" i="1"/>
  <c r="BO19" i="1" s="1"/>
  <c r="DG258" i="1"/>
  <c r="DK258" i="1"/>
  <c r="DK19" i="1" s="1"/>
  <c r="EN301" i="1"/>
  <c r="DI203" i="1"/>
  <c r="DG203" i="1" s="1"/>
  <c r="DZ203" i="1"/>
  <c r="EA157" i="1"/>
  <c r="BO201" i="1"/>
  <c r="CU159" i="1"/>
  <c r="DL160" i="1"/>
  <c r="DL159" i="1" s="1"/>
  <c r="DL158" i="1" s="1"/>
  <c r="DL155" i="1" s="1"/>
  <c r="DH159" i="1"/>
  <c r="DH158" i="1" s="1"/>
  <c r="DH155" i="1" s="1"/>
  <c r="DH201" i="1" s="1"/>
  <c r="DH202" i="1" s="1"/>
  <c r="FH166" i="1"/>
  <c r="FI166" i="1" s="1"/>
  <c r="H166" i="1"/>
  <c r="EV168" i="1"/>
  <c r="DN168" i="1"/>
  <c r="FI168" i="1"/>
  <c r="DN170" i="1"/>
  <c r="FI170" i="1"/>
  <c r="EG170" i="1"/>
  <c r="X172" i="1"/>
  <c r="W172" i="1" s="1"/>
  <c r="Z172" i="1"/>
  <c r="AK172" i="1" s="1"/>
  <c r="DN176" i="1"/>
  <c r="P174" i="1"/>
  <c r="N177" i="1"/>
  <c r="N174" i="1" s="1"/>
  <c r="DI181" i="1"/>
  <c r="FK181" i="1"/>
  <c r="FC181" i="1"/>
  <c r="DY181" i="1"/>
  <c r="CT182" i="1"/>
  <c r="CT181" i="1" s="1"/>
  <c r="CU181" i="1"/>
  <c r="DF183" i="1"/>
  <c r="DG181" i="1"/>
  <c r="DF181" i="1" s="1"/>
  <c r="N188" i="1"/>
  <c r="P187" i="1"/>
  <c r="ED188" i="1"/>
  <c r="ES188" i="1"/>
  <c r="EY188" i="1"/>
  <c r="EU188" i="1" s="1"/>
  <c r="EV188" i="1" s="1"/>
  <c r="AS193" i="1"/>
  <c r="AT192" i="1"/>
  <c r="AZ193" i="1"/>
  <c r="DU201" i="1"/>
  <c r="DU202" i="1"/>
  <c r="AS195" i="1"/>
  <c r="AZ195" i="1"/>
  <c r="EU199" i="1"/>
  <c r="EV199" i="1" s="1"/>
  <c r="FO254" i="1"/>
  <c r="FO200" i="1"/>
  <c r="CZ210" i="1"/>
  <c r="DA208" i="1"/>
  <c r="DA207" i="1" s="1"/>
  <c r="CA210" i="1"/>
  <c r="CA208" i="1" s="1"/>
  <c r="CA206" i="1" s="1"/>
  <c r="BY216" i="1"/>
  <c r="BY210" i="1" s="1"/>
  <c r="BY208" i="1" s="1"/>
  <c r="DF216" i="1"/>
  <c r="DF210" i="1" s="1"/>
  <c r="DG210" i="1"/>
  <c r="DG214" i="1"/>
  <c r="DF214" i="1" s="1"/>
  <c r="AL218" i="1"/>
  <c r="AL217" i="1" s="1"/>
  <c r="DI224" i="1"/>
  <c r="FK224" i="1"/>
  <c r="DJ223" i="1"/>
  <c r="EA224" i="1"/>
  <c r="H226" i="1"/>
  <c r="J224" i="1"/>
  <c r="J223" i="1" s="1"/>
  <c r="J206" i="1" s="1"/>
  <c r="FI228" i="1"/>
  <c r="FI229" i="1"/>
  <c r="EG229" i="1"/>
  <c r="DN229" i="1"/>
  <c r="DS229" i="1"/>
  <c r="FK250" i="1"/>
  <c r="DI250" i="1"/>
  <c r="DG250" i="1"/>
  <c r="DN250" i="1"/>
  <c r="EV251" i="1"/>
  <c r="AK261" i="1"/>
  <c r="Z260" i="1"/>
  <c r="AK260" i="1" s="1"/>
  <c r="W270" i="1"/>
  <c r="Y264" i="1"/>
  <c r="BB270" i="1"/>
  <c r="BD264" i="1"/>
  <c r="BB264" i="1" s="1"/>
  <c r="BD269" i="1"/>
  <c r="BB269" i="1" s="1"/>
  <c r="CZ270" i="1"/>
  <c r="DB269" i="1"/>
  <c r="CZ269" i="1" s="1"/>
  <c r="DB264" i="1"/>
  <c r="CZ264" i="1" s="1"/>
  <c r="O181" i="1"/>
  <c r="N182" i="1"/>
  <c r="N181" i="1" s="1"/>
  <c r="EW182" i="1"/>
  <c r="DT182" i="1"/>
  <c r="DR182" i="1" s="1"/>
  <c r="EO183" i="1"/>
  <c r="EF183" i="1"/>
  <c r="EN181" i="1"/>
  <c r="EZ204" i="1"/>
  <c r="FA204" i="1" s="1"/>
  <c r="BV187" i="1"/>
  <c r="BX186" i="1"/>
  <c r="BX204" i="1" s="1"/>
  <c r="BX258" i="1" s="1"/>
  <c r="CK187" i="1"/>
  <c r="CM186" i="1"/>
  <c r="CM204" i="1" s="1"/>
  <c r="CM258" i="1" s="1"/>
  <c r="W191" i="1"/>
  <c r="Y186" i="1"/>
  <c r="W186" i="1" s="1"/>
  <c r="DI192" i="1"/>
  <c r="DS192" i="1" s="1"/>
  <c r="FK192" i="1"/>
  <c r="EO192" i="1"/>
  <c r="EA192" i="1"/>
  <c r="DP202" i="1"/>
  <c r="DP9" i="1" s="1"/>
  <c r="DP8" i="1" s="1"/>
  <c r="DM192" i="1"/>
  <c r="DP201" i="1"/>
  <c r="DP255" i="1" s="1"/>
  <c r="DP18" i="1" s="1"/>
  <c r="DP6" i="1" s="1"/>
  <c r="DO254" i="1"/>
  <c r="DM206" i="1"/>
  <c r="CT207" i="1"/>
  <c r="CT206" i="1"/>
  <c r="AV213" i="1"/>
  <c r="AX210" i="1"/>
  <c r="AX211" i="1"/>
  <c r="EZ217" i="1"/>
  <c r="BV224" i="1"/>
  <c r="CF224" i="1" s="1"/>
  <c r="CF223" i="1" s="1"/>
  <c r="CF225" i="1"/>
  <c r="DR225" i="1"/>
  <c r="DS225" i="1" s="1"/>
  <c r="DT224" i="1"/>
  <c r="EG225" i="1"/>
  <c r="EH225" i="1"/>
  <c r="DY228" i="1"/>
  <c r="EV228" i="1"/>
  <c r="FA251" i="1"/>
  <c r="DY251" i="1"/>
  <c r="DN251" i="1"/>
  <c r="DA201" i="1"/>
  <c r="EF203" i="1"/>
  <c r="P159" i="1"/>
  <c r="X159" i="1"/>
  <c r="X158" i="1" s="1"/>
  <c r="AR160" i="1"/>
  <c r="CR160" i="1"/>
  <c r="BE168" i="1"/>
  <c r="BE166" i="1" s="1"/>
  <c r="BF166" i="1"/>
  <c r="CU168" i="1"/>
  <c r="CT168" i="1" s="1"/>
  <c r="CA166" i="1"/>
  <c r="DY169" i="1"/>
  <c r="FA169" i="1"/>
  <c r="DN171" i="1"/>
  <c r="EF171" i="1"/>
  <c r="FA171" i="1"/>
  <c r="AZ172" i="1"/>
  <c r="AS172" i="1"/>
  <c r="EG173" i="1"/>
  <c r="BC174" i="1"/>
  <c r="BC155" i="1" s="1"/>
  <c r="BC201" i="1" s="1"/>
  <c r="BC255" i="1" s="1"/>
  <c r="Z174" i="1"/>
  <c r="AK174" i="1" s="1"/>
  <c r="AK177" i="1"/>
  <c r="BL177" i="1"/>
  <c r="AY177" i="1"/>
  <c r="BY177" i="1"/>
  <c r="DY177" i="1"/>
  <c r="FA177" i="1"/>
  <c r="AZ179" i="1"/>
  <c r="AS179" i="1"/>
  <c r="AS174" i="1" s="1"/>
  <c r="AT174" i="1"/>
  <c r="BI179" i="1"/>
  <c r="BE179" i="1"/>
  <c r="EW174" i="1"/>
  <c r="EU174" i="1" s="1"/>
  <c r="EV174" i="1" s="1"/>
  <c r="DT185" i="1"/>
  <c r="DR185" i="1" s="1"/>
  <c r="DS185" i="1" s="1"/>
  <c r="DO183" i="1"/>
  <c r="DM183" i="1" s="1"/>
  <c r="DN183" i="1" s="1"/>
  <c r="V258" i="1"/>
  <c r="T186" i="1"/>
  <c r="T258" i="1" s="1"/>
  <c r="T301" i="1" s="1"/>
  <c r="BD301" i="1"/>
  <c r="BD11" i="1" s="1"/>
  <c r="DI186" i="1"/>
  <c r="FI186" i="1" s="1"/>
  <c r="ED204" i="1"/>
  <c r="EE186" i="1"/>
  <c r="DX186" i="1"/>
  <c r="DY186" i="1" s="1"/>
  <c r="ER204" i="1"/>
  <c r="ES204" i="1" s="1"/>
  <c r="ES186" i="1"/>
  <c r="ES185" i="1" s="1"/>
  <c r="ES184" i="1" s="1"/>
  <c r="ER202" i="1"/>
  <c r="CD186" i="1"/>
  <c r="CD204" i="1" s="1"/>
  <c r="CB187" i="1"/>
  <c r="CB186" i="1" s="1"/>
  <c r="CB204" i="1" s="1"/>
  <c r="CQ186" i="1"/>
  <c r="CQ204" i="1" s="1"/>
  <c r="DF186" i="1"/>
  <c r="DF204" i="1" s="1"/>
  <c r="EU187" i="1"/>
  <c r="EV187" i="1" s="1"/>
  <c r="BA189" i="1"/>
  <c r="BG189" i="1" s="1"/>
  <c r="BE189" i="1" s="1"/>
  <c r="ED189" i="1"/>
  <c r="ES189" i="1"/>
  <c r="AL190" i="1"/>
  <c r="AF186" i="1"/>
  <c r="BA190" i="1"/>
  <c r="AS190" i="1"/>
  <c r="DH186" i="1"/>
  <c r="DH204" i="1" s="1"/>
  <c r="DF190" i="1"/>
  <c r="Z192" i="1"/>
  <c r="AK193" i="1"/>
  <c r="AK192" i="1" s="1"/>
  <c r="CK193" i="1"/>
  <c r="CK192" i="1" s="1"/>
  <c r="CL192" i="1"/>
  <c r="DM193" i="1"/>
  <c r="AL195" i="1"/>
  <c r="AR195" i="1"/>
  <c r="AV195" i="1"/>
  <c r="AV192" i="1" s="1"/>
  <c r="AX192" i="1"/>
  <c r="AX201" i="1" s="1"/>
  <c r="AX255" i="1" s="1"/>
  <c r="FA195" i="1"/>
  <c r="DM199" i="1"/>
  <c r="DN199" i="1" s="1"/>
  <c r="EV200" i="1"/>
  <c r="FE202" i="1"/>
  <c r="EF204" i="1"/>
  <c r="F208" i="1"/>
  <c r="E209" i="1"/>
  <c r="AC208" i="1"/>
  <c r="AC206" i="1" s="1"/>
  <c r="CS206" i="1"/>
  <c r="DC209" i="1"/>
  <c r="DC208" i="1" s="1"/>
  <c r="DC207" i="1" s="1"/>
  <c r="DC206" i="1" s="1"/>
  <c r="DD208" i="1"/>
  <c r="DD207" i="1" s="1"/>
  <c r="DD206" i="1" s="1"/>
  <c r="DM209" i="1"/>
  <c r="O210" i="1"/>
  <c r="T210" i="1"/>
  <c r="U208" i="1"/>
  <c r="BG211" i="1"/>
  <c r="BE212" i="1"/>
  <c r="BG209" i="1"/>
  <c r="BG208" i="1" s="1"/>
  <c r="AV215" i="1"/>
  <c r="AW214" i="1"/>
  <c r="CA214" i="1"/>
  <c r="CP215" i="1"/>
  <c r="CM214" i="1"/>
  <c r="CM209" i="1"/>
  <c r="CW209" i="1"/>
  <c r="CW208" i="1" s="1"/>
  <c r="EV215" i="1"/>
  <c r="EG215" i="1"/>
  <c r="FI215" i="1"/>
  <c r="DN215" i="1"/>
  <c r="AX214" i="1"/>
  <c r="AV216" i="1"/>
  <c r="EW214" i="1"/>
  <c r="EU214" i="1" s="1"/>
  <c r="EV214" i="1" s="1"/>
  <c r="EW210" i="1"/>
  <c r="EU210" i="1" s="1"/>
  <c r="EU216" i="1"/>
  <c r="EV216" i="1" s="1"/>
  <c r="BG217" i="1"/>
  <c r="FI219" i="1"/>
  <c r="EG219" i="1"/>
  <c r="DN219" i="1"/>
  <c r="BG223" i="1"/>
  <c r="H225" i="1"/>
  <c r="I224" i="1"/>
  <c r="DG224" i="1"/>
  <c r="DF225" i="1"/>
  <c r="AX224" i="1"/>
  <c r="AX223" i="1" s="1"/>
  <c r="AV223" i="1" s="1"/>
  <c r="AV226" i="1"/>
  <c r="CP223" i="1"/>
  <c r="DB223" i="1"/>
  <c r="DB206" i="1" s="1"/>
  <c r="CZ234" i="1"/>
  <c r="EO234" i="1"/>
  <c r="EN223" i="1"/>
  <c r="EH241" i="1"/>
  <c r="DN241" i="1"/>
  <c r="EG245" i="1"/>
  <c r="EH245" i="1"/>
  <c r="DY246" i="1"/>
  <c r="EV246" i="1"/>
  <c r="DY170" i="1"/>
  <c r="FA170" i="1"/>
  <c r="EG175" i="1"/>
  <c r="FI175" i="1"/>
  <c r="EO176" i="1"/>
  <c r="EF176" i="1"/>
  <c r="T174" i="1"/>
  <c r="BB174" i="1"/>
  <c r="BB155" i="1" s="1"/>
  <c r="BB201" i="1" s="1"/>
  <c r="BK181" i="1"/>
  <c r="CK182" i="1"/>
  <c r="CL181" i="1"/>
  <c r="CK181" i="1" s="1"/>
  <c r="FA184" i="1"/>
  <c r="EW185" i="1"/>
  <c r="EO185" i="1"/>
  <c r="EF185" i="1"/>
  <c r="M258" i="1"/>
  <c r="K186" i="1"/>
  <c r="K258" i="1" s="1"/>
  <c r="K301" i="1" s="1"/>
  <c r="EG186" i="1"/>
  <c r="FF204" i="1"/>
  <c r="FG204" i="1" s="1"/>
  <c r="FG186" i="1"/>
  <c r="AR186" i="1"/>
  <c r="AR204" i="1" s="1"/>
  <c r="AR258" i="1" s="1"/>
  <c r="CT187" i="1"/>
  <c r="CT186" i="1" s="1"/>
  <c r="CT204" i="1" s="1"/>
  <c r="CV186" i="1"/>
  <c r="CV204" i="1" s="1"/>
  <c r="CV258" i="1" s="1"/>
  <c r="EG187" i="1"/>
  <c r="EU186" i="1"/>
  <c r="EV186" i="1" s="1"/>
  <c r="CZ192" i="1"/>
  <c r="FG196" i="1"/>
  <c r="FF192" i="1"/>
  <c r="EZ196" i="1"/>
  <c r="FA196" i="1" s="1"/>
  <c r="W197" i="1"/>
  <c r="Y192" i="1"/>
  <c r="BH197" i="1"/>
  <c r="CC197" i="1"/>
  <c r="EU197" i="1"/>
  <c r="EV197" i="1" s="1"/>
  <c r="DR199" i="1"/>
  <c r="DS199" i="1" s="1"/>
  <c r="DT198" i="1"/>
  <c r="FA200" i="1"/>
  <c r="FE201" i="1"/>
  <c r="ED256" i="1"/>
  <c r="EY204" i="1"/>
  <c r="DK254" i="1"/>
  <c r="FE206" i="1"/>
  <c r="EC206" i="1"/>
  <c r="CZ208" i="1"/>
  <c r="DH206" i="1"/>
  <c r="DM207" i="1"/>
  <c r="AF212" i="1"/>
  <c r="AG211" i="1"/>
  <c r="AF211" i="1" s="1"/>
  <c r="AY209" i="1"/>
  <c r="AY208" i="1" s="1"/>
  <c r="BL212" i="1"/>
  <c r="EA214" i="1"/>
  <c r="DX214" i="1"/>
  <c r="DY214" i="1" s="1"/>
  <c r="H215" i="1"/>
  <c r="I214" i="1"/>
  <c r="H214" i="1" s="1"/>
  <c r="AG214" i="1"/>
  <c r="AF215" i="1"/>
  <c r="DM218" i="1"/>
  <c r="DT218" i="1"/>
  <c r="DS221" i="1"/>
  <c r="P224" i="1"/>
  <c r="P223" i="1" s="1"/>
  <c r="N226" i="1"/>
  <c r="EH230" i="1"/>
  <c r="EG230" i="1"/>
  <c r="BG234" i="1"/>
  <c r="BE237" i="1"/>
  <c r="BE234" i="1" s="1"/>
  <c r="FE254" i="1"/>
  <c r="ET269" i="1"/>
  <c r="ET264" i="1"/>
  <c r="CB271" i="1"/>
  <c r="CD265" i="1"/>
  <c r="CB265" i="1" s="1"/>
  <c r="CD269" i="1"/>
  <c r="CB269" i="1" s="1"/>
  <c r="CT271" i="1"/>
  <c r="CV265" i="1"/>
  <c r="CV269" i="1"/>
  <c r="CT269" i="1" s="1"/>
  <c r="EE299" i="1"/>
  <c r="EE262" i="1"/>
  <c r="N274" i="1"/>
  <c r="P271" i="1"/>
  <c r="BE274" i="1"/>
  <c r="BG271" i="1"/>
  <c r="J192" i="1"/>
  <c r="H192" i="1" s="1"/>
  <c r="P192" i="1"/>
  <c r="N192" i="1" s="1"/>
  <c r="BG192" i="1"/>
  <c r="CH192" i="1"/>
  <c r="EU195" i="1"/>
  <c r="EV195" i="1" s="1"/>
  <c r="EY196" i="1"/>
  <c r="EY192" i="1" s="1"/>
  <c r="EU192" i="1" s="1"/>
  <c r="EV192" i="1" s="1"/>
  <c r="EF196" i="1"/>
  <c r="ER192" i="1"/>
  <c r="ED196" i="1"/>
  <c r="EO199" i="1"/>
  <c r="EF199" i="1"/>
  <c r="EN198" i="1"/>
  <c r="EQ201" i="1"/>
  <c r="FF256" i="1"/>
  <c r="EU204" i="1"/>
  <c r="EV204" i="1" s="1"/>
  <c r="FJ254" i="1"/>
  <c r="FH206" i="1"/>
  <c r="K208" i="1"/>
  <c r="K206" i="1" s="1"/>
  <c r="BC208" i="1"/>
  <c r="BC206" i="1" s="1"/>
  <c r="CI206" i="1"/>
  <c r="DJ208" i="1"/>
  <c r="DI209" i="1"/>
  <c r="FI209" i="1" s="1"/>
  <c r="FK209" i="1"/>
  <c r="FA209" i="1"/>
  <c r="EZ208" i="1"/>
  <c r="AZ211" i="1"/>
  <c r="AY211" i="1" s="1"/>
  <c r="EG211" i="1"/>
  <c r="EH211" i="1"/>
  <c r="H212" i="1"/>
  <c r="I209" i="1"/>
  <c r="I211" i="1"/>
  <c r="H211" i="1" s="1"/>
  <c r="CP209" i="1"/>
  <c r="AF213" i="1"/>
  <c r="AG210" i="1"/>
  <c r="AG208" i="1" s="1"/>
  <c r="AG206" i="1" s="1"/>
  <c r="BB210" i="1"/>
  <c r="BB208" i="1" s="1"/>
  <c r="BB206" i="1" s="1"/>
  <c r="DN214" i="1"/>
  <c r="FA214" i="1"/>
  <c r="Y210" i="1"/>
  <c r="CP216" i="1"/>
  <c r="CN216" i="1" s="1"/>
  <c r="CM210" i="1"/>
  <c r="CK210" i="1" s="1"/>
  <c r="CW210" i="1"/>
  <c r="EH217" i="1"/>
  <c r="AV218" i="1"/>
  <c r="AW217" i="1"/>
  <c r="CA217" i="1"/>
  <c r="BY217" i="1" s="1"/>
  <c r="FA219" i="1"/>
  <c r="AF221" i="1"/>
  <c r="AR221" i="1" s="1"/>
  <c r="AG220" i="1"/>
  <c r="AF220" i="1" s="1"/>
  <c r="AR220" i="1" s="1"/>
  <c r="BH223" i="1"/>
  <c r="T223" i="1"/>
  <c r="FC224" i="1"/>
  <c r="FB223" i="1"/>
  <c r="Q225" i="1"/>
  <c r="O225" i="1"/>
  <c r="R224" i="1"/>
  <c r="EW224" i="1"/>
  <c r="EU225" i="1"/>
  <c r="EV225" i="1" s="1"/>
  <c r="AR228" i="1"/>
  <c r="Z224" i="1"/>
  <c r="Z223" i="1" s="1"/>
  <c r="Z206" i="1" s="1"/>
  <c r="AK228" i="1"/>
  <c r="AL228" i="1" s="1"/>
  <c r="DS228" i="1"/>
  <c r="EG228" i="1"/>
  <c r="EH228" i="1"/>
  <c r="DY229" i="1"/>
  <c r="EH232" i="1"/>
  <c r="EG232" i="1"/>
  <c r="DU248" i="1"/>
  <c r="DR248" i="1" s="1"/>
  <c r="DS248" i="1" s="1"/>
  <c r="DM248" i="1"/>
  <c r="DN248" i="1" s="1"/>
  <c r="EV250" i="1"/>
  <c r="EW252" i="1"/>
  <c r="EU252" i="1" s="1"/>
  <c r="EV252" i="1" s="1"/>
  <c r="EU253" i="1"/>
  <c r="EV253" i="1" s="1"/>
  <c r="DB260" i="1"/>
  <c r="DB301" i="1" s="1"/>
  <c r="CZ261" i="1"/>
  <c r="CZ260" i="1" s="1"/>
  <c r="Q270" i="1"/>
  <c r="S269" i="1"/>
  <c r="Q269" i="1" s="1"/>
  <c r="AC270" i="1"/>
  <c r="AE264" i="1"/>
  <c r="AE269" i="1"/>
  <c r="AC269" i="1" s="1"/>
  <c r="AV270" i="1"/>
  <c r="AX264" i="1"/>
  <c r="AX269" i="1"/>
  <c r="AV269" i="1" s="1"/>
  <c r="CQ270" i="1"/>
  <c r="CS264" i="1"/>
  <c r="CQ264" i="1" s="1"/>
  <c r="CS269" i="1"/>
  <c r="CQ269" i="1" s="1"/>
  <c r="CK271" i="1"/>
  <c r="CM265" i="1"/>
  <c r="CK265" i="1" s="1"/>
  <c r="DN274" i="1"/>
  <c r="EH274" i="1"/>
  <c r="AV278" i="1"/>
  <c r="BQ206" i="1"/>
  <c r="DI210" i="1"/>
  <c r="FI210" i="1" s="1"/>
  <c r="EA210" i="1"/>
  <c r="FK210" i="1"/>
  <c r="AW211" i="1"/>
  <c r="AV211" i="1" s="1"/>
  <c r="AV212" i="1"/>
  <c r="AW209" i="1"/>
  <c r="AW208" i="1" s="1"/>
  <c r="AW206" i="1" s="1"/>
  <c r="CF212" i="1"/>
  <c r="BV209" i="1"/>
  <c r="CH209" i="1"/>
  <c r="CH208" i="1" s="1"/>
  <c r="CH206" i="1" s="1"/>
  <c r="CK214" i="1"/>
  <c r="BH208" i="1"/>
  <c r="DS215" i="1"/>
  <c r="EG216" i="1"/>
  <c r="EH216" i="1"/>
  <c r="H218" i="1"/>
  <c r="I217" i="1"/>
  <c r="H217" i="1" s="1"/>
  <c r="BE217" i="1"/>
  <c r="CP217" i="1"/>
  <c r="CP219" i="1"/>
  <c r="CM217" i="1"/>
  <c r="DY219" i="1"/>
  <c r="FA220" i="1"/>
  <c r="H221" i="1"/>
  <c r="I220" i="1"/>
  <c r="H220" i="1" s="1"/>
  <c r="BT220" i="1"/>
  <c r="BS220" i="1" s="1"/>
  <c r="BS221" i="1"/>
  <c r="BS209" i="1" s="1"/>
  <c r="BS208" i="1" s="1"/>
  <c r="BS206" i="1" s="1"/>
  <c r="BJ223" i="1"/>
  <c r="BJ206" i="1" s="1"/>
  <c r="CQ223" i="1"/>
  <c r="CQ206" i="1" s="1"/>
  <c r="DN224" i="1"/>
  <c r="EO224" i="1"/>
  <c r="EF224" i="1"/>
  <c r="CH224" i="1"/>
  <c r="FA226" i="1"/>
  <c r="EZ224" i="1"/>
  <c r="FA224" i="1" s="1"/>
  <c r="EV229" i="1"/>
  <c r="W234" i="1"/>
  <c r="CH234" i="1"/>
  <c r="CI223" i="1"/>
  <c r="CH223" i="1" s="1"/>
  <c r="FA235" i="1"/>
  <c r="FI235" i="1"/>
  <c r="DY235" i="1"/>
  <c r="EG236" i="1"/>
  <c r="EH236" i="1"/>
  <c r="N237" i="1"/>
  <c r="N234" i="1" s="1"/>
  <c r="O234" i="1"/>
  <c r="DR243" i="1"/>
  <c r="DS243" i="1" s="1"/>
  <c r="DU239" i="1"/>
  <c r="EG243" i="1"/>
  <c r="EH243" i="1"/>
  <c r="DS246" i="1"/>
  <c r="EG246" i="1"/>
  <c r="EH246" i="1"/>
  <c r="EV247" i="1"/>
  <c r="DN249" i="1"/>
  <c r="EH249" i="1"/>
  <c r="FE250" i="1"/>
  <c r="EZ250" i="1"/>
  <c r="FA250" i="1" s="1"/>
  <c r="FC252" i="1"/>
  <c r="EZ252" i="1"/>
  <c r="FA252" i="1" s="1"/>
  <c r="DQ261" i="1"/>
  <c r="DM262" i="1"/>
  <c r="AW170" i="1"/>
  <c r="DO174" i="1"/>
  <c r="DM174" i="1" s="1"/>
  <c r="DN174" i="1" s="1"/>
  <c r="DQ186" i="1"/>
  <c r="EY256" i="1"/>
  <c r="FK208" i="1"/>
  <c r="K209" i="1"/>
  <c r="BZ209" i="1"/>
  <c r="BZ208" i="1" s="1"/>
  <c r="BZ206" i="1" s="1"/>
  <c r="DM211" i="1"/>
  <c r="DN211" i="1" s="1"/>
  <c r="N212" i="1"/>
  <c r="O209" i="1"/>
  <c r="BP208" i="1"/>
  <c r="CO212" i="1"/>
  <c r="CK212" i="1"/>
  <c r="CL209" i="1"/>
  <c r="CL208" i="1" s="1"/>
  <c r="CL206" i="1" s="1"/>
  <c r="DF212" i="1"/>
  <c r="DF209" i="1" s="1"/>
  <c r="DF208" i="1" s="1"/>
  <c r="DG209" i="1"/>
  <c r="DG208" i="1" s="1"/>
  <c r="BE213" i="1"/>
  <c r="BE210" i="1" s="1"/>
  <c r="BF210" i="1"/>
  <c r="BF208" i="1" s="1"/>
  <c r="BF206" i="1" s="1"/>
  <c r="DN213" i="1"/>
  <c r="BZ214" i="1"/>
  <c r="Y214" i="1"/>
  <c r="W214" i="1" s="1"/>
  <c r="BF214" i="1"/>
  <c r="BE214" i="1" s="1"/>
  <c r="BE215" i="1"/>
  <c r="BT209" i="1"/>
  <c r="BT208" i="1" s="1"/>
  <c r="BT206" i="1" s="1"/>
  <c r="CN215" i="1"/>
  <c r="CO214" i="1"/>
  <c r="DY215" i="1"/>
  <c r="FA215" i="1"/>
  <c r="CZ216" i="1"/>
  <c r="DA214" i="1"/>
  <c r="CZ214" i="1" s="1"/>
  <c r="CK217" i="1"/>
  <c r="DJ217" i="1"/>
  <c r="CW217" i="1"/>
  <c r="O217" i="1"/>
  <c r="N217" i="1" s="1"/>
  <c r="N218" i="1"/>
  <c r="AC217" i="1"/>
  <c r="CO218" i="1"/>
  <c r="CK218" i="1"/>
  <c r="FK218" i="1"/>
  <c r="DI218" i="1"/>
  <c r="DZ218" i="1"/>
  <c r="AF219" i="1"/>
  <c r="AG217" i="1"/>
  <c r="CN219" i="1"/>
  <c r="N221" i="1"/>
  <c r="O220" i="1"/>
  <c r="N220" i="1" s="1"/>
  <c r="AV220" i="1"/>
  <c r="CN221" i="1"/>
  <c r="CN220" i="1" s="1"/>
  <c r="AK222" i="1"/>
  <c r="CK222" i="1"/>
  <c r="DN222" i="1"/>
  <c r="DY222" i="1"/>
  <c r="DM223" i="1"/>
  <c r="BF224" i="1"/>
  <c r="BF223" i="1" s="1"/>
  <c r="BE226" i="1"/>
  <c r="BE224" i="1" s="1"/>
  <c r="BE223" i="1" s="1"/>
  <c r="DN228" i="1"/>
  <c r="EH231" i="1"/>
  <c r="EG231" i="1"/>
  <c r="DN233" i="1"/>
  <c r="EH233" i="1"/>
  <c r="FC234" i="1"/>
  <c r="EZ234" i="1"/>
  <c r="FA234" i="1" s="1"/>
  <c r="EV235" i="1"/>
  <c r="EG237" i="1"/>
  <c r="EC239" i="1"/>
  <c r="DN240" i="1"/>
  <c r="EH240" i="1"/>
  <c r="EV240" i="1"/>
  <c r="FA243" i="1"/>
  <c r="DS250" i="1"/>
  <c r="DS251" i="1"/>
  <c r="DN252" i="1"/>
  <c r="DS252" i="1"/>
  <c r="DN253" i="1"/>
  <c r="DY253" i="1"/>
  <c r="ES260" i="1"/>
  <c r="EF260" i="1"/>
  <c r="BY262" i="1"/>
  <c r="CA261" i="1"/>
  <c r="Z264" i="1"/>
  <c r="AK264" i="1" s="1"/>
  <c r="AL264" i="1" s="1"/>
  <c r="AF271" i="1"/>
  <c r="AH269" i="1"/>
  <c r="AF269" i="1" s="1"/>
  <c r="AH265" i="1"/>
  <c r="AF265" i="1" s="1"/>
  <c r="DV287" i="1"/>
  <c r="EY287" i="1"/>
  <c r="DI287" i="1"/>
  <c r="DL286" i="1"/>
  <c r="EE286" i="1" s="1"/>
  <c r="EE287" i="1"/>
  <c r="ES287" i="1"/>
  <c r="AZ294" i="1"/>
  <c r="AS294" i="1"/>
  <c r="CH294" i="1"/>
  <c r="CL294" i="1"/>
  <c r="CK294" i="1" s="1"/>
  <c r="DA294" i="1" s="1"/>
  <c r="CZ294" i="1" s="1"/>
  <c r="FN256" i="1"/>
  <c r="AT206" i="1"/>
  <c r="W209" i="1"/>
  <c r="ET208" i="1"/>
  <c r="ET206" i="1" s="1"/>
  <c r="FC209" i="1"/>
  <c r="EO210" i="1"/>
  <c r="EF210" i="1"/>
  <c r="FC210" i="1"/>
  <c r="EG213" i="1"/>
  <c r="EG214" i="1"/>
  <c r="N215" i="1"/>
  <c r="O214" i="1"/>
  <c r="N214" i="1" s="1"/>
  <c r="AC214" i="1"/>
  <c r="P210" i="1"/>
  <c r="P208" i="1" s="1"/>
  <c r="P206" i="1" s="1"/>
  <c r="Y217" i="1"/>
  <c r="W217" i="1" s="1"/>
  <c r="AX217" i="1"/>
  <c r="DY220" i="1"/>
  <c r="DS222" i="1"/>
  <c r="BN223" i="1"/>
  <c r="BN206" i="1" s="1"/>
  <c r="AF225" i="1"/>
  <c r="AG224" i="1"/>
  <c r="AG223" i="1" s="1"/>
  <c r="AV224" i="1"/>
  <c r="BP223" i="1"/>
  <c r="BY225" i="1"/>
  <c r="BY224" i="1" s="1"/>
  <c r="BZ224" i="1"/>
  <c r="BZ223" i="1" s="1"/>
  <c r="CB224" i="1"/>
  <c r="FI233" i="1"/>
  <c r="EG233" i="1"/>
  <c r="DY234" i="1"/>
  <c r="DT234" i="1"/>
  <c r="DR234" i="1" s="1"/>
  <c r="DS234" i="1" s="1"/>
  <c r="EG235" i="1"/>
  <c r="EH235" i="1"/>
  <c r="DY239" i="1"/>
  <c r="DS240" i="1"/>
  <c r="EG240" i="1"/>
  <c r="EH242" i="1"/>
  <c r="EG242" i="1"/>
  <c r="EX243" i="1"/>
  <c r="EP239" i="1"/>
  <c r="EQ243" i="1"/>
  <c r="EG244" i="1"/>
  <c r="DN246" i="1"/>
  <c r="EG253" i="1"/>
  <c r="EH253" i="1"/>
  <c r="FM254" i="1"/>
  <c r="FF260" i="1"/>
  <c r="EZ261" i="1"/>
  <c r="AV262" i="1"/>
  <c r="AX261" i="1"/>
  <c r="CW262" i="1"/>
  <c r="CY261" i="1"/>
  <c r="S299" i="1"/>
  <c r="Q263" i="1"/>
  <c r="Q299" i="1" s="1"/>
  <c r="S261" i="1"/>
  <c r="P263" i="1"/>
  <c r="Z299" i="1"/>
  <c r="AK263" i="1"/>
  <c r="AV264" i="1"/>
  <c r="Z271" i="1"/>
  <c r="AK271" i="1" s="1"/>
  <c r="AL271" i="1" s="1"/>
  <c r="AB265" i="1"/>
  <c r="Z265" i="1" s="1"/>
  <c r="AK265" i="1" s="1"/>
  <c r="AL265" i="1" s="1"/>
  <c r="ER256" i="1"/>
  <c r="AZ209" i="1"/>
  <c r="AZ208" i="1" s="1"/>
  <c r="DT220" i="1"/>
  <c r="DR220" i="1" s="1"/>
  <c r="DS220" i="1" s="1"/>
  <c r="CX224" i="1"/>
  <c r="DY226" i="1"/>
  <c r="N227" i="1"/>
  <c r="CO227" i="1"/>
  <c r="CK227" i="1"/>
  <c r="CK224" i="1" s="1"/>
  <c r="EH227" i="1"/>
  <c r="DG230" i="1"/>
  <c r="DF230" i="1" s="1"/>
  <c r="H237" i="1"/>
  <c r="H234" i="1" s="1"/>
  <c r="DM237" i="1"/>
  <c r="DN237" i="1" s="1"/>
  <c r="DN238" i="1"/>
  <c r="FA240" i="1"/>
  <c r="DM244" i="1"/>
  <c r="DN244" i="1" s="1"/>
  <c r="FA253" i="1"/>
  <c r="CM260" i="1"/>
  <c r="BJ261" i="1"/>
  <c r="Z262" i="1"/>
  <c r="AK262" i="1" s="1"/>
  <c r="Y262" i="1"/>
  <c r="BG261" i="1"/>
  <c r="BE262" i="1"/>
  <c r="CT262" i="1"/>
  <c r="CV261" i="1"/>
  <c r="FA262" i="1"/>
  <c r="DI261" i="1"/>
  <c r="EV261" i="1" s="1"/>
  <c r="AC264" i="1"/>
  <c r="CT265" i="1"/>
  <c r="W267" i="1"/>
  <c r="X264" i="1"/>
  <c r="W264" i="1" s="1"/>
  <c r="BY267" i="1"/>
  <c r="BZ266" i="1"/>
  <c r="BY266" i="1" s="1"/>
  <c r="O265" i="1"/>
  <c r="N268" i="1"/>
  <c r="BE268" i="1"/>
  <c r="BF265" i="1"/>
  <c r="V269" i="1"/>
  <c r="T269" i="1" s="1"/>
  <c r="K270" i="1"/>
  <c r="M269" i="1"/>
  <c r="K269" i="1" s="1"/>
  <c r="M264" i="1"/>
  <c r="K264" i="1" s="1"/>
  <c r="BH270" i="1"/>
  <c r="BJ269" i="1"/>
  <c r="BH269" i="1" s="1"/>
  <c r="BJ264" i="1"/>
  <c r="BH264" i="1" s="1"/>
  <c r="CH270" i="1"/>
  <c r="CJ264" i="1"/>
  <c r="CH264" i="1" s="1"/>
  <c r="CJ269" i="1"/>
  <c r="CH269" i="1" s="1"/>
  <c r="AY271" i="1"/>
  <c r="BA265" i="1"/>
  <c r="BV271" i="1"/>
  <c r="BX265" i="1"/>
  <c r="BV265" i="1" s="1"/>
  <c r="CK273" i="1"/>
  <c r="CM272" i="1"/>
  <c r="CK272" i="1" s="1"/>
  <c r="CM270" i="1"/>
  <c r="DN273" i="1"/>
  <c r="EH273" i="1"/>
  <c r="FA287" i="1"/>
  <c r="FG287" i="1" s="1"/>
  <c r="EE292" i="1"/>
  <c r="ED290" i="1"/>
  <c r="EG226" i="1"/>
  <c r="BE227" i="1"/>
  <c r="FA229" i="1"/>
  <c r="EO233" i="1"/>
  <c r="DT233" i="1"/>
  <c r="DR233" i="1" s="1"/>
  <c r="DS233" i="1" s="1"/>
  <c r="DG233" i="1"/>
  <c r="DF233" i="1" s="1"/>
  <c r="AS234" i="1"/>
  <c r="DN235" i="1"/>
  <c r="DN236" i="1"/>
  <c r="DN243" i="1"/>
  <c r="DN245" i="1"/>
  <c r="EG251" i="1"/>
  <c r="FI251" i="1"/>
  <c r="M260" i="1"/>
  <c r="M296" i="1" s="1"/>
  <c r="K261" i="1"/>
  <c r="K260" i="1" s="1"/>
  <c r="ES262" i="1"/>
  <c r="EF262" i="1"/>
  <c r="AW266" i="1"/>
  <c r="AV266" i="1" s="1"/>
  <c r="AV267" i="1"/>
  <c r="CK268" i="1"/>
  <c r="CL266" i="1"/>
  <c r="CK266" i="1" s="1"/>
  <c r="DN268" i="1"/>
  <c r="EH268" i="1"/>
  <c r="E270" i="1"/>
  <c r="G269" i="1"/>
  <c r="E269" i="1" s="1"/>
  <c r="BY270" i="1"/>
  <c r="CA264" i="1"/>
  <c r="BY264" i="1" s="1"/>
  <c r="CA269" i="1"/>
  <c r="BY269" i="1" s="1"/>
  <c r="H271" i="1"/>
  <c r="J265" i="1"/>
  <c r="H265" i="1" s="1"/>
  <c r="AS271" i="1"/>
  <c r="AU265" i="1"/>
  <c r="AS265" i="1" s="1"/>
  <c r="N273" i="1"/>
  <c r="P272" i="1"/>
  <c r="N272" i="1" s="1"/>
  <c r="P270" i="1"/>
  <c r="BE273" i="1"/>
  <c r="BG272" i="1"/>
  <c r="BE272" i="1" s="1"/>
  <c r="BG270" i="1"/>
  <c r="EG281" i="1"/>
  <c r="EH281" i="1"/>
  <c r="DF282" i="1"/>
  <c r="DH262" i="1"/>
  <c r="EU288" i="1"/>
  <c r="EV288" i="1" s="1"/>
  <c r="EY268" i="1"/>
  <c r="EU268" i="1" s="1"/>
  <c r="EV268" i="1" s="1"/>
  <c r="EU293" i="1"/>
  <c r="EV293" i="1" s="1"/>
  <c r="EW290" i="1"/>
  <c r="EN252" i="1"/>
  <c r="ES261" i="1"/>
  <c r="EF261" i="1"/>
  <c r="H264" i="1"/>
  <c r="AU264" i="1"/>
  <c r="AS264" i="1" s="1"/>
  <c r="CD264" i="1"/>
  <c r="CB264" i="1" s="1"/>
  <c r="AY265" i="1"/>
  <c r="CK267" i="1"/>
  <c r="CL264" i="1"/>
  <c r="DN267" i="1"/>
  <c r="EH267" i="1"/>
  <c r="BZ265" i="1"/>
  <c r="BY268" i="1"/>
  <c r="DS268" i="1"/>
  <c r="K271" i="1"/>
  <c r="M265" i="1"/>
  <c r="K265" i="1" s="1"/>
  <c r="Y271" i="1"/>
  <c r="CA271" i="1"/>
  <c r="CL278" i="1"/>
  <c r="P280" i="1"/>
  <c r="N280" i="1" s="1"/>
  <c r="N278" i="1" s="1"/>
  <c r="K280" i="1"/>
  <c r="K278" i="1" s="1"/>
  <c r="M278" i="1"/>
  <c r="J280" i="1"/>
  <c r="H280" i="1" s="1"/>
  <c r="H278" i="1" s="1"/>
  <c r="AK280" i="1"/>
  <c r="AL280" i="1" s="1"/>
  <c r="Z278" i="1"/>
  <c r="AK278" i="1" s="1"/>
  <c r="AL278" i="1" s="1"/>
  <c r="BY280" i="1"/>
  <c r="BY278" i="1" s="1"/>
  <c r="DS281" i="1"/>
  <c r="DN281" i="1"/>
  <c r="ES288" i="1"/>
  <c r="EF288" i="1"/>
  <c r="FF288" i="1"/>
  <c r="ER286" i="1"/>
  <c r="EY270" i="1"/>
  <c r="EU270" i="1" s="1"/>
  <c r="EV270" i="1" s="1"/>
  <c r="EY269" i="1"/>
  <c r="EU269" i="1" s="1"/>
  <c r="EV269" i="1" s="1"/>
  <c r="BY291" i="1"/>
  <c r="CI291" i="1" s="1"/>
  <c r="CH291" i="1" s="1"/>
  <c r="EA293" i="1"/>
  <c r="DX293" i="1"/>
  <c r="DY293" i="1" s="1"/>
  <c r="AF294" i="1"/>
  <c r="AL294" i="1" s="1"/>
  <c r="AG290" i="1"/>
  <c r="DC261" i="1"/>
  <c r="DE260" i="1"/>
  <c r="DC260" i="1" s="1"/>
  <c r="P261" i="1"/>
  <c r="AF261" i="1"/>
  <c r="J299" i="1"/>
  <c r="H263" i="1"/>
  <c r="H299" i="1" s="1"/>
  <c r="J261" i="1"/>
  <c r="T264" i="1"/>
  <c r="N267" i="1"/>
  <c r="O266" i="1"/>
  <c r="N266" i="1" s="1"/>
  <c r="AV268" i="1"/>
  <c r="AW265" i="1"/>
  <c r="AV265" i="1" s="1"/>
  <c r="Z270" i="1"/>
  <c r="AK270" i="1" s="1"/>
  <c r="AL270" i="1" s="1"/>
  <c r="AB264" i="1"/>
  <c r="S265" i="1"/>
  <c r="Q265" i="1" s="1"/>
  <c r="Q271" i="1"/>
  <c r="AE265" i="1"/>
  <c r="AC265" i="1" s="1"/>
  <c r="AC271" i="1"/>
  <c r="DS273" i="1"/>
  <c r="DS274" i="1"/>
  <c r="DN277" i="1"/>
  <c r="EH277" i="1"/>
  <c r="J278" i="1"/>
  <c r="P278" i="1"/>
  <c r="W291" i="1"/>
  <c r="Q294" i="1"/>
  <c r="S290" i="1"/>
  <c r="P294" i="1"/>
  <c r="N294" i="1" s="1"/>
  <c r="X294" i="1"/>
  <c r="W294" i="1" s="1"/>
  <c r="Z294" i="1"/>
  <c r="AK294" i="1" s="1"/>
  <c r="AA290" i="1"/>
  <c r="X301" i="1"/>
  <c r="BF301" i="1"/>
  <c r="BF11" i="1" s="1"/>
  <c r="DS277" i="1"/>
  <c r="X278" i="1"/>
  <c r="BF278" i="1"/>
  <c r="ED281" i="1"/>
  <c r="CQ291" i="1"/>
  <c r="FC291" i="1"/>
  <c r="FB290" i="1"/>
  <c r="EZ294" i="1"/>
  <c r="FA294" i="1" s="1"/>
  <c r="DN276" i="1"/>
  <c r="EH276" i="1"/>
  <c r="DY288" i="1"/>
  <c r="Q290" i="1"/>
  <c r="BY290" i="1"/>
  <c r="BY13" i="1" s="1"/>
  <c r="EO290" i="1"/>
  <c r="EF290" i="1"/>
  <c r="K291" i="1"/>
  <c r="I291" i="1"/>
  <c r="O291" i="1"/>
  <c r="Q291" i="1"/>
  <c r="AW291" i="1"/>
  <c r="AY291" i="1"/>
  <c r="EA291" i="1"/>
  <c r="DZ290" i="1"/>
  <c r="DY299" i="1"/>
  <c r="CW299" i="1"/>
  <c r="FB299" i="1"/>
  <c r="EO299" i="1"/>
  <c r="DZ299" i="1"/>
  <c r="EA299" i="1" s="1"/>
  <c r="X40" i="1" l="1"/>
  <c r="W40" i="1" s="1"/>
  <c r="W153" i="1" s="1"/>
  <c r="DY112" i="1"/>
  <c r="ES111" i="1"/>
  <c r="DO152" i="1"/>
  <c r="DM152" i="1" s="1"/>
  <c r="AH298" i="1"/>
  <c r="AH300" i="1" s="1"/>
  <c r="EN30" i="1"/>
  <c r="DN40" i="1"/>
  <c r="AH296" i="1"/>
  <c r="AH6" i="1" s="1"/>
  <c r="CK186" i="1"/>
  <c r="CK204" i="1" s="1"/>
  <c r="CK258" i="1" s="1"/>
  <c r="CK19" i="1" s="1"/>
  <c r="DS282" i="1"/>
  <c r="FI112" i="1"/>
  <c r="DN93" i="1"/>
  <c r="DY105" i="1"/>
  <c r="AY225" i="1"/>
  <c r="AY224" i="1" s="1"/>
  <c r="DX111" i="1"/>
  <c r="DY111" i="1" s="1"/>
  <c r="DS49" i="1"/>
  <c r="EG49" i="1"/>
  <c r="EN29" i="1"/>
  <c r="EN21" i="1" s="1"/>
  <c r="DS39" i="1"/>
  <c r="EW49" i="1"/>
  <c r="EU49" i="1" s="1"/>
  <c r="EV49" i="1" s="1"/>
  <c r="DT40" i="1"/>
  <c r="DR40" i="1" s="1"/>
  <c r="DS40" i="1" s="1"/>
  <c r="EG12" i="1"/>
  <c r="EW45" i="1"/>
  <c r="EU45" i="1" s="1"/>
  <c r="EV45" i="1" s="1"/>
  <c r="AY197" i="1"/>
  <c r="BL197" i="1" s="1"/>
  <c r="BT197" i="1"/>
  <c r="BS197" i="1" s="1"/>
  <c r="FI105" i="1"/>
  <c r="EG105" i="1"/>
  <c r="EV105" i="1"/>
  <c r="AS192" i="1"/>
  <c r="FI12" i="1"/>
  <c r="EH282" i="1"/>
  <c r="AU201" i="1"/>
  <c r="AU255" i="1" s="1"/>
  <c r="AU8" i="1" s="1"/>
  <c r="FA94" i="1"/>
  <c r="EF40" i="1"/>
  <c r="EH40" i="1" s="1"/>
  <c r="CM201" i="1"/>
  <c r="CM255" i="1" s="1"/>
  <c r="DY49" i="1"/>
  <c r="EN31" i="1"/>
  <c r="EN152" i="1" s="1"/>
  <c r="DS105" i="1"/>
  <c r="ER94" i="1"/>
  <c r="AR19" i="1"/>
  <c r="DB143" i="1"/>
  <c r="CV19" i="1"/>
  <c r="CV11" i="1" s="1"/>
  <c r="AX298" i="1"/>
  <c r="AX300" i="1" s="1"/>
  <c r="AX18" i="1"/>
  <c r="BC296" i="1"/>
  <c r="BC6" i="1" s="1"/>
  <c r="BC298" i="1"/>
  <c r="BC300" i="1" s="1"/>
  <c r="BC18" i="1"/>
  <c r="BC8" i="1"/>
  <c r="CK301" i="1"/>
  <c r="CK11" i="1" s="1"/>
  <c r="AU298" i="1"/>
  <c r="AU300" i="1" s="1"/>
  <c r="AU18" i="1"/>
  <c r="BD298" i="1"/>
  <c r="BD300" i="1" s="1"/>
  <c r="BD296" i="1"/>
  <c r="BD6" i="1" s="1"/>
  <c r="BD8" i="1"/>
  <c r="BD18" i="1"/>
  <c r="BX301" i="1"/>
  <c r="BX11" i="1" s="1"/>
  <c r="BX19" i="1"/>
  <c r="S298" i="1"/>
  <c r="S300" i="1" s="1"/>
  <c r="V296" i="1"/>
  <c r="V298" i="1"/>
  <c r="V300" i="1" s="1"/>
  <c r="Z301" i="1"/>
  <c r="Z11" i="1" s="1"/>
  <c r="Z19" i="1"/>
  <c r="DY121" i="1"/>
  <c r="DX116" i="1"/>
  <c r="FO255" i="1"/>
  <c r="FO257" i="1"/>
  <c r="FO143" i="1"/>
  <c r="CD298" i="1"/>
  <c r="CD300" i="1"/>
  <c r="CD296" i="1"/>
  <c r="CD6" i="1" s="1"/>
  <c r="CD18" i="1"/>
  <c r="CD8" i="1"/>
  <c r="AV291" i="1"/>
  <c r="AW290" i="1"/>
  <c r="AL261" i="1"/>
  <c r="AR261" i="1"/>
  <c r="AR260" i="1" s="1"/>
  <c r="AR301" i="1" s="1"/>
  <c r="AR11" i="1" s="1"/>
  <c r="AF260" i="1"/>
  <c r="AL260" i="1" s="1"/>
  <c r="AF290" i="1"/>
  <c r="AG13" i="1"/>
  <c r="BY265" i="1"/>
  <c r="EU290" i="1"/>
  <c r="EV290" i="1" s="1"/>
  <c r="EW13" i="1"/>
  <c r="EU13" i="1" s="1"/>
  <c r="EV13" i="1" s="1"/>
  <c r="EH262" i="1"/>
  <c r="EG262" i="1"/>
  <c r="S260" i="1"/>
  <c r="S296" i="1" s="1"/>
  <c r="Q261" i="1"/>
  <c r="Q260" i="1" s="1"/>
  <c r="Q301" i="1" s="1"/>
  <c r="EF239" i="1"/>
  <c r="EQ239" i="1"/>
  <c r="EP206" i="1"/>
  <c r="EN218" i="1"/>
  <c r="FI218" i="1"/>
  <c r="DT217" i="1"/>
  <c r="DR217" i="1" s="1"/>
  <c r="DS217" i="1" s="1"/>
  <c r="FK217" i="1"/>
  <c r="EO217" i="1"/>
  <c r="DI217" i="1"/>
  <c r="CN214" i="1"/>
  <c r="DM261" i="1"/>
  <c r="DQ260" i="1"/>
  <c r="DM260" i="1" s="1"/>
  <c r="EH260" i="1" s="1"/>
  <c r="DX262" i="1"/>
  <c r="DY262" i="1" s="1"/>
  <c r="EE261" i="1"/>
  <c r="EE260" i="1" s="1"/>
  <c r="DH254" i="1"/>
  <c r="DH200" i="1"/>
  <c r="DR198" i="1"/>
  <c r="DS198" i="1" s="1"/>
  <c r="DT16" i="1"/>
  <c r="DR16" i="1" s="1"/>
  <c r="DS16" i="1" s="1"/>
  <c r="EZ192" i="1"/>
  <c r="FA192" i="1" s="1"/>
  <c r="FG192" i="1"/>
  <c r="EY201" i="1"/>
  <c r="EH185" i="1"/>
  <c r="EG185" i="1"/>
  <c r="DB200" i="1"/>
  <c r="DB254" i="1"/>
  <c r="DB257" i="1" s="1"/>
  <c r="DB9" i="1" s="1"/>
  <c r="CP214" i="1"/>
  <c r="U206" i="1"/>
  <c r="T208" i="1"/>
  <c r="T206" i="1" s="1"/>
  <c r="EH193" i="1"/>
  <c r="DN193" i="1"/>
  <c r="DR181" i="1"/>
  <c r="DS181" i="1" s="1"/>
  <c r="DS182" i="1"/>
  <c r="DI223" i="1"/>
  <c r="DY223" i="1" s="1"/>
  <c r="EA223" i="1"/>
  <c r="CZ207" i="1"/>
  <c r="DA206" i="1"/>
  <c r="DX188" i="1"/>
  <c r="DY188" i="1" s="1"/>
  <c r="EE188" i="1"/>
  <c r="EE173" i="1" s="1"/>
  <c r="AZ301" i="1"/>
  <c r="AZ11" i="1" s="1"/>
  <c r="AZ19" i="1"/>
  <c r="DM203" i="1"/>
  <c r="DN203" i="1" s="1"/>
  <c r="DK6" i="1"/>
  <c r="FE18" i="1"/>
  <c r="FM18" i="1"/>
  <c r="EG124" i="1"/>
  <c r="EH124" i="1"/>
  <c r="DE201" i="1"/>
  <c r="DC186" i="1"/>
  <c r="DE204" i="1"/>
  <c r="DE258" i="1" s="1"/>
  <c r="CB158" i="1"/>
  <c r="CC155" i="1"/>
  <c r="EF116" i="1"/>
  <c r="EH117" i="1"/>
  <c r="EG117" i="1"/>
  <c r="EW117" i="1"/>
  <c r="EU117" i="1" s="1"/>
  <c r="EV117" i="1" s="1"/>
  <c r="DR94" i="1"/>
  <c r="DS94" i="1" s="1"/>
  <c r="DV93" i="1"/>
  <c r="DV92" i="1" s="1"/>
  <c r="DR92" i="1" s="1"/>
  <c r="BT79" i="1"/>
  <c r="BS80" i="1"/>
  <c r="BS79" i="1" s="1"/>
  <c r="FB29" i="1"/>
  <c r="EZ33" i="1"/>
  <c r="FC33" i="1"/>
  <c r="FB30" i="1"/>
  <c r="DT174" i="1"/>
  <c r="DR174" i="1" s="1"/>
  <c r="DS174" i="1" s="1"/>
  <c r="DR176" i="1"/>
  <c r="DS176" i="1" s="1"/>
  <c r="EU160" i="1"/>
  <c r="DG159" i="1"/>
  <c r="DF160" i="1"/>
  <c r="BS160" i="1"/>
  <c r="EZ288" i="1"/>
  <c r="FF12" i="1"/>
  <c r="CX223" i="1"/>
  <c r="CW224" i="1"/>
  <c r="BP206" i="1"/>
  <c r="CP210" i="1"/>
  <c r="CN210" i="1" s="1"/>
  <c r="FH254" i="1"/>
  <c r="FH200" i="1"/>
  <c r="FI200" i="1" s="1"/>
  <c r="BE271" i="1"/>
  <c r="BG265" i="1"/>
  <c r="AR212" i="1"/>
  <c r="AF209" i="1"/>
  <c r="CZ223" i="1"/>
  <c r="DD254" i="1"/>
  <c r="DD200" i="1"/>
  <c r="EG204" i="1"/>
  <c r="BI172" i="1"/>
  <c r="AY172" i="1"/>
  <c r="BL172" i="1" s="1"/>
  <c r="AZ171" i="1"/>
  <c r="FC217" i="1"/>
  <c r="DK11" i="1"/>
  <c r="Z166" i="1"/>
  <c r="AK166" i="1" s="1"/>
  <c r="AK155" i="1" s="1"/>
  <c r="AK201" i="1" s="1"/>
  <c r="AK170" i="1"/>
  <c r="CB166" i="1"/>
  <c r="BZ166" i="1"/>
  <c r="BY166" i="1" s="1"/>
  <c r="CY201" i="1"/>
  <c r="CY202" i="1"/>
  <c r="FA121" i="1"/>
  <c r="DS121" i="1"/>
  <c r="FI121" i="1"/>
  <c r="EG101" i="1"/>
  <c r="EW101" i="1"/>
  <c r="EU101" i="1" s="1"/>
  <c r="EV101" i="1" s="1"/>
  <c r="EH101" i="1"/>
  <c r="FC71" i="1"/>
  <c r="EZ71" i="1"/>
  <c r="FH130" i="1"/>
  <c r="FI131" i="1"/>
  <c r="CK33" i="1"/>
  <c r="CK29" i="1" s="1"/>
  <c r="CL29" i="1"/>
  <c r="CL21" i="1" s="1"/>
  <c r="CL150" i="1" s="1"/>
  <c r="CV298" i="1"/>
  <c r="CV18" i="1"/>
  <c r="BY301" i="1"/>
  <c r="BY11" i="1" s="1"/>
  <c r="BY19" i="1"/>
  <c r="DG71" i="1"/>
  <c r="DF73" i="1"/>
  <c r="DF71" i="1" s="1"/>
  <c r="DX30" i="1"/>
  <c r="AA296" i="1"/>
  <c r="AA6" i="1" s="1"/>
  <c r="AA298" i="1"/>
  <c r="AA300" i="1" s="1"/>
  <c r="AA8" i="1"/>
  <c r="AA18" i="1"/>
  <c r="O150" i="1"/>
  <c r="N21" i="1"/>
  <c r="N150" i="1" s="1"/>
  <c r="DR104" i="1"/>
  <c r="DS104" i="1" s="1"/>
  <c r="FH156" i="1"/>
  <c r="DM73" i="1"/>
  <c r="DO71" i="1"/>
  <c r="EW73" i="1"/>
  <c r="EU73" i="1" s="1"/>
  <c r="EV73" i="1" s="1"/>
  <c r="AJ36" i="1"/>
  <c r="AI38" i="1"/>
  <c r="DA143" i="1"/>
  <c r="CQ301" i="1"/>
  <c r="CQ11" i="1" s="1"/>
  <c r="CQ19" i="1"/>
  <c r="EH39" i="1"/>
  <c r="EG39" i="1"/>
  <c r="X290" i="1"/>
  <c r="W290" i="1" s="1"/>
  <c r="J260" i="1"/>
  <c r="H261" i="1"/>
  <c r="H260" i="1" s="1"/>
  <c r="H301" i="1" s="1"/>
  <c r="N270" i="1"/>
  <c r="P264" i="1"/>
  <c r="N264" i="1" s="1"/>
  <c r="P269" i="1"/>
  <c r="N269" i="1" s="1"/>
  <c r="BJ260" i="1"/>
  <c r="BJ301" i="1" s="1"/>
  <c r="BJ11" i="1" s="1"/>
  <c r="BH261" i="1"/>
  <c r="BH260" i="1" s="1"/>
  <c r="BH301" i="1" s="1"/>
  <c r="BH11" i="1" s="1"/>
  <c r="AK299" i="1"/>
  <c r="AL263" i="1"/>
  <c r="AL299" i="1" s="1"/>
  <c r="EU243" i="1"/>
  <c r="EV243" i="1" s="1"/>
  <c r="EX239" i="1"/>
  <c r="EG260" i="1"/>
  <c r="N209" i="1"/>
  <c r="O208" i="1"/>
  <c r="DQ204" i="1"/>
  <c r="DM204" i="1" s="1"/>
  <c r="DN204" i="1" s="1"/>
  <c r="DQ201" i="1"/>
  <c r="DM186" i="1"/>
  <c r="DQ202" i="1"/>
  <c r="AV209" i="1"/>
  <c r="AV208" i="1" s="1"/>
  <c r="AV206" i="1" s="1"/>
  <c r="EZ223" i="1"/>
  <c r="FC223" i="1"/>
  <c r="AV217" i="1"/>
  <c r="Y208" i="1"/>
  <c r="W210" i="1"/>
  <c r="DX196" i="1"/>
  <c r="DY196" i="1" s="1"/>
  <c r="ED192" i="1"/>
  <c r="EE196" i="1"/>
  <c r="DR218" i="1"/>
  <c r="DS218" i="1" s="1"/>
  <c r="DT209" i="1"/>
  <c r="BL209" i="1"/>
  <c r="BL208" i="1" s="1"/>
  <c r="BL211" i="1"/>
  <c r="FF202" i="1"/>
  <c r="EY202" i="1"/>
  <c r="EH176" i="1"/>
  <c r="EG176" i="1"/>
  <c r="DG223" i="1"/>
  <c r="DF223" i="1" s="1"/>
  <c r="DF224" i="1"/>
  <c r="EV210" i="1"/>
  <c r="EE189" i="1"/>
  <c r="DX189" i="1"/>
  <c r="DY189" i="1" s="1"/>
  <c r="DT203" i="1"/>
  <c r="EO181" i="1"/>
  <c r="EF181" i="1"/>
  <c r="EU182" i="1"/>
  <c r="EV182" i="1" s="1"/>
  <c r="DG251" i="1"/>
  <c r="DF250" i="1"/>
  <c r="DG16" i="1"/>
  <c r="AY195" i="1"/>
  <c r="BL195" i="1" s="1"/>
  <c r="BT195" i="1"/>
  <c r="BI195" i="1"/>
  <c r="N187" i="1"/>
  <c r="P186" i="1"/>
  <c r="N186" i="1" s="1"/>
  <c r="DL202" i="1"/>
  <c r="ES202" i="1" s="1"/>
  <c r="DL201" i="1"/>
  <c r="AE301" i="1"/>
  <c r="AE11" i="1" s="1"/>
  <c r="AE19" i="1"/>
  <c r="AR182" i="1"/>
  <c r="AR181" i="1" s="1"/>
  <c r="AL182" i="1"/>
  <c r="AF181" i="1"/>
  <c r="AL181" i="1" s="1"/>
  <c r="AF170" i="1"/>
  <c r="AG166" i="1"/>
  <c r="CB301" i="1"/>
  <c r="CB19" i="1"/>
  <c r="EW124" i="1"/>
  <c r="EU124" i="1" s="1"/>
  <c r="EV124" i="1" s="1"/>
  <c r="R201" i="1"/>
  <c r="Q201" i="1" s="1"/>
  <c r="Q255" i="1" s="1"/>
  <c r="Q155" i="1"/>
  <c r="CB159" i="1"/>
  <c r="CD301" i="1"/>
  <c r="CD19" i="1"/>
  <c r="CD11" i="1" s="1"/>
  <c r="CB11" i="1" s="1"/>
  <c r="EH143" i="1"/>
  <c r="DN143" i="1"/>
  <c r="DN112" i="1"/>
  <c r="DM111" i="1"/>
  <c r="DN111" i="1" s="1"/>
  <c r="ES98" i="1"/>
  <c r="ER96" i="1"/>
  <c r="EY98" i="1"/>
  <c r="EF98" i="1"/>
  <c r="BB301" i="1"/>
  <c r="BB11" i="1" s="1"/>
  <c r="BB19" i="1"/>
  <c r="AG159" i="1"/>
  <c r="AG158" i="1" s="1"/>
  <c r="AF161" i="1"/>
  <c r="CA201" i="1"/>
  <c r="DR103" i="1"/>
  <c r="AT155" i="1"/>
  <c r="AT201" i="1" s="1"/>
  <c r="AT255" i="1" s="1"/>
  <c r="EW118" i="1"/>
  <c r="EU118" i="1" s="1"/>
  <c r="EV118" i="1" s="1"/>
  <c r="EH118" i="1"/>
  <c r="EG118" i="1"/>
  <c r="DF87" i="1"/>
  <c r="DG85" i="1"/>
  <c r="DF85" i="1" s="1"/>
  <c r="EH79" i="1"/>
  <c r="DN79" i="1"/>
  <c r="EW40" i="1"/>
  <c r="EU40" i="1" s="1"/>
  <c r="EV40" i="1" s="1"/>
  <c r="CD128" i="1"/>
  <c r="EH14" i="1"/>
  <c r="EG14" i="1"/>
  <c r="CA258" i="1"/>
  <c r="AM296" i="1"/>
  <c r="AM6" i="1" s="1"/>
  <c r="AM298" i="1"/>
  <c r="AM8" i="1"/>
  <c r="AM18" i="1"/>
  <c r="W150" i="1"/>
  <c r="BO255" i="1"/>
  <c r="EH74" i="1"/>
  <c r="DN74" i="1"/>
  <c r="EG61" i="1"/>
  <c r="EH61" i="1"/>
  <c r="EH57" i="1"/>
  <c r="EH37" i="1"/>
  <c r="EG37" i="1"/>
  <c r="BJ296" i="1"/>
  <c r="BJ6" i="1" s="1"/>
  <c r="BJ8" i="1"/>
  <c r="BJ18" i="1"/>
  <c r="AC298" i="1"/>
  <c r="AC300" i="1" s="1"/>
  <c r="AC296" i="1"/>
  <c r="AC6" i="1" s="1"/>
  <c r="AC8" i="1"/>
  <c r="AC18" i="1"/>
  <c r="DB11" i="1"/>
  <c r="CZ11" i="1" s="1"/>
  <c r="O290" i="1"/>
  <c r="N290" i="1" s="1"/>
  <c r="N291" i="1"/>
  <c r="BY271" i="1"/>
  <c r="CA265" i="1"/>
  <c r="BE270" i="1"/>
  <c r="BG264" i="1"/>
  <c r="BE264" i="1" s="1"/>
  <c r="BG269" i="1"/>
  <c r="BE269" i="1" s="1"/>
  <c r="EH248" i="1"/>
  <c r="EE290" i="1"/>
  <c r="ED13" i="1"/>
  <c r="BE265" i="1"/>
  <c r="BG260" i="1"/>
  <c r="BE261" i="1"/>
  <c r="BE260" i="1" s="1"/>
  <c r="EH244" i="1"/>
  <c r="BY223" i="1"/>
  <c r="BY206" i="1" s="1"/>
  <c r="EA217" i="1"/>
  <c r="ET254" i="1"/>
  <c r="ET200" i="1"/>
  <c r="EU287" i="1"/>
  <c r="EV287" i="1" s="1"/>
  <c r="EY286" i="1"/>
  <c r="EY267" i="1"/>
  <c r="EU267" i="1" s="1"/>
  <c r="EV267" i="1" s="1"/>
  <c r="EY12" i="1"/>
  <c r="EU12" i="1" s="1"/>
  <c r="EV12" i="1" s="1"/>
  <c r="BY261" i="1"/>
  <c r="BY260" i="1" s="1"/>
  <c r="CA260" i="1"/>
  <c r="AK224" i="1"/>
  <c r="AK223" i="1" s="1"/>
  <c r="AF217" i="1"/>
  <c r="AR219" i="1"/>
  <c r="AR217" i="1" s="1"/>
  <c r="BY214" i="1"/>
  <c r="CK209" i="1"/>
  <c r="CK208" i="1" s="1"/>
  <c r="CK206" i="1" s="1"/>
  <c r="BV208" i="1"/>
  <c r="BV206" i="1" s="1"/>
  <c r="CF209" i="1"/>
  <c r="CF208" i="1" s="1"/>
  <c r="CF206" i="1" s="1"/>
  <c r="EU224" i="1"/>
  <c r="EV224" i="1" s="1"/>
  <c r="EW223" i="1"/>
  <c r="EU223" i="1" s="1"/>
  <c r="Q224" i="1"/>
  <c r="R223" i="1"/>
  <c r="Q223" i="1" s="1"/>
  <c r="H209" i="1"/>
  <c r="I208" i="1"/>
  <c r="EO198" i="1"/>
  <c r="EF198" i="1"/>
  <c r="EN16" i="1"/>
  <c r="ES192" i="1"/>
  <c r="EF192" i="1"/>
  <c r="P290" i="1"/>
  <c r="N271" i="1"/>
  <c r="P265" i="1"/>
  <c r="N265" i="1" s="1"/>
  <c r="DN218" i="1"/>
  <c r="DS210" i="1"/>
  <c r="FF201" i="1"/>
  <c r="FG201" i="1" s="1"/>
  <c r="EU185" i="1"/>
  <c r="EV185" i="1" s="1"/>
  <c r="EW183" i="1"/>
  <c r="EU183" i="1" s="1"/>
  <c r="EV183" i="1" s="1"/>
  <c r="I223" i="1"/>
  <c r="H223" i="1" s="1"/>
  <c r="H224" i="1"/>
  <c r="CM208" i="1"/>
  <c r="CM206" i="1" s="1"/>
  <c r="BE211" i="1"/>
  <c r="BE209" i="1"/>
  <c r="BE208" i="1" s="1"/>
  <c r="BE206" i="1" s="1"/>
  <c r="N210" i="1"/>
  <c r="EU196" i="1"/>
  <c r="EV196" i="1" s="1"/>
  <c r="AF204" i="1"/>
  <c r="AF258" i="1" s="1"/>
  <c r="AL186" i="1"/>
  <c r="AL204" i="1" s="1"/>
  <c r="AL258" i="1" s="1"/>
  <c r="DX204" i="1"/>
  <c r="DY204" i="1" s="1"/>
  <c r="EE204" i="1"/>
  <c r="V301" i="1"/>
  <c r="BT179" i="1"/>
  <c r="BT174" i="1" s="1"/>
  <c r="BL179" i="1"/>
  <c r="AY179" i="1"/>
  <c r="AY174" i="1" s="1"/>
  <c r="AZ174" i="1"/>
  <c r="BL174" i="1" s="1"/>
  <c r="EG171" i="1"/>
  <c r="EH171" i="1"/>
  <c r="CQ160" i="1"/>
  <c r="CQ159" i="1" s="1"/>
  <c r="CQ158" i="1" s="1"/>
  <c r="CQ155" i="1" s="1"/>
  <c r="CQ201" i="1" s="1"/>
  <c r="CR159" i="1"/>
  <c r="CR158" i="1" s="1"/>
  <c r="CR155" i="1" s="1"/>
  <c r="CR201" i="1" s="1"/>
  <c r="CR255" i="1" s="1"/>
  <c r="N159" i="1"/>
  <c r="P158" i="1"/>
  <c r="P155" i="1" s="1"/>
  <c r="P201" i="1" s="1"/>
  <c r="DR224" i="1"/>
  <c r="DS224" i="1" s="1"/>
  <c r="DT223" i="1"/>
  <c r="DR223" i="1" s="1"/>
  <c r="DS223" i="1" s="1"/>
  <c r="CF187" i="1"/>
  <c r="BV186" i="1"/>
  <c r="EH183" i="1"/>
  <c r="EG183" i="1"/>
  <c r="EG250" i="1"/>
  <c r="DY250" i="1"/>
  <c r="FI250" i="1"/>
  <c r="FI224" i="1"/>
  <c r="DY224" i="1"/>
  <c r="DY210" i="1"/>
  <c r="FI181" i="1"/>
  <c r="FA181" i="1"/>
  <c r="CT159" i="1"/>
  <c r="CT158" i="1" s="1"/>
  <c r="CT155" i="1" s="1"/>
  <c r="CT201" i="1" s="1"/>
  <c r="CU158" i="1"/>
  <c r="CU155" i="1" s="1"/>
  <c r="CU201" i="1" s="1"/>
  <c r="CU255" i="1" s="1"/>
  <c r="DZ256" i="1"/>
  <c r="DX203" i="1"/>
  <c r="DY203" i="1" s="1"/>
  <c r="EA203" i="1"/>
  <c r="DZ301" i="1"/>
  <c r="FB301" i="1"/>
  <c r="EO301" i="1"/>
  <c r="DP257" i="1"/>
  <c r="CJ204" i="1"/>
  <c r="CJ258" i="1" s="1"/>
  <c r="CH186" i="1"/>
  <c r="CH204" i="1" s="1"/>
  <c r="CH258" i="1" s="1"/>
  <c r="CI166" i="1"/>
  <c r="CH169" i="1"/>
  <c r="CL169" i="1"/>
  <c r="CK169" i="1" s="1"/>
  <c r="FB256" i="1"/>
  <c r="EZ203" i="1"/>
  <c r="FA203" i="1" s="1"/>
  <c r="FC203" i="1"/>
  <c r="DG140" i="1"/>
  <c r="DF140" i="1" s="1"/>
  <c r="DF141" i="1"/>
  <c r="DF135" i="1"/>
  <c r="DG131" i="1"/>
  <c r="CK220" i="1"/>
  <c r="CZ202" i="1"/>
  <c r="CZ201" i="1"/>
  <c r="I201" i="1"/>
  <c r="H155" i="1"/>
  <c r="FA124" i="1"/>
  <c r="DS124" i="1"/>
  <c r="FI124" i="1"/>
  <c r="EG121" i="1"/>
  <c r="EH121" i="1"/>
  <c r="EU112" i="1"/>
  <c r="EV112" i="1" s="1"/>
  <c r="EY111" i="1"/>
  <c r="EU111" i="1" s="1"/>
  <c r="EV111" i="1" s="1"/>
  <c r="FC85" i="1"/>
  <c r="DT85" i="1"/>
  <c r="DR85" i="1" s="1"/>
  <c r="DI85" i="1"/>
  <c r="G301" i="1"/>
  <c r="EH174" i="1"/>
  <c r="EG174" i="1"/>
  <c r="O159" i="1"/>
  <c r="O158" i="1" s="1"/>
  <c r="O155" i="1" s="1"/>
  <c r="N161" i="1"/>
  <c r="N158" i="1" s="1"/>
  <c r="CX202" i="1"/>
  <c r="CW202" i="1" s="1"/>
  <c r="CX201" i="1"/>
  <c r="FE255" i="1"/>
  <c r="EN130" i="1"/>
  <c r="EO131" i="1"/>
  <c r="EF131" i="1"/>
  <c r="CH128" i="1"/>
  <c r="P258" i="1"/>
  <c r="N92" i="1"/>
  <c r="N258" i="1" s="1"/>
  <c r="BL24" i="1"/>
  <c r="AY24" i="1"/>
  <c r="FI176" i="1"/>
  <c r="FA176" i="1"/>
  <c r="DY176" i="1"/>
  <c r="AZ166" i="1"/>
  <c r="AY166" i="1" s="1"/>
  <c r="AY169" i="1"/>
  <c r="BL169" i="1" s="1"/>
  <c r="AW169" i="1"/>
  <c r="AV169" i="1" s="1"/>
  <c r="FK161" i="1"/>
  <c r="DG161" i="1"/>
  <c r="DF161" i="1" s="1"/>
  <c r="FC161" i="1"/>
  <c r="DI161" i="1"/>
  <c r="W159" i="1"/>
  <c r="W158" i="1"/>
  <c r="DO161" i="1"/>
  <c r="DM161" i="1" s="1"/>
  <c r="DN161" i="1" s="1"/>
  <c r="DM160" i="1"/>
  <c r="BH159" i="1"/>
  <c r="BH158" i="1" s="1"/>
  <c r="BU201" i="1"/>
  <c r="BU255" i="1" s="1"/>
  <c r="DO130" i="1"/>
  <c r="DM131" i="1"/>
  <c r="DN131" i="1" s="1"/>
  <c r="DI103" i="1"/>
  <c r="CU258" i="1"/>
  <c r="DN87" i="1"/>
  <c r="FI87" i="1"/>
  <c r="EG87" i="1"/>
  <c r="CB207" i="1"/>
  <c r="CC206" i="1"/>
  <c r="CB206" i="1" s="1"/>
  <c r="FI192" i="1"/>
  <c r="EH190" i="1"/>
  <c r="DN190" i="1"/>
  <c r="EV176" i="1"/>
  <c r="DM165" i="1"/>
  <c r="EW165" i="1"/>
  <c r="EU165" i="1" s="1"/>
  <c r="EV165" i="1" s="1"/>
  <c r="DT165" i="1"/>
  <c r="DR165" i="1" s="1"/>
  <c r="DS165" i="1" s="1"/>
  <c r="AY160" i="1"/>
  <c r="AZ159" i="1"/>
  <c r="AZ158" i="1" s="1"/>
  <c r="AW160" i="1"/>
  <c r="Z159" i="1"/>
  <c r="Z158" i="1" s="1"/>
  <c r="EA131" i="1"/>
  <c r="DX131" i="1"/>
  <c r="DZ130" i="1"/>
  <c r="DN117" i="1"/>
  <c r="DI116" i="1"/>
  <c r="FA117" i="1"/>
  <c r="FI117" i="1"/>
  <c r="FA104" i="1"/>
  <c r="FI104" i="1"/>
  <c r="FG103" i="1"/>
  <c r="DH93" i="1"/>
  <c r="DF94" i="1"/>
  <c r="FF151" i="1"/>
  <c r="FF150" i="1"/>
  <c r="FF153" i="1"/>
  <c r="EZ92" i="1"/>
  <c r="EW58" i="1"/>
  <c r="EU58" i="1" s="1"/>
  <c r="EV58" i="1" s="1"/>
  <c r="EH58" i="1"/>
  <c r="EG58" i="1"/>
  <c r="EW76" i="1"/>
  <c r="EU76" i="1" s="1"/>
  <c r="EV76" i="1" s="1"/>
  <c r="EH76" i="1"/>
  <c r="EG76" i="1"/>
  <c r="DS74" i="1"/>
  <c r="FA159" i="1"/>
  <c r="DT73" i="1"/>
  <c r="DR73" i="1" s="1"/>
  <c r="DS73" i="1" s="1"/>
  <c r="CA255" i="1"/>
  <c r="EG45" i="1"/>
  <c r="EH45" i="1"/>
  <c r="AL38" i="1"/>
  <c r="DG29" i="1"/>
  <c r="DG21" i="1" s="1"/>
  <c r="DF33" i="1"/>
  <c r="DF29" i="1" s="1"/>
  <c r="DF21" i="1" s="1"/>
  <c r="FJ151" i="1"/>
  <c r="FH27" i="1"/>
  <c r="CW29" i="1"/>
  <c r="CW21" i="1" s="1"/>
  <c r="CW150" i="1" s="1"/>
  <c r="CX21" i="1"/>
  <c r="CX150" i="1" s="1"/>
  <c r="E255" i="1"/>
  <c r="CJ201" i="1"/>
  <c r="CJ255" i="1" s="1"/>
  <c r="DY117" i="1"/>
  <c r="FA58" i="1"/>
  <c r="FI58" i="1"/>
  <c r="DY58" i="1"/>
  <c r="DT36" i="1"/>
  <c r="DJ30" i="1"/>
  <c r="EO30" i="1" s="1"/>
  <c r="FK36" i="1"/>
  <c r="FC36" i="1"/>
  <c r="DJ29" i="1"/>
  <c r="DI36" i="1"/>
  <c r="EH38" i="1"/>
  <c r="EG38" i="1"/>
  <c r="FH155" i="1"/>
  <c r="AK36" i="1"/>
  <c r="BL33" i="1"/>
  <c r="AY33" i="1"/>
  <c r="CQ255" i="1"/>
  <c r="AP296" i="1"/>
  <c r="AP6" i="1" s="1"/>
  <c r="AP298" i="1"/>
  <c r="AP8" i="1"/>
  <c r="AP18" i="1"/>
  <c r="Y255" i="1"/>
  <c r="BX201" i="1"/>
  <c r="BX255" i="1" s="1"/>
  <c r="CI301" i="1"/>
  <c r="CI11" i="1" s="1"/>
  <c r="CI19" i="1"/>
  <c r="CT150" i="1"/>
  <c r="CT255" i="1" s="1"/>
  <c r="CP150" i="1"/>
  <c r="EA85" i="1"/>
  <c r="DX85" i="1"/>
  <c r="CW301" i="1"/>
  <c r="CW19" i="1"/>
  <c r="DC118" i="1"/>
  <c r="DD117" i="1"/>
  <c r="CL71" i="1"/>
  <c r="CK73" i="1"/>
  <c r="CK71" i="1" s="1"/>
  <c r="DT46" i="1"/>
  <c r="DR46" i="1" s="1"/>
  <c r="DI46" i="1"/>
  <c r="DN46" i="1" s="1"/>
  <c r="CM298" i="1"/>
  <c r="CM300" i="1" s="1"/>
  <c r="CM296" i="1"/>
  <c r="CM6" i="1" s="1"/>
  <c r="CM8" i="1"/>
  <c r="CM18" i="1"/>
  <c r="DO30" i="1"/>
  <c r="DO29" i="1"/>
  <c r="DM49" i="1"/>
  <c r="CS298" i="1"/>
  <c r="CS300" i="1" s="1"/>
  <c r="CS296" i="1"/>
  <c r="CS6" i="1" s="1"/>
  <c r="CS8" i="1"/>
  <c r="CS18" i="1"/>
  <c r="P255" i="1"/>
  <c r="EH112" i="1"/>
  <c r="EF111" i="1"/>
  <c r="EG112" i="1"/>
  <c r="AL37" i="1"/>
  <c r="AF36" i="1"/>
  <c r="K296" i="1"/>
  <c r="K298" i="1"/>
  <c r="K300" i="1" s="1"/>
  <c r="R255" i="1"/>
  <c r="DX290" i="1"/>
  <c r="DY290" i="1" s="1"/>
  <c r="EA290" i="1"/>
  <c r="DZ13" i="1"/>
  <c r="EH290" i="1"/>
  <c r="EG290" i="1"/>
  <c r="CL291" i="1"/>
  <c r="CK291" i="1" s="1"/>
  <c r="DA291" i="1" s="1"/>
  <c r="CZ291" i="1" s="1"/>
  <c r="DX281" i="1"/>
  <c r="DY281" i="1" s="1"/>
  <c r="ED261" i="1"/>
  <c r="N261" i="1"/>
  <c r="N260" i="1" s="1"/>
  <c r="P260" i="1"/>
  <c r="EH288" i="1"/>
  <c r="EG288" i="1"/>
  <c r="EF286" i="1"/>
  <c r="EG261" i="1"/>
  <c r="EH261" i="1"/>
  <c r="DH261" i="1"/>
  <c r="DF262" i="1"/>
  <c r="CK270" i="1"/>
  <c r="CM264" i="1"/>
  <c r="CM269" i="1"/>
  <c r="CK269" i="1" s="1"/>
  <c r="CN227" i="1"/>
  <c r="CN224" i="1" s="1"/>
  <c r="CO224" i="1"/>
  <c r="CO223" i="1" s="1"/>
  <c r="CN223" i="1" s="1"/>
  <c r="BA261" i="1"/>
  <c r="AV261" i="1"/>
  <c r="AV260" i="1" s="1"/>
  <c r="AV301" i="1" s="1"/>
  <c r="AV11" i="1" s="1"/>
  <c r="AX260" i="1"/>
  <c r="AX301" i="1" s="1"/>
  <c r="AX11" i="1" s="1"/>
  <c r="FK223" i="1"/>
  <c r="FH223" i="1" s="1"/>
  <c r="FI223" i="1" s="1"/>
  <c r="AW294" i="1"/>
  <c r="AV294" i="1" s="1"/>
  <c r="AY294" i="1"/>
  <c r="EG287" i="1"/>
  <c r="DI286" i="1"/>
  <c r="DN287" i="1"/>
  <c r="DR239" i="1"/>
  <c r="DS239" i="1" s="1"/>
  <c r="DU206" i="1"/>
  <c r="DU254" i="1" s="1"/>
  <c r="DU257" i="1" s="1"/>
  <c r="EH224" i="1"/>
  <c r="EG224" i="1"/>
  <c r="FA210" i="1"/>
  <c r="EC254" i="1"/>
  <c r="DK9" i="1"/>
  <c r="EO223" i="1"/>
  <c r="EF223" i="1"/>
  <c r="BG206" i="1"/>
  <c r="DC254" i="1"/>
  <c r="DC200" i="1"/>
  <c r="BG190" i="1"/>
  <c r="BE190" i="1" s="1"/>
  <c r="AY190" i="1"/>
  <c r="BL190" i="1" s="1"/>
  <c r="DM254" i="1"/>
  <c r="BF193" i="1"/>
  <c r="AY193" i="1"/>
  <c r="AZ192" i="1"/>
  <c r="DG301" i="1"/>
  <c r="DG11" i="1" s="1"/>
  <c r="DG19" i="1"/>
  <c r="W223" i="1"/>
  <c r="X206" i="1"/>
  <c r="AT301" i="1"/>
  <c r="AT11" i="1" s="1"/>
  <c r="AT19" i="1"/>
  <c r="DN116" i="1"/>
  <c r="BZ180" i="1"/>
  <c r="BY180" i="1" s="1"/>
  <c r="BH180" i="1"/>
  <c r="CO155" i="1"/>
  <c r="CO201" i="1" s="1"/>
  <c r="CN158" i="1"/>
  <c r="CN155" i="1" s="1"/>
  <c r="CN201" i="1" s="1"/>
  <c r="T201" i="1"/>
  <c r="T255" i="1" s="1"/>
  <c r="ED19" i="1"/>
  <c r="FA101" i="1"/>
  <c r="DS101" i="1"/>
  <c r="FI101" i="1"/>
  <c r="CM301" i="1"/>
  <c r="CM11" i="1" s="1"/>
  <c r="CM19" i="1"/>
  <c r="R206" i="1"/>
  <c r="Q208" i="1"/>
  <c r="Q206" i="1" s="1"/>
  <c r="AU204" i="1"/>
  <c r="AU258" i="1" s="1"/>
  <c r="AS186" i="1"/>
  <c r="AS204" i="1" s="1"/>
  <c r="AS258" i="1" s="1"/>
  <c r="T155" i="1"/>
  <c r="CL258" i="1"/>
  <c r="CL128" i="1"/>
  <c r="J301" i="1"/>
  <c r="FA74" i="1"/>
  <c r="EG74" i="1"/>
  <c r="FI74" i="1"/>
  <c r="DI160" i="1"/>
  <c r="FI160" i="1" s="1"/>
  <c r="BY160" i="1"/>
  <c r="BY159" i="1" s="1"/>
  <c r="BY158" i="1" s="1"/>
  <c r="CT258" i="1"/>
  <c r="DY165" i="1"/>
  <c r="FI165" i="1"/>
  <c r="FA165" i="1"/>
  <c r="FJ256" i="1"/>
  <c r="FK203" i="1"/>
  <c r="FH203" i="1" s="1"/>
  <c r="FI203" i="1" s="1"/>
  <c r="DK257" i="1"/>
  <c r="EE96" i="1"/>
  <c r="DX96" i="1" s="1"/>
  <c r="DI96" i="1"/>
  <c r="Y258" i="1"/>
  <c r="EH60" i="1"/>
  <c r="EG60" i="1"/>
  <c r="BW150" i="1"/>
  <c r="BW255" i="1" s="1"/>
  <c r="CF21" i="1"/>
  <c r="CF150" i="1" s="1"/>
  <c r="O24" i="1"/>
  <c r="N24" i="1" s="1"/>
  <c r="N70" i="1"/>
  <c r="EG56" i="1"/>
  <c r="EN27" i="1"/>
  <c r="EF30" i="1"/>
  <c r="I150" i="1"/>
  <c r="I255" i="1" s="1"/>
  <c r="H21" i="1"/>
  <c r="H150" i="1" s="1"/>
  <c r="EZ158" i="1"/>
  <c r="FB156" i="1"/>
  <c r="FB155" i="1"/>
  <c r="DT71" i="1"/>
  <c r="DR71" i="1" s="1"/>
  <c r="DX73" i="1"/>
  <c r="DX71" i="1" s="1"/>
  <c r="DZ71" i="1"/>
  <c r="EA71" i="1" s="1"/>
  <c r="AK33" i="1"/>
  <c r="I290" i="1"/>
  <c r="H290" i="1" s="1"/>
  <c r="H291" i="1"/>
  <c r="EZ290" i="1"/>
  <c r="FA290" i="1" s="1"/>
  <c r="FC290" i="1"/>
  <c r="FB13" i="1"/>
  <c r="FF286" i="1"/>
  <c r="Z290" i="1"/>
  <c r="AA13" i="1"/>
  <c r="ES286" i="1"/>
  <c r="DY287" i="1"/>
  <c r="W271" i="1"/>
  <c r="Y265" i="1"/>
  <c r="W265" i="1" s="1"/>
  <c r="CK264" i="1"/>
  <c r="EO252" i="1"/>
  <c r="EF252" i="1"/>
  <c r="CV260" i="1"/>
  <c r="CV301" i="1" s="1"/>
  <c r="CT261" i="1"/>
  <c r="CT260" i="1" s="1"/>
  <c r="Y261" i="1"/>
  <c r="W262" i="1"/>
  <c r="P299" i="1"/>
  <c r="N263" i="1"/>
  <c r="N299" i="1" s="1"/>
  <c r="CW261" i="1"/>
  <c r="CW260" i="1" s="1"/>
  <c r="CY260" i="1"/>
  <c r="EZ260" i="1"/>
  <c r="FA260" i="1" s="1"/>
  <c r="FA261" i="1"/>
  <c r="AR225" i="1"/>
  <c r="AR224" i="1" s="1"/>
  <c r="AR223" i="1" s="1"/>
  <c r="AL225" i="1"/>
  <c r="AL224" i="1" s="1"/>
  <c r="AL223" i="1" s="1"/>
  <c r="AF224" i="1"/>
  <c r="AF223" i="1" s="1"/>
  <c r="EH210" i="1"/>
  <c r="EG210" i="1"/>
  <c r="DV286" i="1"/>
  <c r="DR287" i="1"/>
  <c r="DS287" i="1"/>
  <c r="DV12" i="1"/>
  <c r="DR12" i="1" s="1"/>
  <c r="DS12" i="1" s="1"/>
  <c r="EH237" i="1"/>
  <c r="AL222" i="1"/>
  <c r="AL210" i="1" s="1"/>
  <c r="AK210" i="1"/>
  <c r="AK208" i="1" s="1"/>
  <c r="AK206" i="1" s="1"/>
  <c r="DX218" i="1"/>
  <c r="DZ209" i="1"/>
  <c r="CO217" i="1"/>
  <c r="CN217" i="1" s="1"/>
  <c r="CN218" i="1"/>
  <c r="DG207" i="1"/>
  <c r="CO211" i="1"/>
  <c r="CN211" i="1" s="1"/>
  <c r="CN212" i="1"/>
  <c r="CN209" i="1" s="1"/>
  <c r="CN208" i="1" s="1"/>
  <c r="CN206" i="1" s="1"/>
  <c r="CO209" i="1"/>
  <c r="CO208" i="1" s="1"/>
  <c r="AV170" i="1"/>
  <c r="AV166" i="1" s="1"/>
  <c r="AW166" i="1"/>
  <c r="DN262" i="1"/>
  <c r="DS262" i="1"/>
  <c r="BH206" i="1"/>
  <c r="AZ223" i="1"/>
  <c r="AY223" i="1" s="1"/>
  <c r="AY206" i="1" s="1"/>
  <c r="O224" i="1"/>
  <c r="N225" i="1"/>
  <c r="AR213" i="1"/>
  <c r="AR210" i="1" s="1"/>
  <c r="AF210" i="1"/>
  <c r="FA208" i="1"/>
  <c r="DI208" i="1"/>
  <c r="DJ207" i="1"/>
  <c r="FC208" i="1"/>
  <c r="EH199" i="1"/>
  <c r="EG199" i="1"/>
  <c r="EH196" i="1"/>
  <c r="EG196" i="1"/>
  <c r="AL215" i="1"/>
  <c r="AR215" i="1"/>
  <c r="AR214" i="1" s="1"/>
  <c r="AF214" i="1"/>
  <c r="CB197" i="1"/>
  <c r="CB192" i="1" s="1"/>
  <c r="CC192" i="1"/>
  <c r="M301" i="1"/>
  <c r="AV214" i="1"/>
  <c r="DN209" i="1"/>
  <c r="E208" i="1"/>
  <c r="E206" i="1" s="1"/>
  <c r="F206" i="1"/>
  <c r="ER201" i="1"/>
  <c r="ES201" i="1" s="1"/>
  <c r="BZ179" i="1"/>
  <c r="BI174" i="1"/>
  <c r="BH179" i="1"/>
  <c r="BH174" i="1" s="1"/>
  <c r="EH203" i="1"/>
  <c r="EG203" i="1"/>
  <c r="FA217" i="1"/>
  <c r="AV210" i="1"/>
  <c r="AX208" i="1"/>
  <c r="AX206" i="1" s="1"/>
  <c r="FB207" i="1"/>
  <c r="DN192" i="1"/>
  <c r="FA186" i="1"/>
  <c r="Y269" i="1"/>
  <c r="W269" i="1" s="1"/>
  <c r="DN210" i="1"/>
  <c r="DU9" i="1"/>
  <c r="DU8" i="1" s="1"/>
  <c r="CW159" i="1"/>
  <c r="FM255" i="1"/>
  <c r="AL192" i="1"/>
  <c r="EC255" i="1"/>
  <c r="EB18" i="1"/>
  <c r="X166" i="1"/>
  <c r="X155" i="1" s="1"/>
  <c r="W170" i="1"/>
  <c r="W166" i="1" s="1"/>
  <c r="EW203" i="1"/>
  <c r="EU157" i="1"/>
  <c r="EV157" i="1" s="1"/>
  <c r="DX258" i="1"/>
  <c r="DJ130" i="1"/>
  <c r="FK140" i="1"/>
  <c r="DT140" i="1"/>
  <c r="DR140" i="1" s="1"/>
  <c r="FC140" i="1"/>
  <c r="EO140" i="1"/>
  <c r="DI140" i="1"/>
  <c r="DT183" i="1"/>
  <c r="DR183" i="1" s="1"/>
  <c r="DS183" i="1" s="1"/>
  <c r="W174" i="1"/>
  <c r="EH166" i="1"/>
  <c r="EG166" i="1"/>
  <c r="DR160" i="1"/>
  <c r="DS160" i="1" s="1"/>
  <c r="EV121" i="1"/>
  <c r="BA186" i="1"/>
  <c r="AY187" i="1"/>
  <c r="BG187" i="1"/>
  <c r="CL201" i="1"/>
  <c r="CW158" i="1"/>
  <c r="CW155" i="1" s="1"/>
  <c r="CW201" i="1" s="1"/>
  <c r="EH132" i="1"/>
  <c r="EG132" i="1"/>
  <c r="DF117" i="1"/>
  <c r="DF116" i="1" s="1"/>
  <c r="DG116" i="1"/>
  <c r="S301" i="1"/>
  <c r="EO71" i="1"/>
  <c r="BS174" i="1"/>
  <c r="J201" i="1"/>
  <c r="J255" i="1" s="1"/>
  <c r="DJ158" i="1"/>
  <c r="FC158" i="1" s="1"/>
  <c r="DI159" i="1"/>
  <c r="FI159" i="1" s="1"/>
  <c r="DZ160" i="1"/>
  <c r="EN161" i="1"/>
  <c r="EF160" i="1"/>
  <c r="EO160" i="1"/>
  <c r="EN159" i="1"/>
  <c r="CF159" i="1"/>
  <c r="BV158" i="1"/>
  <c r="BZ161" i="1"/>
  <c r="BY161" i="1" s="1"/>
  <c r="BT161" i="1"/>
  <c r="BS161" i="1" s="1"/>
  <c r="BH161" i="1"/>
  <c r="EH127" i="1"/>
  <c r="EG127" i="1"/>
  <c r="FA111" i="1"/>
  <c r="DL92" i="1"/>
  <c r="DR190" i="1"/>
  <c r="DS190" i="1" s="1"/>
  <c r="DV186" i="1"/>
  <c r="AS155" i="1"/>
  <c r="AS201" i="1" s="1"/>
  <c r="AS255" i="1" s="1"/>
  <c r="EW301" i="1"/>
  <c r="EU301" i="1" s="1"/>
  <c r="AH301" i="1"/>
  <c r="AH11" i="1" s="1"/>
  <c r="AH19" i="1"/>
  <c r="DM104" i="1"/>
  <c r="DN104" i="1" s="1"/>
  <c r="DQ103" i="1"/>
  <c r="DM103" i="1" s="1"/>
  <c r="ER104" i="1"/>
  <c r="EY104" i="1" s="1"/>
  <c r="CZ301" i="1"/>
  <c r="CZ19" i="1"/>
  <c r="AK258" i="1"/>
  <c r="EW46" i="1"/>
  <c r="EU46" i="1" s="1"/>
  <c r="DE255" i="1"/>
  <c r="DE257" i="1"/>
  <c r="DE143" i="1"/>
  <c r="BH74" i="1"/>
  <c r="BI73" i="1"/>
  <c r="BH73" i="1" s="1"/>
  <c r="CC74" i="1"/>
  <c r="DN64" i="1"/>
  <c r="FA64" i="1"/>
  <c r="FH21" i="1"/>
  <c r="CZ131" i="1"/>
  <c r="CZ130" i="1" s="1"/>
  <c r="CZ129" i="1" s="1"/>
  <c r="CZ150" i="1" s="1"/>
  <c r="CZ152" i="1"/>
  <c r="BM296" i="1"/>
  <c r="BM6" i="1" s="1"/>
  <c r="BM8" i="1"/>
  <c r="BM18" i="1"/>
  <c r="FC159" i="1"/>
  <c r="DN101" i="1"/>
  <c r="FA73" i="1"/>
  <c r="FI73" i="1"/>
  <c r="EV39" i="1"/>
  <c r="F255" i="1"/>
  <c r="DS111" i="1"/>
  <c r="CS301" i="1"/>
  <c r="CS11" i="1" s="1"/>
  <c r="CS19" i="1"/>
  <c r="FA93" i="1"/>
  <c r="EW56" i="1"/>
  <c r="EU56" i="1" s="1"/>
  <c r="EV56" i="1" s="1"/>
  <c r="DM56" i="1"/>
  <c r="DN56" i="1" s="1"/>
  <c r="DT56" i="1"/>
  <c r="DR56" i="1" s="1"/>
  <c r="DS56" i="1" s="1"/>
  <c r="EG52" i="1"/>
  <c r="EH52" i="1"/>
  <c r="DJ152" i="1"/>
  <c r="EA152" i="1" s="1"/>
  <c r="DT31" i="1"/>
  <c r="DI31" i="1"/>
  <c r="DJ28" i="1"/>
  <c r="FK31" i="1"/>
  <c r="FC31" i="1"/>
  <c r="EW31" i="1"/>
  <c r="L255" i="1"/>
  <c r="FJ202" i="1"/>
  <c r="FJ201" i="1"/>
  <c r="EV74" i="1"/>
  <c r="EF71" i="1"/>
  <c r="EH55" i="1"/>
  <c r="AK38" i="1"/>
  <c r="EF36" i="1"/>
  <c r="EO36" i="1"/>
  <c r="DX28" i="1"/>
  <c r="EA28" i="1"/>
  <c r="EA29" i="1"/>
  <c r="DX29" i="1"/>
  <c r="DZ21" i="1"/>
  <c r="BB255" i="1"/>
  <c r="AK150" i="1"/>
  <c r="U298" i="1"/>
  <c r="U300" i="1" s="1"/>
  <c r="U296" i="1"/>
  <c r="EW130" i="1"/>
  <c r="EU131" i="1"/>
  <c r="EV131" i="1" s="1"/>
  <c r="EN28" i="1" l="1"/>
  <c r="EW28" i="1" s="1"/>
  <c r="EU28" i="1" s="1"/>
  <c r="X153" i="1"/>
  <c r="DY96" i="1"/>
  <c r="CK201" i="1"/>
  <c r="AU296" i="1"/>
  <c r="AU6" i="1" s="1"/>
  <c r="EF31" i="1"/>
  <c r="DO256" i="1"/>
  <c r="EG40" i="1"/>
  <c r="BL225" i="1"/>
  <c r="BL224" i="1" s="1"/>
  <c r="BL223" i="1" s="1"/>
  <c r="BL206" i="1" s="1"/>
  <c r="EO31" i="1"/>
  <c r="AG155" i="1"/>
  <c r="AG201" i="1" s="1"/>
  <c r="AG255" i="1" s="1"/>
  <c r="AG18" i="1" s="1"/>
  <c r="EA30" i="1"/>
  <c r="DU255" i="1"/>
  <c r="DU18" i="1" s="1"/>
  <c r="DU6" i="1" s="1"/>
  <c r="ES94" i="1"/>
  <c r="EF94" i="1"/>
  <c r="ER93" i="1"/>
  <c r="ES93" i="1" s="1"/>
  <c r="DN103" i="1"/>
  <c r="AL36" i="1"/>
  <c r="DQ92" i="1"/>
  <c r="DM92" i="1" s="1"/>
  <c r="EY94" i="1"/>
  <c r="CH301" i="1"/>
  <c r="CH11" i="1" s="1"/>
  <c r="CH19" i="1"/>
  <c r="Q298" i="1"/>
  <c r="Q300" i="1" s="1"/>
  <c r="Q296" i="1"/>
  <c r="EY103" i="1"/>
  <c r="EU103" i="1" s="1"/>
  <c r="EV103" i="1" s="1"/>
  <c r="EU104" i="1"/>
  <c r="EV104" i="1" s="1"/>
  <c r="T298" i="1"/>
  <c r="T300" i="1" s="1"/>
  <c r="T296" i="1"/>
  <c r="CJ298" i="1"/>
  <c r="CJ300" i="1" s="1"/>
  <c r="CJ296" i="1"/>
  <c r="CJ6" i="1" s="1"/>
  <c r="CJ18" i="1"/>
  <c r="CJ8" i="1"/>
  <c r="CZ143" i="1"/>
  <c r="CZ151" i="1"/>
  <c r="CW151" i="1" s="1"/>
  <c r="X201" i="1"/>
  <c r="W155" i="1"/>
  <c r="CR296" i="1"/>
  <c r="CR6" i="1" s="1"/>
  <c r="CR298" i="1"/>
  <c r="CR300" i="1" s="1"/>
  <c r="CR18" i="1"/>
  <c r="CR8" i="1"/>
  <c r="BX298" i="1"/>
  <c r="BX300" i="1" s="1"/>
  <c r="BX296" i="1"/>
  <c r="BX6" i="1" s="1"/>
  <c r="BX18" i="1"/>
  <c r="BX8" i="1"/>
  <c r="DJ21" i="1"/>
  <c r="EO21" i="1" s="1"/>
  <c r="FK29" i="1"/>
  <c r="DR36" i="1"/>
  <c r="DS36" i="1" s="1"/>
  <c r="DT29" i="1"/>
  <c r="CX143" i="1"/>
  <c r="CX152" i="1" s="1"/>
  <c r="CW152" i="1" s="1"/>
  <c r="FJ9" i="1"/>
  <c r="FF255" i="1"/>
  <c r="DF93" i="1"/>
  <c r="DH92" i="1"/>
  <c r="EA130" i="1"/>
  <c r="DZ129" i="1"/>
  <c r="AW159" i="1"/>
  <c r="AW158" i="1" s="1"/>
  <c r="AW155" i="1" s="1"/>
  <c r="AW201" i="1" s="1"/>
  <c r="AW255" i="1" s="1"/>
  <c r="AV160" i="1"/>
  <c r="AV159" i="1" s="1"/>
  <c r="AV158" i="1" s="1"/>
  <c r="AV155" i="1" s="1"/>
  <c r="AV201" i="1" s="1"/>
  <c r="AV255" i="1" s="1"/>
  <c r="CU301" i="1"/>
  <c r="CU11" i="1" s="1"/>
  <c r="CT11" i="1" s="1"/>
  <c r="CU19" i="1"/>
  <c r="FA161" i="1"/>
  <c r="FI161" i="1"/>
  <c r="DT161" i="1"/>
  <c r="P301" i="1"/>
  <c r="EG131" i="1"/>
  <c r="EH131" i="1"/>
  <c r="EF130" i="1"/>
  <c r="FI85" i="1"/>
  <c r="FA85" i="1"/>
  <c r="DN85" i="1"/>
  <c r="EG85" i="1"/>
  <c r="EZ256" i="1"/>
  <c r="FB10" i="1"/>
  <c r="BK174" i="1"/>
  <c r="AL301" i="1"/>
  <c r="AL11" i="1" s="1"/>
  <c r="AL19" i="1"/>
  <c r="EO16" i="1"/>
  <c r="EF16" i="1"/>
  <c r="FJ257" i="1"/>
  <c r="CA301" i="1"/>
  <c r="CA11" i="1" s="1"/>
  <c r="CA19" i="1"/>
  <c r="AG8" i="1"/>
  <c r="EF96" i="1"/>
  <c r="EG96" i="1" s="1"/>
  <c r="EG98" i="1"/>
  <c r="DT208" i="1"/>
  <c r="DR209" i="1"/>
  <c r="DS209" i="1" s="1"/>
  <c r="EH186" i="1"/>
  <c r="DN186" i="1"/>
  <c r="DZ27" i="1"/>
  <c r="CL255" i="1"/>
  <c r="AR209" i="1"/>
  <c r="AR208" i="1" s="1"/>
  <c r="AR206" i="1" s="1"/>
  <c r="AR211" i="1"/>
  <c r="DF159" i="1"/>
  <c r="DG158" i="1"/>
  <c r="EZ29" i="1"/>
  <c r="FA33" i="1"/>
  <c r="AF301" i="1"/>
  <c r="AF11" i="1" s="1"/>
  <c r="AF19" i="1"/>
  <c r="DC204" i="1"/>
  <c r="DC258" i="1" s="1"/>
  <c r="DC201" i="1"/>
  <c r="DY116" i="1"/>
  <c r="BB298" i="1"/>
  <c r="BB300" i="1" s="1"/>
  <c r="BB296" i="1"/>
  <c r="BB6" i="1" s="1"/>
  <c r="BB8" i="1"/>
  <c r="BB18" i="1"/>
  <c r="FH201" i="1"/>
  <c r="FJ255" i="1"/>
  <c r="L298" i="1"/>
  <c r="L300" i="1" s="1"/>
  <c r="L296" i="1"/>
  <c r="DI28" i="1"/>
  <c r="DY28" i="1" s="1"/>
  <c r="FK28" i="1"/>
  <c r="CB74" i="1"/>
  <c r="CF74" i="1" s="1"/>
  <c r="BZ74" i="1"/>
  <c r="CC73" i="1"/>
  <c r="DL151" i="1"/>
  <c r="EE92" i="1"/>
  <c r="DL153" i="1"/>
  <c r="DI92" i="1"/>
  <c r="DL150" i="1"/>
  <c r="EF161" i="1"/>
  <c r="EO161" i="1"/>
  <c r="J298" i="1"/>
  <c r="J300" i="1" s="1"/>
  <c r="J296" i="1"/>
  <c r="BA204" i="1"/>
  <c r="BA258" i="1" s="1"/>
  <c r="BA201" i="1"/>
  <c r="BA255" i="1" s="1"/>
  <c r="DS140" i="1"/>
  <c r="EB6" i="1"/>
  <c r="EC6" i="1" s="1"/>
  <c r="EC18" i="1"/>
  <c r="DX209" i="1"/>
  <c r="DY209" i="1" s="1"/>
  <c r="EA209" i="1"/>
  <c r="DZ208" i="1"/>
  <c r="DN223" i="1"/>
  <c r="DS71" i="1"/>
  <c r="BW296" i="1"/>
  <c r="BW6" i="1" s="1"/>
  <c r="BW298" i="1"/>
  <c r="BW300" i="1" s="1"/>
  <c r="BW8" i="1"/>
  <c r="BW18" i="1"/>
  <c r="FI96" i="1"/>
  <c r="DS96" i="1"/>
  <c r="DN96" i="1"/>
  <c r="FA96" i="1"/>
  <c r="FJ10" i="1"/>
  <c r="CT301" i="1"/>
  <c r="CT19" i="1"/>
  <c r="AU301" i="1"/>
  <c r="AU11" i="1" s="1"/>
  <c r="AU19" i="1"/>
  <c r="AY192" i="1"/>
  <c r="BL192" i="1" s="1"/>
  <c r="BL193" i="1"/>
  <c r="EG286" i="1"/>
  <c r="EH286" i="1"/>
  <c r="DN49" i="1"/>
  <c r="EH49" i="1"/>
  <c r="DS46" i="1"/>
  <c r="DD136" i="1"/>
  <c r="DD130" i="1" s="1"/>
  <c r="DD129" i="1" s="1"/>
  <c r="DC117" i="1"/>
  <c r="DD116" i="1"/>
  <c r="DY85" i="1"/>
  <c r="CT296" i="1"/>
  <c r="CT6" i="1" s="1"/>
  <c r="CT298" i="1"/>
  <c r="CT18" i="1"/>
  <c r="CT8" i="1"/>
  <c r="CW143" i="1"/>
  <c r="EV85" i="1"/>
  <c r="FG92" i="1"/>
  <c r="DY131" i="1"/>
  <c r="DX130" i="1"/>
  <c r="AZ155" i="1"/>
  <c r="AZ201" i="1" s="1"/>
  <c r="AZ255" i="1" s="1"/>
  <c r="DN165" i="1"/>
  <c r="EH165" i="1"/>
  <c r="FI103" i="1"/>
  <c r="DY103" i="1"/>
  <c r="BU18" i="1"/>
  <c r="DO159" i="1"/>
  <c r="EW161" i="1"/>
  <c r="DR93" i="1"/>
  <c r="DS93" i="1" s="1"/>
  <c r="DS85" i="1"/>
  <c r="DF131" i="1"/>
  <c r="DF130" i="1" s="1"/>
  <c r="DF129" i="1" s="1"/>
  <c r="DG130" i="1"/>
  <c r="DG129" i="1" s="1"/>
  <c r="DG15" i="1" s="1"/>
  <c r="DF15" i="1" s="1"/>
  <c r="CJ301" i="1"/>
  <c r="CJ11" i="1" s="1"/>
  <c r="CJ19" i="1"/>
  <c r="DX256" i="1"/>
  <c r="DZ10" i="1"/>
  <c r="EG198" i="1"/>
  <c r="EH198" i="1"/>
  <c r="I206" i="1"/>
  <c r="H208" i="1"/>
  <c r="H206" i="1" s="1"/>
  <c r="EV223" i="1"/>
  <c r="ET257" i="1"/>
  <c r="ET9" i="1" s="1"/>
  <c r="ET255" i="1"/>
  <c r="AZ206" i="1"/>
  <c r="BJ298" i="1"/>
  <c r="BJ300" i="1" s="1"/>
  <c r="DS103" i="1"/>
  <c r="EU98" i="1"/>
  <c r="EV98" i="1" s="1"/>
  <c r="EY96" i="1"/>
  <c r="BH195" i="1"/>
  <c r="BH192" i="1" s="1"/>
  <c r="BI192" i="1"/>
  <c r="BZ195" i="1"/>
  <c r="DF251" i="1"/>
  <c r="DF16" i="1"/>
  <c r="EH181" i="1"/>
  <c r="EG181" i="1"/>
  <c r="FG202" i="1"/>
  <c r="FA223" i="1"/>
  <c r="DM71" i="1"/>
  <c r="EW71" i="1"/>
  <c r="CV296" i="1"/>
  <c r="CV6" i="1" s="1"/>
  <c r="CV7" i="1" s="1"/>
  <c r="CK21" i="1"/>
  <c r="CK150" i="1" s="1"/>
  <c r="AY171" i="1"/>
  <c r="BL171" i="1" s="1"/>
  <c r="BT171" i="1"/>
  <c r="BS171" i="1" s="1"/>
  <c r="CX207" i="1"/>
  <c r="CW223" i="1"/>
  <c r="BS159" i="1"/>
  <c r="BS158" i="1" s="1"/>
  <c r="FC29" i="1"/>
  <c r="FB21" i="1"/>
  <c r="CC201" i="1"/>
  <c r="DM256" i="1"/>
  <c r="DO10" i="1"/>
  <c r="DM10" i="1" s="1"/>
  <c r="EE172" i="1"/>
  <c r="DX173" i="1"/>
  <c r="DY173" i="1" s="1"/>
  <c r="FI217" i="1"/>
  <c r="DN217" i="1"/>
  <c r="EG217" i="1"/>
  <c r="DY217" i="1"/>
  <c r="EH239" i="1"/>
  <c r="EG239" i="1"/>
  <c r="AX296" i="1"/>
  <c r="AX6" i="1" s="1"/>
  <c r="DB255" i="1"/>
  <c r="EF152" i="1"/>
  <c r="EN256" i="1"/>
  <c r="DX21" i="1"/>
  <c r="EW152" i="1"/>
  <c r="EU152" i="1" s="1"/>
  <c r="EU31" i="1"/>
  <c r="EV31" i="1" s="1"/>
  <c r="FI31" i="1"/>
  <c r="FA31" i="1"/>
  <c r="DY31" i="1"/>
  <c r="DN31" i="1"/>
  <c r="F296" i="1"/>
  <c r="F298" i="1"/>
  <c r="F300" i="1" s="1"/>
  <c r="DE300" i="1"/>
  <c r="DE296" i="1"/>
  <c r="DE6" i="1" s="1"/>
  <c r="DE298" i="1"/>
  <c r="DE8" i="1"/>
  <c r="DE18" i="1"/>
  <c r="AS298" i="1"/>
  <c r="AS300" i="1" s="1"/>
  <c r="AS296" i="1"/>
  <c r="AS6" i="1" s="1"/>
  <c r="AS18" i="1"/>
  <c r="AS8" i="1"/>
  <c r="EN158" i="1"/>
  <c r="EO159" i="1"/>
  <c r="EF159" i="1"/>
  <c r="DZ161" i="1"/>
  <c r="DZ159" i="1"/>
  <c r="DX160" i="1"/>
  <c r="DY160" i="1" s="1"/>
  <c r="EA160" i="1"/>
  <c r="DN140" i="1"/>
  <c r="FI140" i="1"/>
  <c r="FA140" i="1"/>
  <c r="EV140" i="1"/>
  <c r="EG140" i="1"/>
  <c r="DY140" i="1"/>
  <c r="DI130" i="1"/>
  <c r="EU203" i="1"/>
  <c r="EV203" i="1" s="1"/>
  <c r="DJ206" i="1"/>
  <c r="DI207" i="1"/>
  <c r="FK207" i="1"/>
  <c r="DF207" i="1"/>
  <c r="DG206" i="1"/>
  <c r="DR286" i="1"/>
  <c r="DS286" i="1"/>
  <c r="CY301" i="1"/>
  <c r="CY11" i="1"/>
  <c r="CW11" i="1" s="1"/>
  <c r="EG252" i="1"/>
  <c r="EH252" i="1"/>
  <c r="AK290" i="1"/>
  <c r="AK13" i="1" s="1"/>
  <c r="Z13" i="1"/>
  <c r="FB202" i="1"/>
  <c r="FB201" i="1"/>
  <c r="EF27" i="1"/>
  <c r="CL301" i="1"/>
  <c r="CL11" i="1" s="1"/>
  <c r="CL19" i="1"/>
  <c r="BF192" i="1"/>
  <c r="BE193" i="1"/>
  <c r="BE192" i="1" s="1"/>
  <c r="EH223" i="1"/>
  <c r="EG223" i="1"/>
  <c r="DH260" i="1"/>
  <c r="DF260" i="1" s="1"/>
  <c r="DF261" i="1"/>
  <c r="DX261" i="1"/>
  <c r="ED260" i="1"/>
  <c r="ED11" i="1" s="1"/>
  <c r="P298" i="1"/>
  <c r="P300" i="1" s="1"/>
  <c r="P296" i="1"/>
  <c r="DO21" i="1"/>
  <c r="DM29" i="1"/>
  <c r="CQ298" i="1"/>
  <c r="CQ300" i="1" s="1"/>
  <c r="CQ296" i="1"/>
  <c r="CQ6" i="1" s="1"/>
  <c r="CS7" i="1" s="1"/>
  <c r="CQ8" i="1"/>
  <c r="CQ18" i="1"/>
  <c r="CA298" i="1"/>
  <c r="CA300" i="1" s="1"/>
  <c r="CA296" i="1"/>
  <c r="CA6" i="1" s="1"/>
  <c r="CA8" i="1"/>
  <c r="CA18" i="1"/>
  <c r="EZ153" i="1"/>
  <c r="FA92" i="1"/>
  <c r="FF257" i="1"/>
  <c r="FF9" i="1"/>
  <c r="DS116" i="1"/>
  <c r="FI116" i="1"/>
  <c r="FA116" i="1"/>
  <c r="BL160" i="1"/>
  <c r="AY159" i="1"/>
  <c r="EN129" i="1"/>
  <c r="EN151" i="1" s="1"/>
  <c r="EO130" i="1"/>
  <c r="FA160" i="1"/>
  <c r="EA301" i="1"/>
  <c r="DZ11" i="1"/>
  <c r="CU298" i="1"/>
  <c r="CU300" i="1"/>
  <c r="CU296" i="1"/>
  <c r="CU6" i="1" s="1"/>
  <c r="CU7" i="1" s="1"/>
  <c r="CU8" i="1"/>
  <c r="CU18" i="1"/>
  <c r="BV204" i="1"/>
  <c r="BV258" i="1" s="1"/>
  <c r="CF186" i="1"/>
  <c r="CF204" i="1" s="1"/>
  <c r="CF258" i="1" s="1"/>
  <c r="EG192" i="1"/>
  <c r="EH192" i="1"/>
  <c r="EY266" i="1"/>
  <c r="EU266" i="1" s="1"/>
  <c r="EV266" i="1" s="1"/>
  <c r="EY265" i="1"/>
  <c r="EU265" i="1" s="1"/>
  <c r="EV265" i="1" s="1"/>
  <c r="EU286" i="1"/>
  <c r="EV286" i="1" s="1"/>
  <c r="AT298" i="1"/>
  <c r="AT300" i="1" s="1"/>
  <c r="AT296" i="1"/>
  <c r="AT6" i="1" s="1"/>
  <c r="AT7" i="1" s="1"/>
  <c r="AT8" i="1"/>
  <c r="AT18" i="1"/>
  <c r="BO296" i="1"/>
  <c r="BO6" i="1" s="1"/>
  <c r="BO8" i="1"/>
  <c r="BO18" i="1"/>
  <c r="ES96" i="1"/>
  <c r="BS195" i="1"/>
  <c r="BS192" i="1" s="1"/>
  <c r="BT192" i="1"/>
  <c r="Y206" i="1"/>
  <c r="W208" i="1"/>
  <c r="W206" i="1" s="1"/>
  <c r="DN73" i="1"/>
  <c r="EH73" i="1"/>
  <c r="DQ153" i="1"/>
  <c r="DQ151" i="1"/>
  <c r="CY257" i="1"/>
  <c r="CY255" i="1"/>
  <c r="EH204" i="1"/>
  <c r="FG12" i="1"/>
  <c r="EZ12" i="1"/>
  <c r="FA12" i="1" s="1"/>
  <c r="BT159" i="1"/>
  <c r="BT158" i="1" s="1"/>
  <c r="EV160" i="1"/>
  <c r="FC30" i="1"/>
  <c r="EZ30" i="1"/>
  <c r="FB27" i="1"/>
  <c r="DS92" i="1"/>
  <c r="CB155" i="1"/>
  <c r="CB201" i="1" s="1"/>
  <c r="DN260" i="1"/>
  <c r="EV260" i="1"/>
  <c r="DS260" i="1"/>
  <c r="EF218" i="1"/>
  <c r="EH218" i="1" s="1"/>
  <c r="EN209" i="1"/>
  <c r="EW218" i="1"/>
  <c r="AL290" i="1"/>
  <c r="AL13" i="1" s="1"/>
  <c r="AF13" i="1"/>
  <c r="AV290" i="1"/>
  <c r="AV13" i="1" s="1"/>
  <c r="AW13" i="1"/>
  <c r="AZ290" i="1"/>
  <c r="EO28" i="1"/>
  <c r="EH71" i="1"/>
  <c r="FH202" i="1"/>
  <c r="DR31" i="1"/>
  <c r="DS31" i="1" s="1"/>
  <c r="DT28" i="1"/>
  <c r="DR28" i="1" s="1"/>
  <c r="DI71" i="1"/>
  <c r="EV46" i="1"/>
  <c r="DV204" i="1"/>
  <c r="DR204" i="1" s="1"/>
  <c r="DS204" i="1" s="1"/>
  <c r="DV202" i="1"/>
  <c r="DV201" i="1"/>
  <c r="DR186" i="1"/>
  <c r="DS186" i="1" s="1"/>
  <c r="BE187" i="1"/>
  <c r="BE186" i="1" s="1"/>
  <c r="BE258" i="1" s="1"/>
  <c r="BG186" i="1"/>
  <c r="DT130" i="1"/>
  <c r="DR130" i="1" s="1"/>
  <c r="DS130" i="1" s="1"/>
  <c r="DJ129" i="1"/>
  <c r="FK130" i="1"/>
  <c r="FC130" i="1"/>
  <c r="FB206" i="1"/>
  <c r="EZ207" i="1"/>
  <c r="FA207" i="1" s="1"/>
  <c r="FC207" i="1"/>
  <c r="FI208" i="1"/>
  <c r="DN208" i="1"/>
  <c r="CO206" i="1"/>
  <c r="Y260" i="1"/>
  <c r="Y296" i="1" s="1"/>
  <c r="W261" i="1"/>
  <c r="W260" i="1" s="1"/>
  <c r="W301" i="1" s="1"/>
  <c r="DY71" i="1"/>
  <c r="FC156" i="1"/>
  <c r="EZ156" i="1"/>
  <c r="I298" i="1"/>
  <c r="I300" i="1" s="1"/>
  <c r="I296" i="1"/>
  <c r="FM257" i="1"/>
  <c r="FE257" i="1"/>
  <c r="BZ159" i="1"/>
  <c r="BZ158" i="1" s="1"/>
  <c r="BL261" i="1"/>
  <c r="BL260" i="1" s="1"/>
  <c r="BU261" i="1"/>
  <c r="BA260" i="1"/>
  <c r="AY261" i="1"/>
  <c r="AY260" i="1" s="1"/>
  <c r="EA13" i="1"/>
  <c r="DX13" i="1"/>
  <c r="DY13" i="1" s="1"/>
  <c r="EO29" i="1"/>
  <c r="DM30" i="1"/>
  <c r="DO27" i="1"/>
  <c r="FI36" i="1"/>
  <c r="FA36" i="1"/>
  <c r="DI29" i="1"/>
  <c r="DY29" i="1" s="1"/>
  <c r="DN36" i="1"/>
  <c r="DY36" i="1"/>
  <c r="EW30" i="1"/>
  <c r="EU30" i="1" s="1"/>
  <c r="EV30" i="1" s="1"/>
  <c r="DT30" i="1"/>
  <c r="DJ27" i="1"/>
  <c r="EO27" i="1" s="1"/>
  <c r="DI30" i="1"/>
  <c r="FI30" i="1" s="1"/>
  <c r="FK30" i="1"/>
  <c r="E298" i="1"/>
  <c r="E300" i="1" s="1"/>
  <c r="E296" i="1"/>
  <c r="FF258" i="1"/>
  <c r="Z155" i="1"/>
  <c r="Z201" i="1" s="1"/>
  <c r="Z255" i="1" s="1"/>
  <c r="CU128" i="1"/>
  <c r="CT128" i="1" s="1"/>
  <c r="DO129" i="1"/>
  <c r="DM130" i="1"/>
  <c r="DN130" i="1" s="1"/>
  <c r="DN160" i="1"/>
  <c r="N301" i="1"/>
  <c r="O201" i="1"/>
  <c r="N201" i="1" s="1"/>
  <c r="N255" i="1" s="1"/>
  <c r="N155" i="1"/>
  <c r="H201" i="1"/>
  <c r="H255" i="1" s="1"/>
  <c r="CH166" i="1"/>
  <c r="CB128" i="1"/>
  <c r="CA128" i="1"/>
  <c r="BY128" i="1" s="1"/>
  <c r="FA103" i="1"/>
  <c r="AL161" i="1"/>
  <c r="AL159" i="1" s="1"/>
  <c r="AL158" i="1" s="1"/>
  <c r="AR161" i="1"/>
  <c r="AR159" i="1" s="1"/>
  <c r="AR158" i="1" s="1"/>
  <c r="AF159" i="1"/>
  <c r="AF158" i="1" s="1"/>
  <c r="AL170" i="1"/>
  <c r="AR170" i="1"/>
  <c r="AR166" i="1" s="1"/>
  <c r="AF166" i="1"/>
  <c r="AL166" i="1" s="1"/>
  <c r="EW181" i="1"/>
  <c r="EU181" i="1" s="1"/>
  <c r="EV181" i="1" s="1"/>
  <c r="DR203" i="1"/>
  <c r="DS203" i="1" s="1"/>
  <c r="EE192" i="1"/>
  <c r="ED201" i="1"/>
  <c r="DX192" i="1"/>
  <c r="DY192" i="1" s="1"/>
  <c r="ED202" i="1"/>
  <c r="N208" i="1"/>
  <c r="EU239" i="1"/>
  <c r="EV239" i="1" s="1"/>
  <c r="EX206" i="1"/>
  <c r="EX254" i="1" s="1"/>
  <c r="O255" i="1"/>
  <c r="CV8" i="1"/>
  <c r="CV300" i="1"/>
  <c r="FH129" i="1"/>
  <c r="FI130" i="1"/>
  <c r="BI171" i="1"/>
  <c r="BZ172" i="1"/>
  <c r="BF172" i="1"/>
  <c r="BH172" i="1"/>
  <c r="AF208" i="1"/>
  <c r="AF206" i="1" s="1"/>
  <c r="FA288" i="1"/>
  <c r="FG288" i="1" s="1"/>
  <c r="EZ286" i="1"/>
  <c r="FA286" i="1" s="1"/>
  <c r="FG286" i="1" s="1"/>
  <c r="EH116" i="1"/>
  <c r="EG116" i="1"/>
  <c r="EW116" i="1"/>
  <c r="EU116" i="1" s="1"/>
  <c r="EV116" i="1" s="1"/>
  <c r="DE301" i="1"/>
  <c r="DE11" i="1" s="1"/>
  <c r="DE19" i="1"/>
  <c r="FM6" i="1"/>
  <c r="FE6" i="1"/>
  <c r="DA254" i="1"/>
  <c r="DA200" i="1"/>
  <c r="CZ206" i="1"/>
  <c r="CP208" i="1"/>
  <c r="CP206" i="1" s="1"/>
  <c r="DN261" i="1"/>
  <c r="DS261" i="1"/>
  <c r="EP254" i="1"/>
  <c r="EQ206" i="1"/>
  <c r="FO300" i="1"/>
  <c r="FO296" i="1"/>
  <c r="FO298" i="1"/>
  <c r="FO18" i="1"/>
  <c r="AU7" i="1"/>
  <c r="AX8" i="1"/>
  <c r="EH31" i="1"/>
  <c r="EG31" i="1"/>
  <c r="EW129" i="1"/>
  <c r="EU130" i="1"/>
  <c r="EV130" i="1" s="1"/>
  <c r="AK255" i="1"/>
  <c r="EG36" i="1"/>
  <c r="EW36" i="1"/>
  <c r="EH36" i="1"/>
  <c r="EF29" i="1"/>
  <c r="DI152" i="1"/>
  <c r="FC152" i="1"/>
  <c r="DT152" i="1"/>
  <c r="DR152" i="1" s="1"/>
  <c r="FK152" i="1"/>
  <c r="DJ256" i="1"/>
  <c r="AK301" i="1"/>
  <c r="AK11" i="1" s="1"/>
  <c r="AK19" i="1"/>
  <c r="ES104" i="1"/>
  <c r="EF104" i="1"/>
  <c r="ER103" i="1"/>
  <c r="ER92" i="1" s="1"/>
  <c r="CF158" i="1"/>
  <c r="CF155" i="1" s="1"/>
  <c r="BV155" i="1"/>
  <c r="BV201" i="1" s="1"/>
  <c r="BV255" i="1" s="1"/>
  <c r="EG160" i="1"/>
  <c r="EH160" i="1"/>
  <c r="DI158" i="1"/>
  <c r="DJ155" i="1"/>
  <c r="DJ156" i="1"/>
  <c r="FK158" i="1"/>
  <c r="AY186" i="1"/>
  <c r="BL187" i="1"/>
  <c r="DX19" i="1"/>
  <c r="BY179" i="1"/>
  <c r="BZ174" i="1"/>
  <c r="AL209" i="1"/>
  <c r="AL208" i="1" s="1"/>
  <c r="AL206" i="1" s="1"/>
  <c r="AL214" i="1"/>
  <c r="O223" i="1"/>
  <c r="N223" i="1" s="1"/>
  <c r="N224" i="1"/>
  <c r="FC13" i="1"/>
  <c r="EZ13" i="1"/>
  <c r="FA13" i="1" s="1"/>
  <c r="FA158" i="1"/>
  <c r="EZ155" i="1"/>
  <c r="EH56" i="1"/>
  <c r="AS301" i="1"/>
  <c r="AS11" i="1" s="1"/>
  <c r="AS19" i="1"/>
  <c r="DK8" i="1"/>
  <c r="EC9" i="1"/>
  <c r="FM9" i="1"/>
  <c r="FE9" i="1"/>
  <c r="DN286" i="1"/>
  <c r="DY286" i="1"/>
  <c r="R298" i="1"/>
  <c r="R300" i="1" s="1"/>
  <c r="R296" i="1"/>
  <c r="EH111" i="1"/>
  <c r="EG111" i="1"/>
  <c r="EN150" i="1"/>
  <c r="Y301" i="1" l="1"/>
  <c r="BT155" i="1"/>
  <c r="CK255" i="1"/>
  <c r="DN92" i="1"/>
  <c r="EW256" i="1"/>
  <c r="EU256" i="1" s="1"/>
  <c r="BS155" i="1"/>
  <c r="EF28" i="1"/>
  <c r="EA21" i="1"/>
  <c r="EF93" i="1"/>
  <c r="EG93" i="1" s="1"/>
  <c r="EG94" i="1"/>
  <c r="AR155" i="1"/>
  <c r="AR201" i="1" s="1"/>
  <c r="AR255" i="1" s="1"/>
  <c r="DQ150" i="1"/>
  <c r="DQ255" i="1" s="1"/>
  <c r="DQ18" i="1" s="1"/>
  <c r="DQ6" i="1" s="1"/>
  <c r="AG296" i="1"/>
  <c r="AG6" i="1" s="1"/>
  <c r="DS152" i="1"/>
  <c r="DN30" i="1"/>
  <c r="DS28" i="1"/>
  <c r="BT201" i="1"/>
  <c r="BT255" i="1" s="1"/>
  <c r="BT296" i="1" s="1"/>
  <c r="BT6" i="1" s="1"/>
  <c r="Y298" i="1"/>
  <c r="Y300" i="1" s="1"/>
  <c r="EV28" i="1"/>
  <c r="AG298" i="1"/>
  <c r="AG300" i="1" s="1"/>
  <c r="EU94" i="1"/>
  <c r="EV94" i="1" s="1"/>
  <c r="EY93" i="1"/>
  <c r="EU93" i="1" s="1"/>
  <c r="EV93" i="1" s="1"/>
  <c r="ER151" i="1"/>
  <c r="ES92" i="1"/>
  <c r="EF92" i="1"/>
  <c r="ER153" i="1"/>
  <c r="ER150" i="1"/>
  <c r="H298" i="1"/>
  <c r="H300" i="1" s="1"/>
  <c r="H296" i="1"/>
  <c r="N296" i="1"/>
  <c r="N298" i="1"/>
  <c r="N300" i="1" s="1"/>
  <c r="FE8" i="1"/>
  <c r="FM8" i="1"/>
  <c r="EC8" i="1"/>
  <c r="CI179" i="1"/>
  <c r="BY174" i="1"/>
  <c r="DJ202" i="1"/>
  <c r="DJ201" i="1"/>
  <c r="FK155" i="1"/>
  <c r="BV298" i="1"/>
  <c r="BV300" i="1" s="1"/>
  <c r="BV296" i="1"/>
  <c r="BV6" i="1" s="1"/>
  <c r="BX7" i="1" s="1"/>
  <c r="BV18" i="1"/>
  <c r="BV8" i="1"/>
  <c r="DI256" i="1"/>
  <c r="FI256" i="1" s="1"/>
  <c r="DJ10" i="1"/>
  <c r="DI10" i="1" s="1"/>
  <c r="DN10" i="1" s="1"/>
  <c r="DY152" i="1"/>
  <c r="FI152" i="1"/>
  <c r="FA152" i="1"/>
  <c r="DG152" i="1"/>
  <c r="DN152" i="1"/>
  <c r="DA255" i="1"/>
  <c r="DA257" i="1"/>
  <c r="DA9" i="1" s="1"/>
  <c r="CZ9" i="1" s="1"/>
  <c r="BE172" i="1"/>
  <c r="BF171" i="1"/>
  <c r="O298" i="1"/>
  <c r="O300" i="1" s="1"/>
  <c r="O296" i="1"/>
  <c r="O206" i="1"/>
  <c r="EE201" i="1"/>
  <c r="ED255" i="1"/>
  <c r="DT256" i="1"/>
  <c r="DM129" i="1"/>
  <c r="DN129" i="1" s="1"/>
  <c r="DO15" i="1"/>
  <c r="DM15" i="1" s="1"/>
  <c r="FF19" i="1"/>
  <c r="EZ258" i="1"/>
  <c r="DT129" i="1"/>
  <c r="FK129" i="1"/>
  <c r="FC129" i="1"/>
  <c r="DJ15" i="1"/>
  <c r="EW217" i="1"/>
  <c r="EU217" i="1" s="1"/>
  <c r="EV217" i="1" s="1"/>
  <c r="EU218" i="1"/>
  <c r="EV218" i="1" s="1"/>
  <c r="EW209" i="1"/>
  <c r="FB151" i="1"/>
  <c r="EZ27" i="1"/>
  <c r="CY298" i="1"/>
  <c r="CY296" i="1"/>
  <c r="CY6" i="1" s="1"/>
  <c r="CY8" i="1"/>
  <c r="CY18" i="1"/>
  <c r="CF301" i="1"/>
  <c r="CF11" i="1" s="1"/>
  <c r="CF19" i="1"/>
  <c r="DN29" i="1"/>
  <c r="DM21" i="1"/>
  <c r="EZ201" i="1"/>
  <c r="EH159" i="1"/>
  <c r="EG159" i="1"/>
  <c r="DB296" i="1"/>
  <c r="DB6" i="1" s="1"/>
  <c r="DB300" i="1"/>
  <c r="DB298" i="1"/>
  <c r="DB18" i="1"/>
  <c r="DB8" i="1"/>
  <c r="BY195" i="1"/>
  <c r="BY192" i="1" s="1"/>
  <c r="BZ192" i="1"/>
  <c r="ET300" i="1"/>
  <c r="ET298" i="1"/>
  <c r="ET296" i="1"/>
  <c r="ET6" i="1" s="1"/>
  <c r="ET18" i="1"/>
  <c r="ET8" i="1"/>
  <c r="EA256" i="1"/>
  <c r="EU161" i="1"/>
  <c r="EV161" i="1" s="1"/>
  <c r="EW159" i="1"/>
  <c r="DD150" i="1"/>
  <c r="EH30" i="1"/>
  <c r="DZ207" i="1"/>
  <c r="EA208" i="1"/>
  <c r="DX208" i="1"/>
  <c r="DY208" i="1" s="1"/>
  <c r="DL255" i="1"/>
  <c r="EE150" i="1"/>
  <c r="DL257" i="1"/>
  <c r="DL300" i="1" s="1"/>
  <c r="DV151" i="1"/>
  <c r="DL9" i="1"/>
  <c r="EE151" i="1"/>
  <c r="DF158" i="1"/>
  <c r="DF155" i="1" s="1"/>
  <c r="DF201" i="1" s="1"/>
  <c r="DG155" i="1"/>
  <c r="DG201" i="1" s="1"/>
  <c r="FH257" i="1"/>
  <c r="FA256" i="1"/>
  <c r="EA129" i="1"/>
  <c r="DZ15" i="1"/>
  <c r="FG150" i="1"/>
  <c r="W201" i="1"/>
  <c r="W255" i="1" s="1"/>
  <c r="X255" i="1"/>
  <c r="AY204" i="1"/>
  <c r="AY258" i="1" s="1"/>
  <c r="BL186" i="1"/>
  <c r="BL204" i="1" s="1"/>
  <c r="BL258" i="1" s="1"/>
  <c r="DI155" i="1"/>
  <c r="FI155" i="1" s="1"/>
  <c r="FI158" i="1"/>
  <c r="CF201" i="1"/>
  <c r="CF255" i="1" s="1"/>
  <c r="EG29" i="1"/>
  <c r="EH29" i="1"/>
  <c r="EF21" i="1"/>
  <c r="AK298" i="1"/>
  <c r="AK300" i="1" s="1"/>
  <c r="AK296" i="1"/>
  <c r="AK6" i="1" s="1"/>
  <c r="AK8" i="1"/>
  <c r="AK18" i="1"/>
  <c r="BY172" i="1"/>
  <c r="BZ171" i="1"/>
  <c r="BY171" i="1" s="1"/>
  <c r="BY155" i="1" s="1"/>
  <c r="N206" i="1"/>
  <c r="AF155" i="1"/>
  <c r="AF201" i="1" s="1"/>
  <c r="AF255" i="1" s="1"/>
  <c r="FB254" i="1"/>
  <c r="FC206" i="1"/>
  <c r="EZ206" i="1"/>
  <c r="EV71" i="1"/>
  <c r="FI71" i="1"/>
  <c r="EH28" i="1"/>
  <c r="EG28" i="1"/>
  <c r="EO209" i="1"/>
  <c r="EF209" i="1"/>
  <c r="EN208" i="1"/>
  <c r="FA30" i="1"/>
  <c r="CY300" i="1"/>
  <c r="CY9" i="1"/>
  <c r="DQ258" i="1"/>
  <c r="DM153" i="1"/>
  <c r="BV301" i="1"/>
  <c r="BV11" i="1" s="1"/>
  <c r="BV19" i="1"/>
  <c r="CT300" i="1"/>
  <c r="BL159" i="1"/>
  <c r="BL158" i="1" s="1"/>
  <c r="BL155" i="1" s="1"/>
  <c r="BL201" i="1" s="1"/>
  <c r="BL255" i="1" s="1"/>
  <c r="AY158" i="1"/>
  <c r="AY155" i="1" s="1"/>
  <c r="AY201" i="1" s="1"/>
  <c r="AY255" i="1" s="1"/>
  <c r="DO150" i="1"/>
  <c r="DX260" i="1"/>
  <c r="DY261" i="1"/>
  <c r="FC202" i="1"/>
  <c r="EZ202" i="1"/>
  <c r="FI207" i="1"/>
  <c r="DN207" i="1"/>
  <c r="FA130" i="1"/>
  <c r="DI129" i="1"/>
  <c r="FA129" i="1" s="1"/>
  <c r="FH150" i="1"/>
  <c r="EV152" i="1"/>
  <c r="DZ150" i="1"/>
  <c r="EE171" i="1"/>
  <c r="DX172" i="1"/>
  <c r="FC21" i="1"/>
  <c r="FB150" i="1"/>
  <c r="CW207" i="1"/>
  <c r="CX206" i="1"/>
  <c r="CK298" i="1"/>
  <c r="CK300" i="1" s="1"/>
  <c r="CK296" i="1"/>
  <c r="CK6" i="1" s="1"/>
  <c r="CK8" i="1"/>
  <c r="CK18" i="1"/>
  <c r="DN71" i="1"/>
  <c r="DY256" i="1"/>
  <c r="DM159" i="1"/>
  <c r="DN159" i="1" s="1"/>
  <c r="DO158" i="1"/>
  <c r="AZ296" i="1"/>
  <c r="AZ6" i="1" s="1"/>
  <c r="AZ298" i="1"/>
  <c r="AZ300" i="1" s="1"/>
  <c r="AZ8" i="1"/>
  <c r="AZ18" i="1"/>
  <c r="EG30" i="1"/>
  <c r="DI153" i="1"/>
  <c r="FI92" i="1"/>
  <c r="DY92" i="1"/>
  <c r="FA71" i="1"/>
  <c r="EG16" i="1"/>
  <c r="EH16" i="1"/>
  <c r="EG130" i="1"/>
  <c r="EH130" i="1"/>
  <c r="EF129" i="1"/>
  <c r="DR161" i="1"/>
  <c r="DS161" i="1" s="1"/>
  <c r="DT159" i="1"/>
  <c r="FG255" i="1"/>
  <c r="FF18" i="1"/>
  <c r="EF103" i="1"/>
  <c r="ES103" i="1"/>
  <c r="EQ254" i="1"/>
  <c r="EP9" i="1"/>
  <c r="EP257" i="1"/>
  <c r="EP255" i="1"/>
  <c r="CZ254" i="1"/>
  <c r="CZ200" i="1"/>
  <c r="BH171" i="1"/>
  <c r="BH155" i="1" s="1"/>
  <c r="BH201" i="1" s="1"/>
  <c r="BH255" i="1" s="1"/>
  <c r="BI155" i="1"/>
  <c r="BI201" i="1" s="1"/>
  <c r="BI255" i="1" s="1"/>
  <c r="EX255" i="1"/>
  <c r="EX18" i="1" s="1"/>
  <c r="EX6" i="1" s="1"/>
  <c r="EX9" i="1"/>
  <c r="EX8" i="1" s="1"/>
  <c r="EX257" i="1"/>
  <c r="EE202" i="1"/>
  <c r="ED9" i="1"/>
  <c r="ED257" i="1"/>
  <c r="AR296" i="1"/>
  <c r="AR6" i="1" s="1"/>
  <c r="AR298" i="1"/>
  <c r="AR8" i="1"/>
  <c r="AR18" i="1"/>
  <c r="Z298" i="1"/>
  <c r="Z300" i="1" s="1"/>
  <c r="Z296" i="1"/>
  <c r="Z6" i="1" s="1"/>
  <c r="Z18" i="1"/>
  <c r="Z8" i="1"/>
  <c r="DJ151" i="1"/>
  <c r="EO151" i="1" s="1"/>
  <c r="EW27" i="1"/>
  <c r="DI27" i="1"/>
  <c r="FI27" i="1" s="1"/>
  <c r="FK27" i="1"/>
  <c r="BZ155" i="1"/>
  <c r="BG258" i="1"/>
  <c r="BG201" i="1"/>
  <c r="BG255" i="1" s="1"/>
  <c r="DQ257" i="1"/>
  <c r="DQ9" i="1"/>
  <c r="DQ8" i="1" s="1"/>
  <c r="FG9" i="1"/>
  <c r="FF8" i="1"/>
  <c r="DG254" i="1"/>
  <c r="DF206" i="1"/>
  <c r="DG200" i="1"/>
  <c r="DJ254" i="1"/>
  <c r="DI206" i="1"/>
  <c r="FK206" i="1"/>
  <c r="DZ158" i="1"/>
  <c r="DX159" i="1"/>
  <c r="DY159" i="1" s="1"/>
  <c r="EA159" i="1"/>
  <c r="EN156" i="1"/>
  <c r="EO158" i="1"/>
  <c r="EF158" i="1"/>
  <c r="EN155" i="1"/>
  <c r="EO256" i="1"/>
  <c r="EF256" i="1"/>
  <c r="EN10" i="1"/>
  <c r="DY130" i="1"/>
  <c r="DX129" i="1"/>
  <c r="DY129" i="1" s="1"/>
  <c r="FH10" i="1"/>
  <c r="BA298" i="1"/>
  <c r="BA300" i="1" s="1"/>
  <c r="BA296" i="1"/>
  <c r="BA6" i="1" s="1"/>
  <c r="BA18" i="1"/>
  <c r="BA8" i="1"/>
  <c r="DL258" i="1"/>
  <c r="DV153" i="1"/>
  <c r="EE153" i="1"/>
  <c r="CB73" i="1"/>
  <c r="CC71" i="1"/>
  <c r="CC21" i="1" s="1"/>
  <c r="CC150" i="1" s="1"/>
  <c r="CC255" i="1" s="1"/>
  <c r="FJ298" i="1"/>
  <c r="FJ300" i="1"/>
  <c r="FH300" i="1" s="1"/>
  <c r="FJ296" i="1"/>
  <c r="FH255" i="1"/>
  <c r="FJ18" i="1"/>
  <c r="CL298" i="1"/>
  <c r="CL300" i="1" s="1"/>
  <c r="CL296" i="1"/>
  <c r="CL6" i="1" s="1"/>
  <c r="CL18" i="1"/>
  <c r="CL8" i="1"/>
  <c r="EZ10" i="1"/>
  <c r="AV296" i="1"/>
  <c r="AV6" i="1" s="1"/>
  <c r="AV298" i="1"/>
  <c r="AV300" i="1" s="1"/>
  <c r="AV8" i="1"/>
  <c r="AV18" i="1"/>
  <c r="DH153" i="1"/>
  <c r="DH258" i="1" s="1"/>
  <c r="DF92" i="1"/>
  <c r="DH150" i="1"/>
  <c r="FJ8" i="1"/>
  <c r="FH9" i="1"/>
  <c r="DJ150" i="1"/>
  <c r="EO150" i="1" s="1"/>
  <c r="FK21" i="1"/>
  <c r="CR7" i="1"/>
  <c r="FA155" i="1"/>
  <c r="DI156" i="1"/>
  <c r="FI156" i="1" s="1"/>
  <c r="FK156" i="1"/>
  <c r="EH104" i="1"/>
  <c r="EG104" i="1"/>
  <c r="EU36" i="1"/>
  <c r="EV36" i="1" s="1"/>
  <c r="EW29" i="1"/>
  <c r="EU29" i="1" s="1"/>
  <c r="EV29" i="1" s="1"/>
  <c r="EU129" i="1"/>
  <c r="EV129" i="1" s="1"/>
  <c r="EW15" i="1"/>
  <c r="EU15" i="1" s="1"/>
  <c r="AL155" i="1"/>
  <c r="AL201" i="1" s="1"/>
  <c r="AL255" i="1" s="1"/>
  <c r="FG153" i="1"/>
  <c r="DR30" i="1"/>
  <c r="DS30" i="1" s="1"/>
  <c r="DT27" i="1"/>
  <c r="DR27" i="1" s="1"/>
  <c r="DI21" i="1"/>
  <c r="FI21" i="1" s="1"/>
  <c r="FI29" i="1"/>
  <c r="DO151" i="1"/>
  <c r="DM27" i="1"/>
  <c r="BU260" i="1"/>
  <c r="BS261" i="1"/>
  <c r="BS260" i="1" s="1"/>
  <c r="FA156" i="1"/>
  <c r="BE301" i="1"/>
  <c r="BE11" i="1" s="1"/>
  <c r="BE19" i="1"/>
  <c r="EG71" i="1"/>
  <c r="BL290" i="1"/>
  <c r="BL13" i="1" s="1"/>
  <c r="BF290" i="1"/>
  <c r="AY290" i="1"/>
  <c r="AY13" i="1" s="1"/>
  <c r="AZ13" i="1"/>
  <c r="DX11" i="1"/>
  <c r="EO129" i="1"/>
  <c r="EN15" i="1"/>
  <c r="FG151" i="1"/>
  <c r="DG150" i="1"/>
  <c r="FC155" i="1"/>
  <c r="DX161" i="1"/>
  <c r="DY161" i="1" s="1"/>
  <c r="EA161" i="1"/>
  <c r="EH152" i="1"/>
  <c r="EG152" i="1"/>
  <c r="BS201" i="1"/>
  <c r="BS255" i="1" s="1"/>
  <c r="DY30" i="1"/>
  <c r="EU96" i="1"/>
  <c r="EV96" i="1" s="1"/>
  <c r="EY92" i="1"/>
  <c r="DX10" i="1"/>
  <c r="DC116" i="1"/>
  <c r="DC136" i="1"/>
  <c r="DC130" i="1" s="1"/>
  <c r="DC129" i="1" s="1"/>
  <c r="FK256" i="1"/>
  <c r="BW7" i="1"/>
  <c r="BA301" i="1"/>
  <c r="BA11" i="1" s="1"/>
  <c r="BA19" i="1"/>
  <c r="EH161" i="1"/>
  <c r="EG161" i="1"/>
  <c r="BY74" i="1"/>
  <c r="BZ73" i="1"/>
  <c r="BY73" i="1" s="1"/>
  <c r="FA28" i="1"/>
  <c r="FI28" i="1"/>
  <c r="DN28" i="1"/>
  <c r="DC301" i="1"/>
  <c r="DC11" i="1" s="1"/>
  <c r="DC19" i="1"/>
  <c r="EZ21" i="1"/>
  <c r="FA29" i="1"/>
  <c r="EA27" i="1"/>
  <c r="DZ151" i="1"/>
  <c r="DX27" i="1"/>
  <c r="DR208" i="1"/>
  <c r="DS208" i="1" s="1"/>
  <c r="DT207" i="1"/>
  <c r="FC256" i="1"/>
  <c r="AW298" i="1"/>
  <c r="AW300" i="1" s="1"/>
  <c r="AW296" i="1"/>
  <c r="AW6" i="1" s="1"/>
  <c r="AW18" i="1"/>
  <c r="AW8" i="1"/>
  <c r="DR29" i="1"/>
  <c r="DT21" i="1"/>
  <c r="EW10" i="1" l="1"/>
  <c r="EU10" i="1" s="1"/>
  <c r="EV10" i="1" s="1"/>
  <c r="BY201" i="1"/>
  <c r="BY255" i="1" s="1"/>
  <c r="EG27" i="1"/>
  <c r="DS27" i="1"/>
  <c r="BT8" i="1"/>
  <c r="DY27" i="1"/>
  <c r="DY10" i="1"/>
  <c r="BZ201" i="1"/>
  <c r="BZ255" i="1" s="1"/>
  <c r="BZ296" i="1" s="1"/>
  <c r="BZ6" i="1" s="1"/>
  <c r="DV150" i="1"/>
  <c r="DV255" i="1" s="1"/>
  <c r="DV18" i="1" s="1"/>
  <c r="DV6" i="1" s="1"/>
  <c r="BT18" i="1"/>
  <c r="DN27" i="1"/>
  <c r="FI10" i="1"/>
  <c r="DN256" i="1"/>
  <c r="EV256" i="1"/>
  <c r="DR21" i="1"/>
  <c r="DS29" i="1"/>
  <c r="DG255" i="1"/>
  <c r="DG257" i="1"/>
  <c r="DG143" i="1"/>
  <c r="DF153" i="1"/>
  <c r="DF150" i="1"/>
  <c r="EO10" i="1"/>
  <c r="EF10" i="1"/>
  <c r="BZ298" i="1"/>
  <c r="BZ300" i="1" s="1"/>
  <c r="BH298" i="1"/>
  <c r="BH300" i="1" s="1"/>
  <c r="BH296" i="1"/>
  <c r="BH6" i="1" s="1"/>
  <c r="BH8" i="1"/>
  <c r="BH18" i="1"/>
  <c r="EH103" i="1"/>
  <c r="EG103" i="1"/>
  <c r="EG129" i="1"/>
  <c r="EH129" i="1"/>
  <c r="DY153" i="1"/>
  <c r="FI153" i="1"/>
  <c r="FB255" i="1"/>
  <c r="FC150" i="1"/>
  <c r="AY298" i="1"/>
  <c r="AY300" i="1" s="1"/>
  <c r="AY296" i="1"/>
  <c r="AY6" i="1" s="1"/>
  <c r="BA7" i="1" s="1"/>
  <c r="AY18" i="1"/>
  <c r="AY8" i="1"/>
  <c r="AY301" i="1"/>
  <c r="AY11" i="1" s="1"/>
  <c r="AY19" i="1"/>
  <c r="EW208" i="1"/>
  <c r="EW207" i="1" s="1"/>
  <c r="EU209" i="1"/>
  <c r="DI15" i="1"/>
  <c r="FK15" i="1"/>
  <c r="FC15" i="1"/>
  <c r="DI201" i="1"/>
  <c r="FI201" i="1" s="1"/>
  <c r="FK201" i="1"/>
  <c r="ER255" i="1"/>
  <c r="ES150" i="1"/>
  <c r="EA151" i="1"/>
  <c r="DM151" i="1"/>
  <c r="FH8" i="1"/>
  <c r="DH301" i="1"/>
  <c r="DH19" i="1"/>
  <c r="DH11" i="1" s="1"/>
  <c r="DF11" i="1" s="1"/>
  <c r="DF258" i="1"/>
  <c r="FH296" i="1"/>
  <c r="FH298" i="1"/>
  <c r="EH256" i="1"/>
  <c r="EG256" i="1"/>
  <c r="FA153" i="1"/>
  <c r="AF298" i="1"/>
  <c r="AF300" i="1" s="1"/>
  <c r="AF296" i="1"/>
  <c r="AF6" i="1" s="1"/>
  <c r="AF18" i="1"/>
  <c r="AF8" i="1"/>
  <c r="EU159" i="1"/>
  <c r="EV159" i="1" s="1"/>
  <c r="EW158" i="1"/>
  <c r="FC201" i="1"/>
  <c r="FF11" i="1"/>
  <c r="DR256" i="1"/>
  <c r="DS256" i="1" s="1"/>
  <c r="DT10" i="1"/>
  <c r="DR10" i="1" s="1"/>
  <c r="DS10" i="1" s="1"/>
  <c r="DI202" i="1"/>
  <c r="FK202" i="1"/>
  <c r="DR207" i="1"/>
  <c r="DS207" i="1" s="1"/>
  <c r="DT206" i="1"/>
  <c r="EA10" i="1"/>
  <c r="BS296" i="1"/>
  <c r="BS6" i="1" s="1"/>
  <c r="BS8" i="1"/>
  <c r="BS18" i="1"/>
  <c r="DY21" i="1"/>
  <c r="EH27" i="1"/>
  <c r="EO15" i="1"/>
  <c r="EF15" i="1"/>
  <c r="FC10" i="1"/>
  <c r="CC296" i="1"/>
  <c r="CC6" i="1" s="1"/>
  <c r="CC298" i="1"/>
  <c r="CC300" i="1"/>
  <c r="CB300" i="1" s="1"/>
  <c r="CC8" i="1"/>
  <c r="CC18" i="1"/>
  <c r="DL301" i="1"/>
  <c r="DL19" i="1"/>
  <c r="FG19" i="1" s="1"/>
  <c r="DI258" i="1"/>
  <c r="FA258" i="1" s="1"/>
  <c r="EE258" i="1"/>
  <c r="EE301" i="1" s="1"/>
  <c r="DZ155" i="1"/>
  <c r="EA158" i="1"/>
  <c r="DZ156" i="1"/>
  <c r="DX158" i="1"/>
  <c r="DY158" i="1" s="1"/>
  <c r="BG298" i="1"/>
  <c r="BG300" i="1" s="1"/>
  <c r="BG296" i="1"/>
  <c r="BG6" i="1" s="1"/>
  <c r="BG18" i="1"/>
  <c r="BG8" i="1"/>
  <c r="ED8" i="1"/>
  <c r="EE9" i="1"/>
  <c r="CZ255" i="1"/>
  <c r="CZ257" i="1"/>
  <c r="DT158" i="1"/>
  <c r="DR159" i="1"/>
  <c r="DS159" i="1" s="1"/>
  <c r="DM158" i="1"/>
  <c r="DO156" i="1"/>
  <c r="DO155" i="1"/>
  <c r="CW206" i="1"/>
  <c r="CX200" i="1"/>
  <c r="CX203" i="1" s="1"/>
  <c r="CW203" i="1" s="1"/>
  <c r="CX254" i="1"/>
  <c r="DY172" i="1"/>
  <c r="DX171" i="1"/>
  <c r="DY171" i="1" s="1"/>
  <c r="FH151" i="1"/>
  <c r="DY260" i="1"/>
  <c r="DX301" i="1"/>
  <c r="DQ19" i="1"/>
  <c r="DM258" i="1"/>
  <c r="EO208" i="1"/>
  <c r="EN207" i="1"/>
  <c r="X298" i="1"/>
  <c r="X300" i="1" s="1"/>
  <c r="X296" i="1"/>
  <c r="DL8" i="1"/>
  <c r="FO8" i="1" s="1"/>
  <c r="FO9" i="1"/>
  <c r="EA207" i="1"/>
  <c r="DX207" i="1"/>
  <c r="DY207" i="1" s="1"/>
  <c r="DZ206" i="1"/>
  <c r="DM150" i="1"/>
  <c r="DN21" i="1"/>
  <c r="FA27" i="1"/>
  <c r="FG258" i="1"/>
  <c r="FG301" i="1" s="1"/>
  <c r="EE255" i="1"/>
  <c r="ED18" i="1"/>
  <c r="EH92" i="1"/>
  <c r="EF153" i="1"/>
  <c r="EG92" i="1"/>
  <c r="EZ150" i="1"/>
  <c r="FA21" i="1"/>
  <c r="BE290" i="1"/>
  <c r="BE13" i="1" s="1"/>
  <c r="BF13" i="1"/>
  <c r="FH18" i="1"/>
  <c r="FJ6" i="1"/>
  <c r="EN202" i="1"/>
  <c r="EN201" i="1"/>
  <c r="EO155" i="1"/>
  <c r="FI206" i="1"/>
  <c r="DN206" i="1"/>
  <c r="DT151" i="1"/>
  <c r="DI151" i="1"/>
  <c r="DJ9" i="1"/>
  <c r="FK151" i="1"/>
  <c r="FF6" i="1"/>
  <c r="EA150" i="1"/>
  <c r="DX150" i="1"/>
  <c r="CF296" i="1"/>
  <c r="CF6" i="1" s="1"/>
  <c r="CF298" i="1"/>
  <c r="CF300" i="1" s="1"/>
  <c r="CF8" i="1"/>
  <c r="CF18" i="1"/>
  <c r="DD255" i="1"/>
  <c r="DD257" i="1"/>
  <c r="DD143" i="1"/>
  <c r="FA201" i="1"/>
  <c r="FG257" i="1"/>
  <c r="EZ301" i="1"/>
  <c r="EZ19" i="1"/>
  <c r="BE171" i="1"/>
  <c r="BE155" i="1" s="1"/>
  <c r="BE201" i="1" s="1"/>
  <c r="BE255" i="1" s="1"/>
  <c r="BF155" i="1"/>
  <c r="BF201" i="1" s="1"/>
  <c r="BF255" i="1" s="1"/>
  <c r="ER257" i="1"/>
  <c r="ES257" i="1" s="1"/>
  <c r="ES151" i="1"/>
  <c r="ER9" i="1"/>
  <c r="DV258" i="1"/>
  <c r="DR153" i="1"/>
  <c r="DS153" i="1" s="1"/>
  <c r="EH158" i="1"/>
  <c r="EG158" i="1"/>
  <c r="EF155" i="1"/>
  <c r="DJ257" i="1"/>
  <c r="DI254" i="1"/>
  <c r="FK254" i="1"/>
  <c r="EE257" i="1"/>
  <c r="EQ9" i="1"/>
  <c r="EP8" i="1"/>
  <c r="EQ8" i="1" s="1"/>
  <c r="FG300" i="1"/>
  <c r="FG296" i="1"/>
  <c r="FG298" i="1"/>
  <c r="BL298" i="1"/>
  <c r="BL300" i="1" s="1"/>
  <c r="BL296" i="1"/>
  <c r="BL6" i="1" s="1"/>
  <c r="BL18" i="1"/>
  <c r="BL8" i="1"/>
  <c r="DN153" i="1"/>
  <c r="FA206" i="1"/>
  <c r="EG21" i="1"/>
  <c r="EF150" i="1"/>
  <c r="EH21" i="1"/>
  <c r="DX15" i="1"/>
  <c r="EA15" i="1"/>
  <c r="ER258" i="1"/>
  <c r="ES153" i="1"/>
  <c r="DC150" i="1"/>
  <c r="EY150" i="1"/>
  <c r="EY255" i="1" s="1"/>
  <c r="EY18" i="1" s="1"/>
  <c r="EY6" i="1" s="1"/>
  <c r="EY151" i="1"/>
  <c r="EY153" i="1"/>
  <c r="EU92" i="1"/>
  <c r="EV92" i="1" s="1"/>
  <c r="BU8" i="1"/>
  <c r="BU296" i="1"/>
  <c r="BU6" i="1" s="1"/>
  <c r="AL296" i="1"/>
  <c r="AL6" i="1" s="1"/>
  <c r="AL298" i="1"/>
  <c r="AL300" i="1" s="1"/>
  <c r="AL18" i="1"/>
  <c r="AL8" i="1"/>
  <c r="DJ255" i="1"/>
  <c r="DI150" i="1"/>
  <c r="FI150" i="1" s="1"/>
  <c r="DT150" i="1"/>
  <c r="FK150" i="1"/>
  <c r="DH257" i="1"/>
  <c r="DH255" i="1"/>
  <c r="DH151" i="1"/>
  <c r="DH143" i="1"/>
  <c r="FA10" i="1"/>
  <c r="CF73" i="1"/>
  <c r="CF71" i="1" s="1"/>
  <c r="CB71" i="1"/>
  <c r="CB21" i="1" s="1"/>
  <c r="CB150" i="1" s="1"/>
  <c r="CB255" i="1" s="1"/>
  <c r="FK10" i="1"/>
  <c r="EO156" i="1"/>
  <c r="EF156" i="1"/>
  <c r="DF254" i="1"/>
  <c r="DF200" i="1"/>
  <c r="BG301" i="1"/>
  <c r="BG11" i="1" s="1"/>
  <c r="BG19" i="1"/>
  <c r="EW151" i="1"/>
  <c r="EW21" i="1"/>
  <c r="EU27" i="1"/>
  <c r="EV27" i="1" s="1"/>
  <c r="AB7" i="1"/>
  <c r="AA7" i="1"/>
  <c r="BI298" i="1"/>
  <c r="BI300" i="1" s="1"/>
  <c r="BI296" i="1"/>
  <c r="BI6" i="1" s="1"/>
  <c r="BI18" i="1"/>
  <c r="BI8" i="1"/>
  <c r="EQ255" i="1"/>
  <c r="EP18" i="1"/>
  <c r="FA202" i="1"/>
  <c r="EH209" i="1"/>
  <c r="EF208" i="1"/>
  <c r="EG209" i="1"/>
  <c r="FB257" i="1"/>
  <c r="FC254" i="1"/>
  <c r="EZ254" i="1"/>
  <c r="BY296" i="1"/>
  <c r="BY6" i="1" s="1"/>
  <c r="BY298" i="1"/>
  <c r="BY300" i="1" s="1"/>
  <c r="BY8" i="1"/>
  <c r="BY18" i="1"/>
  <c r="BL301" i="1"/>
  <c r="BL11" i="1" s="1"/>
  <c r="BL19" i="1"/>
  <c r="W298" i="1"/>
  <c r="W300" i="1" s="1"/>
  <c r="W296" i="1"/>
  <c r="DV257" i="1"/>
  <c r="DV9" i="1"/>
  <c r="DV8" i="1" s="1"/>
  <c r="DL298" i="1"/>
  <c r="DL296" i="1"/>
  <c r="DL18" i="1"/>
  <c r="DL6" i="1" s="1"/>
  <c r="FC151" i="1"/>
  <c r="FB9" i="1"/>
  <c r="DR129" i="1"/>
  <c r="DS129" i="1" s="1"/>
  <c r="DT15" i="1"/>
  <c r="DR15" i="1" s="1"/>
  <c r="DN15" i="1"/>
  <c r="FI129" i="1"/>
  <c r="DA300" i="1"/>
  <c r="CZ300" i="1" s="1"/>
  <c r="DA298" i="1"/>
  <c r="DA296" i="1"/>
  <c r="DA6" i="1" s="1"/>
  <c r="DA8" i="1"/>
  <c r="DA18" i="1"/>
  <c r="CH179" i="1"/>
  <c r="CH174" i="1" s="1"/>
  <c r="CH155" i="1" s="1"/>
  <c r="CH201" i="1" s="1"/>
  <c r="CH255" i="1" s="1"/>
  <c r="CI174" i="1"/>
  <c r="CI155" i="1" s="1"/>
  <c r="CI201" i="1" s="1"/>
  <c r="CI255" i="1" s="1"/>
  <c r="EF151" i="1"/>
  <c r="BZ8" i="1" l="1"/>
  <c r="FG8" i="1"/>
  <c r="BZ18" i="1"/>
  <c r="DN258" i="1"/>
  <c r="CI296" i="1"/>
  <c r="CI6" i="1" s="1"/>
  <c r="CI298" i="1"/>
  <c r="CI300" i="1" s="1"/>
  <c r="CI8" i="1"/>
  <c r="CI18" i="1"/>
  <c r="EW150" i="1"/>
  <c r="EU21" i="1"/>
  <c r="EY257" i="1"/>
  <c r="EY9" i="1"/>
  <c r="EY8" i="1" s="1"/>
  <c r="ES258" i="1"/>
  <c r="ES301" i="1" s="1"/>
  <c r="ER19" i="1"/>
  <c r="EF258" i="1"/>
  <c r="FI254" i="1"/>
  <c r="DN254" i="1"/>
  <c r="DY150" i="1"/>
  <c r="DX151" i="1"/>
  <c r="DY151" i="1" s="1"/>
  <c r="FG6" i="1"/>
  <c r="EG153" i="1"/>
  <c r="EH153" i="1"/>
  <c r="CX257" i="1"/>
  <c r="CX255" i="1"/>
  <c r="EW156" i="1"/>
  <c r="EU156" i="1" s="1"/>
  <c r="EV156" i="1" s="1"/>
  <c r="DM156" i="1"/>
  <c r="DN156" i="1" s="1"/>
  <c r="DZ201" i="1"/>
  <c r="DZ202" i="1"/>
  <c r="DX155" i="1"/>
  <c r="DY155" i="1" s="1"/>
  <c r="EA155" i="1"/>
  <c r="EU158" i="1"/>
  <c r="EV158" i="1" s="1"/>
  <c r="EW155" i="1"/>
  <c r="AQ7" i="1"/>
  <c r="AH7" i="1"/>
  <c r="AP7" i="1"/>
  <c r="AG7" i="1"/>
  <c r="DN151" i="1"/>
  <c r="FI15" i="1"/>
  <c r="FA15" i="1"/>
  <c r="BP7" i="1"/>
  <c r="BM7" i="1"/>
  <c r="BJ7" i="1"/>
  <c r="DF257" i="1"/>
  <c r="DF255" i="1"/>
  <c r="DF143" i="1"/>
  <c r="DR150" i="1"/>
  <c r="DS150" i="1" s="1"/>
  <c r="DS21" i="1"/>
  <c r="CH298" i="1"/>
  <c r="CH300" i="1" s="1"/>
  <c r="CH296" i="1"/>
  <c r="CH6" i="1" s="1"/>
  <c r="CJ7" i="1" s="1"/>
  <c r="CH18" i="1"/>
  <c r="CH8" i="1"/>
  <c r="DS15" i="1"/>
  <c r="EZ257" i="1"/>
  <c r="FC257" i="1"/>
  <c r="EU151" i="1"/>
  <c r="EV151" i="1" s="1"/>
  <c r="CB296" i="1"/>
  <c r="CB6" i="1" s="1"/>
  <c r="CD7" i="1" s="1"/>
  <c r="CB298" i="1"/>
  <c r="CB18" i="1"/>
  <c r="CB8" i="1"/>
  <c r="DG151" i="1"/>
  <c r="EG150" i="1"/>
  <c r="EH150" i="1"/>
  <c r="DJ300" i="1"/>
  <c r="DI257" i="1"/>
  <c r="FI257" i="1" s="1"/>
  <c r="FK257" i="1"/>
  <c r="AR7" i="1"/>
  <c r="DR151" i="1"/>
  <c r="DS151" i="1" s="1"/>
  <c r="EO201" i="1"/>
  <c r="EF201" i="1"/>
  <c r="DM19" i="1"/>
  <c r="DQ11" i="1"/>
  <c r="DM11" i="1" s="1"/>
  <c r="FI151" i="1"/>
  <c r="DM155" i="1"/>
  <c r="DN155" i="1" s="1"/>
  <c r="DN158" i="1"/>
  <c r="CZ298" i="1"/>
  <c r="CZ296" i="1"/>
  <c r="CZ6" i="1" s="1"/>
  <c r="DB7" i="1" s="1"/>
  <c r="CZ18" i="1"/>
  <c r="CZ8" i="1"/>
  <c r="CC7" i="1"/>
  <c r="BS7" i="1"/>
  <c r="EV209" i="1"/>
  <c r="EU208" i="1"/>
  <c r="EV208" i="1" s="1"/>
  <c r="DG300" i="1"/>
  <c r="DG9" i="1"/>
  <c r="FO6" i="1"/>
  <c r="EG156" i="1"/>
  <c r="DH298" i="1"/>
  <c r="DH296" i="1"/>
  <c r="DH6" i="1" s="1"/>
  <c r="DH7" i="1" s="1"/>
  <c r="DH18" i="1"/>
  <c r="DH8" i="1"/>
  <c r="DC257" i="1"/>
  <c r="DC255" i="1"/>
  <c r="DC143" i="1"/>
  <c r="EH155" i="1"/>
  <c r="EG155" i="1"/>
  <c r="DV19" i="1"/>
  <c r="DR258" i="1"/>
  <c r="DS258" i="1" s="1"/>
  <c r="BF298" i="1"/>
  <c r="BF300" i="1" s="1"/>
  <c r="BF296" i="1"/>
  <c r="BF6" i="1" s="1"/>
  <c r="BF8" i="1"/>
  <c r="BF18" i="1"/>
  <c r="EF202" i="1"/>
  <c r="EO202" i="1"/>
  <c r="FA150" i="1"/>
  <c r="EZ151" i="1"/>
  <c r="FA151" i="1" s="1"/>
  <c r="EE18" i="1"/>
  <c r="ED6" i="1"/>
  <c r="DZ254" i="1"/>
  <c r="DX206" i="1"/>
  <c r="DY206" i="1" s="1"/>
  <c r="EA206" i="1"/>
  <c r="EO207" i="1"/>
  <c r="EN206" i="1"/>
  <c r="EF207" i="1"/>
  <c r="CW254" i="1"/>
  <c r="CW200" i="1"/>
  <c r="EA156" i="1"/>
  <c r="DX156" i="1"/>
  <c r="DY156" i="1" s="1"/>
  <c r="DI301" i="1"/>
  <c r="EV301" i="1" s="1"/>
  <c r="DY258" i="1"/>
  <c r="DG202" i="1"/>
  <c r="FI202" i="1"/>
  <c r="EZ11" i="1"/>
  <c r="AZ7" i="1"/>
  <c r="DF301" i="1"/>
  <c r="DF19" i="1"/>
  <c r="EW206" i="1"/>
  <c r="EU207" i="1"/>
  <c r="EV207" i="1" s="1"/>
  <c r="EG10" i="1"/>
  <c r="EH10" i="1"/>
  <c r="DG298" i="1"/>
  <c r="DG296" i="1"/>
  <c r="DG6" i="1" s="1"/>
  <c r="DG8" i="1"/>
  <c r="DG18" i="1"/>
  <c r="EG151" i="1"/>
  <c r="EH151" i="1"/>
  <c r="FC9" i="1"/>
  <c r="FB8" i="1"/>
  <c r="EZ9" i="1"/>
  <c r="FA254" i="1"/>
  <c r="EG208" i="1"/>
  <c r="EH208" i="1"/>
  <c r="EQ18" i="1"/>
  <c r="EP6" i="1"/>
  <c r="EQ6" i="1" s="1"/>
  <c r="BI7" i="1"/>
  <c r="DH300" i="1"/>
  <c r="DH9" i="1"/>
  <c r="DJ296" i="1"/>
  <c r="DJ298" i="1"/>
  <c r="DI255" i="1"/>
  <c r="DJ18" i="1"/>
  <c r="FK255" i="1"/>
  <c r="EY258" i="1"/>
  <c r="EU153" i="1"/>
  <c r="EV153" i="1" s="1"/>
  <c r="DY15" i="1"/>
  <c r="ES9" i="1"/>
  <c r="ER8" i="1"/>
  <c r="ES8" i="1" s="1"/>
  <c r="BE298" i="1"/>
  <c r="BE300" i="1" s="1"/>
  <c r="BE296" i="1"/>
  <c r="BE6" i="1" s="1"/>
  <c r="BE18" i="1"/>
  <c r="BE8" i="1"/>
  <c r="DD300" i="1"/>
  <c r="DC300" i="1" s="1"/>
  <c r="DD298" i="1"/>
  <c r="DD296" i="1"/>
  <c r="DD6" i="1" s="1"/>
  <c r="DD18" i="1"/>
  <c r="DD8" i="1"/>
  <c r="CF7" i="1"/>
  <c r="FG18" i="1"/>
  <c r="DI9" i="1"/>
  <c r="FI9" i="1" s="1"/>
  <c r="DJ8" i="1"/>
  <c r="FK9" i="1"/>
  <c r="FH6" i="1"/>
  <c r="EE300" i="1"/>
  <c r="EE296" i="1"/>
  <c r="EE298" i="1"/>
  <c r="DN150" i="1"/>
  <c r="DO201" i="1"/>
  <c r="DO202" i="1"/>
  <c r="DT156" i="1"/>
  <c r="DR156" i="1" s="1"/>
  <c r="DS156" i="1" s="1"/>
  <c r="DT155" i="1"/>
  <c r="DR158" i="1"/>
  <c r="EE8" i="1"/>
  <c r="DL11" i="1"/>
  <c r="FG11" i="1" s="1"/>
  <c r="DI19" i="1"/>
  <c r="DY19" i="1" s="1"/>
  <c r="EE19" i="1"/>
  <c r="EH15" i="1"/>
  <c r="EG15" i="1"/>
  <c r="DR206" i="1"/>
  <c r="DS206" i="1" s="1"/>
  <c r="DT254" i="1"/>
  <c r="ES255" i="1"/>
  <c r="ER18" i="1"/>
  <c r="FC255" i="1"/>
  <c r="EZ255" i="1"/>
  <c r="FB18" i="1"/>
  <c r="EV15" i="1"/>
  <c r="FA9" i="1" l="1"/>
  <c r="CI7" i="1"/>
  <c r="DT202" i="1"/>
  <c r="DT201" i="1"/>
  <c r="DI8" i="1"/>
  <c r="FI8" i="1" s="1"/>
  <c r="FK8" i="1"/>
  <c r="DI296" i="1"/>
  <c r="DI298" i="1"/>
  <c r="FI255" i="1"/>
  <c r="FC8" i="1"/>
  <c r="EZ8" i="1"/>
  <c r="CW257" i="1"/>
  <c r="CW255" i="1"/>
  <c r="EE6" i="1"/>
  <c r="DF300" i="1"/>
  <c r="DI300" i="1"/>
  <c r="DA7" i="1"/>
  <c r="ER6" i="1"/>
  <c r="ES18" i="1"/>
  <c r="FO11" i="1"/>
  <c r="DI11" i="1"/>
  <c r="FA11" i="1" s="1"/>
  <c r="EE11" i="1"/>
  <c r="EY19" i="1"/>
  <c r="EU258" i="1"/>
  <c r="EV258" i="1" s="1"/>
  <c r="DY301" i="1"/>
  <c r="DV11" i="1"/>
  <c r="DR11" i="1" s="1"/>
  <c r="DR19" i="1"/>
  <c r="DS19" i="1" s="1"/>
  <c r="DC298" i="1"/>
  <c r="DC296" i="1"/>
  <c r="DC6" i="1" s="1"/>
  <c r="DE7" i="1" s="1"/>
  <c r="DC8" i="1"/>
  <c r="DC18" i="1"/>
  <c r="EG201" i="1"/>
  <c r="FA257" i="1"/>
  <c r="EF301" i="1"/>
  <c r="EG258" i="1"/>
  <c r="EH258" i="1"/>
  <c r="EF19" i="1"/>
  <c r="FC18" i="1"/>
  <c r="FB6" i="1"/>
  <c r="ES300" i="1"/>
  <c r="ES298" i="1"/>
  <c r="ES296" i="1"/>
  <c r="DM202" i="1"/>
  <c r="DN202" i="1" s="1"/>
  <c r="DO257" i="1"/>
  <c r="DM257" i="1" s="1"/>
  <c r="DN257" i="1" s="1"/>
  <c r="DO9" i="1"/>
  <c r="EH207" i="1"/>
  <c r="EG207" i="1"/>
  <c r="EG202" i="1"/>
  <c r="DN19" i="1"/>
  <c r="DF298" i="1"/>
  <c r="DF296" i="1"/>
  <c r="DF6" i="1" s="1"/>
  <c r="DG7" i="1" s="1"/>
  <c r="DF18" i="1"/>
  <c r="DF8" i="1"/>
  <c r="EW202" i="1"/>
  <c r="EW201" i="1"/>
  <c r="EU201" i="1" s="1"/>
  <c r="EV201" i="1" s="1"/>
  <c r="EU155" i="1"/>
  <c r="EV155" i="1" s="1"/>
  <c r="EA202" i="1"/>
  <c r="DX202" i="1"/>
  <c r="DY202" i="1" s="1"/>
  <c r="CX296" i="1"/>
  <c r="CX6" i="1" s="1"/>
  <c r="CX298" i="1"/>
  <c r="CX18" i="1"/>
  <c r="CX8" i="1"/>
  <c r="FA19" i="1"/>
  <c r="ER11" i="1"/>
  <c r="ES19" i="1"/>
  <c r="EU150" i="1"/>
  <c r="EV150" i="1" s="1"/>
  <c r="EV21" i="1"/>
  <c r="EZ298" i="1"/>
  <c r="EZ296" i="1"/>
  <c r="FA296" i="1" s="1"/>
  <c r="FA255" i="1"/>
  <c r="EZ18" i="1"/>
  <c r="DR254" i="1"/>
  <c r="DS254" i="1" s="1"/>
  <c r="DT257" i="1"/>
  <c r="DR257" i="1" s="1"/>
  <c r="DS257" i="1" s="1"/>
  <c r="DS158" i="1"/>
  <c r="DR155" i="1"/>
  <c r="DS155" i="1" s="1"/>
  <c r="DM201" i="1"/>
  <c r="DN201" i="1" s="1"/>
  <c r="DO255" i="1"/>
  <c r="DI18" i="1"/>
  <c r="FI18" i="1" s="1"/>
  <c r="DJ6" i="1"/>
  <c r="FK18" i="1"/>
  <c r="EW254" i="1"/>
  <c r="EU206" i="1"/>
  <c r="EV206" i="1" s="1"/>
  <c r="EN254" i="1"/>
  <c r="EF206" i="1"/>
  <c r="EO206" i="1"/>
  <c r="DX254" i="1"/>
  <c r="DY254" i="1" s="1"/>
  <c r="EA254" i="1"/>
  <c r="DZ257" i="1"/>
  <c r="FA301" i="1"/>
  <c r="EH156" i="1"/>
  <c r="DF9" i="1"/>
  <c r="DX201" i="1"/>
  <c r="DY201" i="1" s="1"/>
  <c r="EA201" i="1"/>
  <c r="DZ255" i="1"/>
  <c r="CX300" i="1"/>
  <c r="CW300" i="1" s="1"/>
  <c r="CX9" i="1"/>
  <c r="CW9" i="1" s="1"/>
  <c r="DN11" i="1" l="1"/>
  <c r="FA8" i="1"/>
  <c r="FA18" i="1"/>
  <c r="EH201" i="1"/>
  <c r="EA257" i="1"/>
  <c r="DX257" i="1"/>
  <c r="DY257" i="1" s="1"/>
  <c r="DZ9" i="1"/>
  <c r="EH206" i="1"/>
  <c r="EF254" i="1"/>
  <c r="EG206" i="1"/>
  <c r="EU254" i="1"/>
  <c r="EV254" i="1" s="1"/>
  <c r="EW257" i="1"/>
  <c r="EU257" i="1" s="1"/>
  <c r="EV257" i="1" s="1"/>
  <c r="DM255" i="1"/>
  <c r="DN255" i="1" s="1"/>
  <c r="DO18" i="1"/>
  <c r="DM9" i="1"/>
  <c r="DN9" i="1" s="1"/>
  <c r="DO8" i="1"/>
  <c r="DM8" i="1" s="1"/>
  <c r="DN8" i="1" s="1"/>
  <c r="EG19" i="1"/>
  <c r="EH19" i="1"/>
  <c r="DR202" i="1"/>
  <c r="DS202" i="1" s="1"/>
  <c r="DT9" i="1"/>
  <c r="EN257" i="1"/>
  <c r="EO254" i="1"/>
  <c r="EN255" i="1"/>
  <c r="EN9" i="1"/>
  <c r="FA298" i="1"/>
  <c r="ES11" i="1"/>
  <c r="EF11" i="1"/>
  <c r="EH202" i="1"/>
  <c r="DS11" i="1"/>
  <c r="EY11" i="1"/>
  <c r="EU11" i="1" s="1"/>
  <c r="EV11" i="1" s="1"/>
  <c r="EU19" i="1"/>
  <c r="EV19" i="1" s="1"/>
  <c r="CW296" i="1"/>
  <c r="CW6" i="1" s="1"/>
  <c r="CY7" i="1" s="1"/>
  <c r="CW298" i="1"/>
  <c r="CW8" i="1"/>
  <c r="CW18" i="1"/>
  <c r="DX255" i="1"/>
  <c r="EA255" i="1"/>
  <c r="DZ18" i="1"/>
  <c r="EA18" i="1" s="1"/>
  <c r="DI6" i="1"/>
  <c r="DJ7" i="1" s="1"/>
  <c r="FK6" i="1"/>
  <c r="FN7" i="1" s="1"/>
  <c r="FC6" i="1"/>
  <c r="FF7" i="1" s="1"/>
  <c r="EZ6" i="1"/>
  <c r="FA6" i="1" s="1"/>
  <c r="FB7" i="1" s="1"/>
  <c r="ES6" i="1"/>
  <c r="ET7" i="1"/>
  <c r="EW255" i="1"/>
  <c r="EU202" i="1"/>
  <c r="EV202" i="1" s="1"/>
  <c r="EW9" i="1"/>
  <c r="DD7" i="1"/>
  <c r="FI11" i="1"/>
  <c r="DY11" i="1"/>
  <c r="DR201" i="1"/>
  <c r="DS201" i="1" s="1"/>
  <c r="DT255" i="1"/>
  <c r="FC7" i="1" l="1"/>
  <c r="EZ7" i="1"/>
  <c r="FA7" i="1" s="1"/>
  <c r="DR255" i="1"/>
  <c r="DS255" i="1" s="1"/>
  <c r="DT18" i="1"/>
  <c r="DX298" i="1"/>
  <c r="DY298" i="1" s="1"/>
  <c r="DX296" i="1"/>
  <c r="DY296" i="1" s="1"/>
  <c r="DY255" i="1"/>
  <c r="DX18" i="1"/>
  <c r="DY18" i="1" s="1"/>
  <c r="DR9" i="1"/>
  <c r="DS9" i="1" s="1"/>
  <c r="DT8" i="1"/>
  <c r="DR8" i="1" s="1"/>
  <c r="DS8" i="1" s="1"/>
  <c r="EN296" i="1"/>
  <c r="EN300" i="1"/>
  <c r="EN298" i="1"/>
  <c r="EO255" i="1"/>
  <c r="EF255" i="1"/>
  <c r="EN18" i="1"/>
  <c r="DX9" i="1"/>
  <c r="DY9" i="1" s="1"/>
  <c r="DZ8" i="1"/>
  <c r="EA9" i="1"/>
  <c r="CX7" i="1"/>
  <c r="DO6" i="1"/>
  <c r="DM18" i="1"/>
  <c r="DN18" i="1" s="1"/>
  <c r="EO9" i="1"/>
  <c r="EF9" i="1"/>
  <c r="EN8" i="1"/>
  <c r="EU9" i="1"/>
  <c r="EV9" i="1" s="1"/>
  <c r="EW8" i="1"/>
  <c r="EU8" i="1" s="1"/>
  <c r="EV8" i="1" s="1"/>
  <c r="DL7" i="1"/>
  <c r="FG7" i="1" s="1"/>
  <c r="FI6" i="1"/>
  <c r="FJ7" i="1" s="1"/>
  <c r="EG11" i="1"/>
  <c r="EH11" i="1"/>
  <c r="EU255" i="1"/>
  <c r="EW18" i="1"/>
  <c r="EW6" i="1" s="1"/>
  <c r="EO257" i="1"/>
  <c r="EF257" i="1"/>
  <c r="EG254" i="1"/>
  <c r="EH254" i="1"/>
  <c r="FO7" i="1" l="1"/>
  <c r="DR18" i="1"/>
  <c r="DS18" i="1" s="1"/>
  <c r="DT6" i="1"/>
  <c r="DX8" i="1"/>
  <c r="DY8" i="1" s="1"/>
  <c r="EA8" i="1"/>
  <c r="EU6" i="1"/>
  <c r="EV6" i="1" s="1"/>
  <c r="EY7" i="1" s="1"/>
  <c r="EW7" i="1"/>
  <c r="FH7" i="1"/>
  <c r="FI7" i="1" s="1"/>
  <c r="FK7" i="1"/>
  <c r="EO8" i="1"/>
  <c r="EF8" i="1"/>
  <c r="DM6" i="1"/>
  <c r="DN6" i="1" s="1"/>
  <c r="DQ7" i="1" s="1"/>
  <c r="FB298" i="1"/>
  <c r="EO298" i="1"/>
  <c r="DZ298" i="1"/>
  <c r="EA298" i="1" s="1"/>
  <c r="EW298" i="1"/>
  <c r="EU298" i="1" s="1"/>
  <c r="EV298" i="1" s="1"/>
  <c r="EF298" i="1"/>
  <c r="EF296" i="1"/>
  <c r="EH255" i="1"/>
  <c r="EG255" i="1"/>
  <c r="EF18" i="1"/>
  <c r="DZ296" i="1"/>
  <c r="EO296" i="1"/>
  <c r="FB296" i="1"/>
  <c r="EW296" i="1"/>
  <c r="EU296" i="1" s="1"/>
  <c r="EV296" i="1" s="1"/>
  <c r="EH257" i="1"/>
  <c r="EG257" i="1"/>
  <c r="EV255" i="1"/>
  <c r="EU18" i="1"/>
  <c r="EV18" i="1" s="1"/>
  <c r="EH9" i="1"/>
  <c r="EG9" i="1"/>
  <c r="EO18" i="1"/>
  <c r="EN6" i="1"/>
  <c r="EF300" i="1"/>
  <c r="FB300" i="1"/>
  <c r="EZ300" i="1" s="1"/>
  <c r="FA300" i="1" s="1"/>
  <c r="DZ300" i="1"/>
  <c r="EO300" i="1"/>
  <c r="EW300" i="1"/>
  <c r="EU300" i="1" s="1"/>
  <c r="EV300" i="1" s="1"/>
  <c r="EO6" i="1" l="1"/>
  <c r="ER7" i="1" s="1"/>
  <c r="ES7" i="1" s="1"/>
  <c r="EF6" i="1"/>
  <c r="EG18" i="1"/>
  <c r="EH18" i="1"/>
  <c r="DX300" i="1"/>
  <c r="DY300" i="1" s="1"/>
  <c r="EA300" i="1"/>
  <c r="DO7" i="1"/>
  <c r="DM7" i="1" s="1"/>
  <c r="DN7" i="1" s="1"/>
  <c r="EA296" i="1"/>
  <c r="DZ6" i="1"/>
  <c r="EH8" i="1"/>
  <c r="EG8" i="1"/>
  <c r="EU7" i="1"/>
  <c r="EV7" i="1" s="1"/>
  <c r="DR6" i="1"/>
  <c r="DS6" i="1" s="1"/>
  <c r="DV7" i="1" s="1"/>
  <c r="DT7" i="1" l="1"/>
  <c r="DR7" i="1" s="1"/>
  <c r="DS7" i="1" s="1"/>
  <c r="DX6" i="1"/>
  <c r="EA6" i="1"/>
  <c r="ED7" i="1" s="1"/>
  <c r="EE7" i="1" s="1"/>
  <c r="DZ7" i="1"/>
  <c r="EA7" i="1" s="1"/>
  <c r="EH6" i="1"/>
  <c r="EG6" i="1"/>
  <c r="EN7" i="1" s="1"/>
  <c r="EO7" i="1" l="1"/>
  <c r="EF7" i="1"/>
  <c r="DX7" i="1"/>
  <c r="DY7" i="1" s="1"/>
  <c r="DY6" i="1"/>
  <c r="EH7" i="1" l="1"/>
  <c r="EG7" i="1"/>
  <c r="DS26" i="1" l="1"/>
  <c r="DR26" i="1"/>
  <c r="DS23" i="1"/>
  <c r="DR23" i="1"/>
  <c r="DR25" i="1"/>
  <c r="DS25" i="1"/>
  <c r="DR22" i="1"/>
  <c r="DS22" i="1"/>
  <c r="DR24" i="1"/>
  <c r="DS24" i="1"/>
</calcChain>
</file>

<file path=xl/sharedStrings.xml><?xml version="1.0" encoding="utf-8"?>
<sst xmlns="http://schemas.openxmlformats.org/spreadsheetml/2006/main" count="890" uniqueCount="462">
  <si>
    <t>Исполнение Бюджета Комитета по дорожному хозяйству Ленинградской области в 2019 году по состоянию на 01.01.2020г.</t>
  </si>
  <si>
    <t>№</t>
  </si>
  <si>
    <t>Наименование основного мероприятия, мероприятия, объектов</t>
  </si>
  <si>
    <t>КБК</t>
  </si>
  <si>
    <t>Утв. Бюджет 2016г. (№ 139-оз от 23.12.15г.)</t>
  </si>
  <si>
    <t>в том числе</t>
  </si>
  <si>
    <t>ПОПРАВКИ</t>
  </si>
  <si>
    <t xml:space="preserve">ПРОЕКТ БЮДЖЕТА </t>
  </si>
  <si>
    <t>ПОПРАВКИ (изменения в роспись - ФБ)</t>
  </si>
  <si>
    <t>ПРОЕКТ БЮДЖЕТА с учетом остатков ФБ 2016г. (июнь)</t>
  </si>
  <si>
    <t>Утв. Бюджет на 2017г. (№ 139-оз от 23.12.15г.)</t>
  </si>
  <si>
    <t>ПОПРАВКИ №1</t>
  </si>
  <si>
    <t>Утвержденный бюджет 2017г. (в ред. ОЗ от 09.12.2016г. №90-оз)</t>
  </si>
  <si>
    <t>ПОПРАВКИ -1</t>
  </si>
  <si>
    <t>ПРОЕКТ БЮДЖЕТА 2017г. с учетом поправок №1</t>
  </si>
  <si>
    <t xml:space="preserve">Планируемое неосвоение лимита 2016г. по заключенным гос. контрактам </t>
  </si>
  <si>
    <t>Стоимость по заключенным гос. контрактам на лимит 2017г.</t>
  </si>
  <si>
    <t>Остаток лимита 2017г. на торги по поправкам №1</t>
  </si>
  <si>
    <t>Остаток лимита 2017г. на торги по поправкам №2</t>
  </si>
  <si>
    <t>Пояснение к поправкам №1 по 2017 году.</t>
  </si>
  <si>
    <t>Пояснение к поправкам №2 по 2017 году.</t>
  </si>
  <si>
    <t xml:space="preserve">Лимиты бюджетных обязательств на 2017 год, доведенные Комитетом финансов </t>
  </si>
  <si>
    <t>Конкурсные процедуры объявлены или составлены РНМЦ на лимит 2017г.</t>
  </si>
  <si>
    <t>Остаток лимита 2017г. на торги  (гр. 5-гр. 6-гр.7)</t>
  </si>
  <si>
    <t>Утвержденный бюджет 2019г. (в ред. ОЗ от 09.12.2016г. №90-оз)</t>
  </si>
  <si>
    <t>ПОПРАВКИ -1 (в апреле-мае)</t>
  </si>
  <si>
    <t>ПРОЕКТ БЮДЖЕТА 2019г. с учетом поправок №1 (закон в июле 2017г.)</t>
  </si>
  <si>
    <t>Роспись в АЦК-Финансы на 2019г.</t>
  </si>
  <si>
    <t>ПОПРАВКИ-2</t>
  </si>
  <si>
    <t>Утвержденный бюджет на 2019г. (ОЗ от 21.12.2017г. №82-оз)</t>
  </si>
  <si>
    <t xml:space="preserve">Лимиты бюджетных обязательств на 2018 год, доведенные Комитетом финансов </t>
  </si>
  <si>
    <t>Стоимость по заключенным контрактам на лимит 2019г.</t>
  </si>
  <si>
    <t>Конкурсные процедуры объявлены или составлены РНМЦ на лимит 2019г.</t>
  </si>
  <si>
    <t>Остаток лимита 2019г. на торги  (гр. 7-гр. 8 - гр.9)</t>
  </si>
  <si>
    <t>ПОПРАВКИ в мае-июне 2018г.</t>
  </si>
  <si>
    <t xml:space="preserve">ПРОЕКТ БЮДЖЕТА 2019г. </t>
  </si>
  <si>
    <t xml:space="preserve">Лимиты бюджетных обязательств на 2019 год, доведенные Комитетом финансов </t>
  </si>
  <si>
    <t xml:space="preserve">Пояснения поправок бюджета 2019г. </t>
  </si>
  <si>
    <t xml:space="preserve">ПРОЕКТ БЮДЖЕТА  2020г. (в соотв. с  ГП "Развитие а/д ЛО", утв. постановлением Правительства ЛО от 14.11.2013г. №397)  </t>
  </si>
  <si>
    <t>ПОПРАВКИ -2 на второе чтение</t>
  </si>
  <si>
    <t>Утвержденный бюджет на 2020г. (ОЗ от 21.12.2017г. №82-оз)</t>
  </si>
  <si>
    <t>Доп. Потребность на 2019г.</t>
  </si>
  <si>
    <t>Бюджет на  2019г. ( Закон от 09.04.2019г. №14-оз), включая изменение бюджетной росписи (тыс.руб.)</t>
  </si>
  <si>
    <t xml:space="preserve">ПРОЕКТ БЮДЖЕТА 2020г. </t>
  </si>
  <si>
    <t>Доп. Потребность на 2020г.</t>
  </si>
  <si>
    <t>Предложения по поправкам Бюджета 2019г. (май 2019г.)</t>
  </si>
  <si>
    <t>Ожидаемое освоение бюджета за  2019г. (тыс.руб.)</t>
  </si>
  <si>
    <t>% от лимита года</t>
  </si>
  <si>
    <t>Остаток средств от  утвержденного бюджета 2019г. (тыс.руб.)</t>
  </si>
  <si>
    <t>Выполнение на 01.01.2020г.</t>
  </si>
  <si>
    <t>Финансирование на 01.01.2020г. (тыс.руб.)</t>
  </si>
  <si>
    <t>% от ожидаемого</t>
  </si>
  <si>
    <t>Остаток от утвержденного бюджета 2019г. (тыс.руб.)</t>
  </si>
  <si>
    <t>Заключено контрактов, Соглашений (принято БО, ДО) на лимит 2019г.</t>
  </si>
  <si>
    <t xml:space="preserve">Процедуры объявлены на лимит 2019г. </t>
  </si>
  <si>
    <t>ГКУ Ленавтодор</t>
  </si>
  <si>
    <t>ДК</t>
  </si>
  <si>
    <t>%</t>
  </si>
  <si>
    <t>в тыс.руб.</t>
  </si>
  <si>
    <t>КДХ</t>
  </si>
  <si>
    <t>ГКУ Ленавтодор, ГКУ ЦБДД</t>
  </si>
  <si>
    <t>ГКУ ЦБДД</t>
  </si>
  <si>
    <t>3.1</t>
  </si>
  <si>
    <t>3.2</t>
  </si>
  <si>
    <t>3</t>
  </si>
  <si>
    <t>4</t>
  </si>
  <si>
    <t>4.1</t>
  </si>
  <si>
    <t>4.2</t>
  </si>
  <si>
    <t>5</t>
  </si>
  <si>
    <t>5.1</t>
  </si>
  <si>
    <t>5.2</t>
  </si>
  <si>
    <t>6</t>
  </si>
  <si>
    <t>8</t>
  </si>
  <si>
    <t>9</t>
  </si>
  <si>
    <t>10</t>
  </si>
  <si>
    <t>7</t>
  </si>
  <si>
    <t>14</t>
  </si>
  <si>
    <t>6.1</t>
  </si>
  <si>
    <t>6.2</t>
  </si>
  <si>
    <t>6.1.</t>
  </si>
  <si>
    <t>8.1</t>
  </si>
  <si>
    <t>8.2</t>
  </si>
  <si>
    <t>9.1</t>
  </si>
  <si>
    <t>9.2</t>
  </si>
  <si>
    <t>10.1</t>
  </si>
  <si>
    <t>10.2</t>
  </si>
  <si>
    <t>15.1</t>
  </si>
  <si>
    <t>15.2</t>
  </si>
  <si>
    <t>11</t>
  </si>
  <si>
    <t>11.1</t>
  </si>
  <si>
    <t>11.2</t>
  </si>
  <si>
    <t>12.1</t>
  </si>
  <si>
    <t>12.2</t>
  </si>
  <si>
    <t>7.1</t>
  </si>
  <si>
    <t>7.2</t>
  </si>
  <si>
    <t>3.3</t>
  </si>
  <si>
    <t>4*</t>
  </si>
  <si>
    <t>4.3</t>
  </si>
  <si>
    <t>5*</t>
  </si>
  <si>
    <t>5.3</t>
  </si>
  <si>
    <t>4.1*</t>
  </si>
  <si>
    <t>4.2*</t>
  </si>
  <si>
    <t>4.3*</t>
  </si>
  <si>
    <t>6**</t>
  </si>
  <si>
    <t>.3*</t>
  </si>
  <si>
    <t>7*</t>
  </si>
  <si>
    <t>7.1*</t>
  </si>
  <si>
    <t>7.2*</t>
  </si>
  <si>
    <t>7.3</t>
  </si>
  <si>
    <t>7.3*</t>
  </si>
  <si>
    <t>Всего расходов  по комитету</t>
  </si>
  <si>
    <t>% от бюджета 2019г.-2021г.</t>
  </si>
  <si>
    <t>в т. ч Дорожный фонд (ФБ+ОБ), в т.ч.:</t>
  </si>
  <si>
    <t>за счет средств областного бюджета (ОБ)</t>
  </si>
  <si>
    <t>за счет средств федерального бюджета (ФБ)</t>
  </si>
  <si>
    <t>из средств Дорожного фонда (ОБ), всего  субсидии бюджетам  МО</t>
  </si>
  <si>
    <r>
      <t xml:space="preserve">Резервный фонд Правительства Ленинградской области </t>
    </r>
    <r>
      <rPr>
        <b/>
        <i/>
        <sz val="11"/>
        <color theme="5" tint="-0.249977111117893"/>
        <rFont val="Arial Cyr"/>
        <charset val="204"/>
      </rPr>
      <t>(штрафы ФДА 29 834,4 тыс. руб. +Адм. МО Сертолово 4 455,8 тыс. руб.)</t>
    </r>
  </si>
  <si>
    <t>Непрограммные расходы (исполнение судебных решений)</t>
  </si>
  <si>
    <t>Налог на имущество организаций (недвижимое имущество, числящееся на балансе ГКУ Ленавтодор, в т.ч. а/дороги)</t>
  </si>
  <si>
    <r>
      <t xml:space="preserve">Справочно: расходы  на финансирование регионального проекта Ленинградской области "Дорожная сеть" </t>
    </r>
    <r>
      <rPr>
        <b/>
        <i/>
        <sz val="12"/>
        <color rgb="FF002060"/>
        <rFont val="Arial Cyr"/>
        <charset val="204"/>
      </rPr>
      <t xml:space="preserve">(ОБ+ФБ). </t>
    </r>
  </si>
  <si>
    <t>Справочно: расходы  на финансирование регионального проекта Ленинградской области "Общесистемные меры развития дорожного хозяйства" (ОБ)</t>
  </si>
  <si>
    <t>I. ГП "Развитие транспортной системы Ленинградской области"</t>
  </si>
  <si>
    <t>Всего:</t>
  </si>
  <si>
    <t>из средств Дорожного фонда, всего  субсидии бюджетам   МО</t>
  </si>
  <si>
    <t xml:space="preserve">Подпрограмма 1   «Развитие сети автомобильных дорог общего пользования» </t>
  </si>
  <si>
    <t>1</t>
  </si>
  <si>
    <t>Основное мероприятие "Строительство и реконструкция а/д общего пользования регионального и межмуниципального значения" (п.1.1-п.1.2)</t>
  </si>
  <si>
    <t>ФБ</t>
  </si>
  <si>
    <t>ОБ</t>
  </si>
  <si>
    <t>ПИР будущих лет (226), всего:</t>
  </si>
  <si>
    <t>Выкуп земель (КОСГУ 330)</t>
  </si>
  <si>
    <t>Компенсац.за снос строений-290</t>
  </si>
  <si>
    <t xml:space="preserve">в т.ч. СМР - ОБ </t>
  </si>
  <si>
    <t>в т.ч. СМР - ФБ (Т1 и Т2)</t>
  </si>
  <si>
    <t>1.1</t>
  </si>
  <si>
    <t>Строительство а/д общего пользования регионального и межмуниципального значения (п.1.1.1-п.1.1.8)</t>
  </si>
  <si>
    <t>621 01 04010</t>
  </si>
  <si>
    <t>в том числе по объектам:</t>
  </si>
  <si>
    <t>1.1.1</t>
  </si>
  <si>
    <t>Стр-во подъезда к г. Всеволожск</t>
  </si>
  <si>
    <t>621 01 04010 414 62010101</t>
  </si>
  <si>
    <r>
      <t xml:space="preserve">Ведется работа совместно с Федеральным дорожным агентством по привлечению средств из  федерального бюджета и средств инвестора для софинансирования строительства. Ориентировочная стоимость объекта 2,0 млрд. руб. Бюджетные ассигнования предусмотрены как софинансирование объекта. В 2016 году предусмотрены расходы на разработку проектно-сметной документации, в части изыскательских работ. </t>
    </r>
    <r>
      <rPr>
        <b/>
        <i/>
        <u/>
        <sz val="14"/>
        <rFont val="Arial Cyr"/>
        <charset val="204"/>
      </rPr>
      <t>В 2017 году планируется окончание разработки проектно-сметной документации с получением положительного заключения государственной экспертизы.</t>
    </r>
  </si>
  <si>
    <r>
      <t xml:space="preserve">Ведется работа совместно с Федеральным дорожным агентством по привлечению средств из  федерального бюджета и средств инвестора для софинансирования строительства. Ориентировочная стоимость объекта 2,0 млрд. руб. Бюджетные ассигнования предусмотрены как софинансирование объекта. В 2016 году предусмотрены расходы на разработку проектно-сметной документации, в части изыскательских работ. В 2017 году планируется окончание разработки проектно-сметной документации с получением положительного заключения государственной экспертизы. </t>
    </r>
    <r>
      <rPr>
        <b/>
        <i/>
        <u/>
        <sz val="14"/>
        <rFont val="Arial"/>
        <family val="2"/>
        <charset val="204"/>
      </rPr>
      <t>Дополнтельное финансирование на начало строительно-монтажных работ.</t>
    </r>
  </si>
  <si>
    <t xml:space="preserve">СМР - ОБ </t>
  </si>
  <si>
    <t>310</t>
  </si>
  <si>
    <t>ПИР, прочие (КОСГУ 228)</t>
  </si>
  <si>
    <t>226</t>
  </si>
  <si>
    <t>1.1.2</t>
  </si>
  <si>
    <t>Стр-во мост.перех. ч/р Волхов на подъезде к г.Кириши в Кир.р-не ЛО</t>
  </si>
  <si>
    <t>621 01 04010 414 62010111</t>
  </si>
  <si>
    <r>
      <t>Ведется работа совместно с Федеральным дорожным агентством по привлечению средств из  федерального бюджета и средств инвестора для софинансирования строительства. Имеется положительное заключение ФАУ Главгосэкспертиза. Ориентировочная стоимость объекта 3,1 млрд. руб. Бюджетные ассигнования предусмотрены как софинансирование объекта.</t>
    </r>
    <r>
      <rPr>
        <b/>
        <i/>
        <u/>
        <sz val="14"/>
        <rFont val="Arial Cyr"/>
        <charset val="204"/>
      </rPr>
      <t xml:space="preserve"> В 2016 году предусмотрены расходы на начало разработки рабочей документации,землеустроительные и кадастровые работы и авторский надзор. В 2017 году начало строительно-монтажных работ.</t>
    </r>
  </si>
  <si>
    <r>
      <t xml:space="preserve">Ведется работа совместно с Федеральным дорожным агентством по привлечению средств из  федерального бюджета и средств инвестора для софинансирования строительства. Имеется положительное заключение ФАУ Главгосэкспертиза. Ориентировочная стоимость объекта 3,1 млрд. руб. Бюджетные ассигнования предусмотрены как софинансирование объекта. В 2016 году предусмотрены расходы на начало разработки рабочей документации,землеустроительные и кадастровые работы и авторский надзор. </t>
    </r>
    <r>
      <rPr>
        <b/>
        <i/>
        <u/>
        <sz val="14"/>
        <rFont val="Arial"/>
        <family val="2"/>
        <charset val="204"/>
      </rPr>
      <t>Дополнительное  финансирование на окончание разработки рабочей документации.</t>
    </r>
  </si>
  <si>
    <t>в т.ч.:                       СМР</t>
  </si>
  <si>
    <t xml:space="preserve">                                 ПИР, прочие </t>
  </si>
  <si>
    <t>в т.ч. СМР - ФБ  (Т1)</t>
  </si>
  <si>
    <t>1.1.3</t>
  </si>
  <si>
    <t xml:space="preserve">Стр-во транспортной развязки на пересечении а/дороги "СПб-з-д им.Свердлова- Всеволожск (км39) с железной дорогой на  перегоне Всеволожск-Мельничный Ручей во Всеволож. р-не Лен. области </t>
  </si>
  <si>
    <t>621 01 04010 414 310 62010115</t>
  </si>
  <si>
    <t>Ведется работа совместно с Федеральным дорожным агентством по привлечению средств из  федерального бюджета для софинансирования строительства. Ориентировочная стоимость объекта 1,6 млрд. руб. Бюджетные ассигнования предусмотрены как софинансирование объекта. В 2016 году предусмотрены расходы на разработку проектной документации, экспертизу, землеустроительные и кадастровые работы и начало строительно-монтажных работ.</t>
  </si>
  <si>
    <r>
      <t xml:space="preserve">Ведется работа совместно с Федеральным дорожным агентством по привлечению средств из  федерального бюджета для софинансирования строительства. Ориентировочная стоимость объекта 1,6 млрд. руб. Бюджетные ассигнования предусмотрены как софинансирование объекта. В 2016 году предусмотрены расходы на разработку проектной документации, экспертизу, землеустроительные и кадастровые работы и начало строительно-монтажных работ. </t>
    </r>
    <r>
      <rPr>
        <b/>
        <i/>
        <u/>
        <sz val="14"/>
        <rFont val="Arial"/>
        <family val="2"/>
        <charset val="204"/>
      </rPr>
      <t>Дополнтельное финансирование на начало строительно-монтажных работ.</t>
    </r>
  </si>
  <si>
    <t>Плата за землю при изъятии (выкупе) земельных участков (КОСГУ 330)</t>
  </si>
  <si>
    <t>Возмещение стоимости сносимых строений при изъятии (выкупе) земельных участков (КОСГУ 298)</t>
  </si>
  <si>
    <t>1.1.4</t>
  </si>
  <si>
    <t>Стр-во путепровода на ж/д ст.Любань на а/д "Павлово-Мга-Шапки-Любань-Оредеж-Луга"</t>
  </si>
  <si>
    <t>621 01 04010 414 310 62010106</t>
  </si>
  <si>
    <t>ОАО "РЖД" планирует увеличить количество скоростных поездов, в связи с чем увеличивается время закрытия переездов на а/д "Павлово-Мга-Шапки-Любань-Оредеж-Луга" , учитывая возможность возникновения социальной напряженности, объект включен в гос. программу с 2018г. Ориентировочная стоимость объекта 1,0 млрд. руб. В 2016 году предусмотрены расходы на разработку проектной документации.</t>
  </si>
  <si>
    <t>ПИР, прочие</t>
  </si>
  <si>
    <t>Стр-во мост.перех. ч/р Свирь у г.Подпорожье</t>
  </si>
  <si>
    <t>Ведется работа совместно с Федеральным дорожным агентством по привлечению средств из  федерального бюджета и средств инвестора для софинансирования строительства. Имеется положительное заключение ФАУ Главгосэкспертиза. Ориентировочная стоимость объекта 3,6 млрд. руб. Бюджетные ассигнования предусмотрены как софинансирование объекта.  Объект включен в гос. программу "Развитие автомобильных дорог Ленинградской области"  с 2018г.</t>
  </si>
  <si>
    <t>1.1.6</t>
  </si>
  <si>
    <t xml:space="preserve">Устройство пешеходного перехода на разных уровнях на а/д общего пользования регионального значения "Парголово-Огоньки" на км 26 </t>
  </si>
  <si>
    <t>в т.ч. СМР - ФБ  (Т2)</t>
  </si>
  <si>
    <t>1.1.5</t>
  </si>
  <si>
    <t>Стр-во путепр. в месте пересечения жел.путей и а/д "Подъезд к г.Гатчина-2"</t>
  </si>
  <si>
    <t xml:space="preserve">Стр-во автодор. путепровода на  ст.Возрождение участка Выборг-Каменногорск взамен закрываемого переезда на ПК 229+44.20 (23км) </t>
  </si>
  <si>
    <t>1.1.7</t>
  </si>
  <si>
    <t xml:space="preserve">Стр-во автодорожного путепровода на перегоне Выборг-Таммисуо участка  Выборг-Каменногорск взамен  закрываемых переездов на ПК 26+30.92, ПК 1276+10.80 и ПК 15+89.60 (3 км) </t>
  </si>
  <si>
    <t>1.1.8</t>
  </si>
  <si>
    <t>Подключение международного автомобильного вокзала в составе ТПУ "Девяткино" к КАД (стр-во транспортной развязки на км 30+717 прямого хода КАД с подключением международного автомобильного вокзала в состав ТПУ "Девяткино") (Подрядчик АО ПО Возрождение)</t>
  </si>
  <si>
    <t>ПИР будущих лет</t>
  </si>
  <si>
    <t>621 01 04010 414 226  62010120</t>
  </si>
  <si>
    <t>Объем бюджетных ассигнований на 2017 год предусмотрен на вновь начинаемые объекты строительства будущих лет.</t>
  </si>
  <si>
    <t>1.2</t>
  </si>
  <si>
    <t>Реконструкция а/д общего пользования регионального и межмуниципального значения (п.1.2.1-п.1.2.4)</t>
  </si>
  <si>
    <t>621 01 04260</t>
  </si>
  <si>
    <t>1.2.1</t>
  </si>
  <si>
    <t>Рек-ция  а/д "Петродворец-Кейкино" км 5 -км26</t>
  </si>
  <si>
    <t>6210104260 414 310 62010104</t>
  </si>
  <si>
    <t>Ведется работа совместно с Федеральным дорожным агентством по привлечению средств из  федерального бюджета для софинансирования строительства. Ориентировочная стоимость объекта 7,5 млрд. руб. Бюджетные ассигнования предусмотрены как софинансирование объекта. В 2016 году предусмотрены расходы на разработку проектной и рабочей документации. Для обеспечения дополнительного автодорожного выхода из г. Сосновый Бор (пути эвакуации ЛАЭС-2) объект включен в гос. программу "Развитие автомобильных дорог Ленинградской области" с 2018г.</t>
  </si>
  <si>
    <t>ПИР, прочие (КОСГУ 226)</t>
  </si>
  <si>
    <t>1.2.2</t>
  </si>
  <si>
    <t>Рек-ция мост.перех. ч/р Мойка на км 47+300 а/д СПб-Кировск</t>
  </si>
  <si>
    <t>6210104260 414 310 62010110</t>
  </si>
  <si>
    <t>Мостовой переход находится в неудовлетворительном техническом состоянии, не отвечает требованиям по грузоподъемности и геометрическим параметрам.Ориентировочная стоимость объекта 431 млн. руб.  Объект включен в гос. программу "Развитие автомобильных дорог Ленинградской области" с 2018г.</t>
  </si>
  <si>
    <t>1.2.3</t>
  </si>
  <si>
    <t>Рек-ция  а/д "Копорье-Ручьи", км 0+000- км 37+500</t>
  </si>
  <si>
    <t>6210104260  414 310 62010116</t>
  </si>
  <si>
    <t xml:space="preserve">Для обеспечения альтернативного подъезда к морскому торговому порту "Усть-Луга", обеспечения планируемой к созданию индустриальной зоны"Усть-Луга" объект включен в гос. программу "Развитие автомобильных дорог Ленинградской области" с 2018г. Ориентировочная стоимость объекта 1,0 млрд. руб. В 2016 году предусмотрены расходы на разработку проектной документации.   </t>
  </si>
  <si>
    <t>Рек-ция а/д "Санкт-Петербург-Колтуши на участке КАД-Колтуши"</t>
  </si>
  <si>
    <t xml:space="preserve">Объект включен в гос. программу "Развитие автомобильных дорог Ленинградской области" с 2019г. Ориентировочная стоимость объекта 3,5 млрд. руб. В 2016 году предусмотрены расходы на разработку проектной документации и прохождение гос. экспертизы.   </t>
  </si>
  <si>
    <t xml:space="preserve">Рек-ция а/д  "Красное Село-Гатчина-Павловск" км 14+600-км 18+000 </t>
  </si>
  <si>
    <t>Рек-ция а/д "Войпала-Сирокасска-Васильково-г.Шальдиха" на участке км 13-км 14 с устройством нового водопропускного сооружения на р.Рябиновка</t>
  </si>
  <si>
    <t>1.2.4</t>
  </si>
  <si>
    <t>621 01 04260 414 226 62010120</t>
  </si>
  <si>
    <t>Объем бюджетных ассигнований на 2017 год соответствует принятым расходным обязательствам по заключенным государственным контрактам  на объекты реконструкции ПИР будущих лет.</t>
  </si>
  <si>
    <r>
      <t xml:space="preserve">Объем бюджетных ассигнований на 2017 год соответствует принятым расходным обязательствам по заключенным государственным контрактам  </t>
    </r>
    <r>
      <rPr>
        <b/>
        <i/>
        <u/>
        <sz val="14"/>
        <rFont val="Arial Cyr"/>
        <charset val="204"/>
      </rPr>
      <t>и вновь начинаемым объектам</t>
    </r>
    <r>
      <rPr>
        <b/>
        <i/>
        <sz val="14"/>
        <rFont val="Arial Cyr"/>
        <charset val="204"/>
      </rPr>
      <t xml:space="preserve"> реконструкции ПИР будущих лет.</t>
    </r>
  </si>
  <si>
    <t>2</t>
  </si>
  <si>
    <t>Строительство (реконструкция), включая проектирование, а/д общего пользования местного значения (Субсидии МО) (п.2.1-2.4)</t>
  </si>
  <si>
    <t>6217012 522 251 62010300</t>
  </si>
  <si>
    <t>Объем бюджетных ассигнований на 2017г. расчитан исходя из заявок Администраций МО, согласно приложению. Планируемый ввод в эксплуатацию а/дорог общего пользования местного значения в 2017 году - стр-во моста 59п.м., рек-ция а/д 2,45км.</t>
  </si>
  <si>
    <t xml:space="preserve">Объем бюджетных ассигнований на 2017г. расчитан исходя из заявок Администраций МО, согласно приложению. Планируемый ввод в эксплуатацию а/дорог общего пользования местного значения в 2017 году - стр-во моста 59п.м., рек-ция а/д 2,45км. </t>
  </si>
  <si>
    <t>2.1</t>
  </si>
  <si>
    <t>Волосовский муниц. р-н</t>
  </si>
  <si>
    <t>2.1.1.</t>
  </si>
  <si>
    <t>Реконструкция мостового перехода через р. Саба в дер. Малый Сабск (38,0 пог. м)</t>
  </si>
  <si>
    <t>2.1.2</t>
  </si>
  <si>
    <t>Разработка проектно-сметной документации на рек-цию а/д «Лемовжа-Гостятино» Волосовский муниц. р-н</t>
  </si>
  <si>
    <t>2.2</t>
  </si>
  <si>
    <t>Всеволожский муниц. р-н</t>
  </si>
  <si>
    <t>2.2.1</t>
  </si>
  <si>
    <t>Реконструкция ул. Дорожная  (в границах от Дороги Жизни до дома № 7), Садового переулка и улицы Майской в г. Всеволожске по адресу: Ленинградскя область,  г. Всеволожск, ул. Дорожная  (в границах от Дороги Жизни  до дома № 7); Ленинградская область, г. Всеволожск, Садовый переулок; Ленинградская область, г. Всеволожск, ул. Майская (0,948 км)</t>
  </si>
  <si>
    <t>Разработка проектно-сметной документации на реконструкцию автомобильной дороги по ул. Скворцова г.п. им. Морозова;</t>
  </si>
  <si>
    <t>2.2.3</t>
  </si>
  <si>
    <t>Стр-во 1 этапа улично-дорожной сети ул.Московская от ул. Невская до ул. Крымская</t>
  </si>
  <si>
    <t>2.2.4</t>
  </si>
  <si>
    <t>Строительство улично-дорожной сети по адресу: Ленинградкая область, г.Всеволожск, Южный жилой район, продолжение ул. Добровольского от ул. Невская до ул. Аэропортовская, ул. Аэропортовская от пр. Добровольского до ул. Центральная (0,687 км)</t>
  </si>
  <si>
    <t>2.3</t>
  </si>
  <si>
    <t>Выборгский район</t>
  </si>
  <si>
    <t>2.3.1</t>
  </si>
  <si>
    <t>Стр-во путепровода в промышленной зоне Лазаревка через железную дорогу Санкт-Петербург - Бусловская в городе Выборге Ленинградской области по адресу: Ленинградская область, Выборгский район, г. Выборг, промзона Лазаревка</t>
  </si>
  <si>
    <t>Гатчинский муниципальный район</t>
  </si>
  <si>
    <t>Строительство продолжения  ул. Слепнева (от ул. Авиатриссы Зверевой до примыкания   к ул. Киевской) по адресу: Ленинградска область, г. Гатчина (0,853 км)</t>
  </si>
  <si>
    <t>2.3.2</t>
  </si>
  <si>
    <t>Реконструкция автомобильной дороги "Подъезд  к многофункциональному музейному центру   в с. Рождествено от а/д М-20 Санкт-Петербург -Псков",   по адресу: Ленинградская область, Гатчинский район, с.Рождествено (0,41 км)</t>
  </si>
  <si>
    <t>2.4.3</t>
  </si>
  <si>
    <t>Стр-во пешеходного мостового перехода через р.Оредеж в дер.Даймище на территории Рождественского сельского поселения Гатчинского муниципального района Ленинградской области"</t>
  </si>
  <si>
    <t>2.4</t>
  </si>
  <si>
    <t>Кировский муниципальный район</t>
  </si>
  <si>
    <t>2.4.1</t>
  </si>
  <si>
    <t>Разработка проектно-сметной документации на строительство моста через Староладожский канал в створе Северного переулка в г. Шлиссельбурге</t>
  </si>
  <si>
    <t>2.5.2</t>
  </si>
  <si>
    <t xml:space="preserve">Разработка проектно-сметной документации на стр-во трех пешеходных мостов через Малоневский канал в районе жилых домов № 7, 9, 15 в г. Шлиссельбург </t>
  </si>
  <si>
    <t>2.5.3</t>
  </si>
  <si>
    <t>Разработка проектно-сметной документации на реконструкцию а/д  по адресу: г. Отрадное, 4 Советский проспект от региональной трассы СПб-Кировс до ул. Балтийская</t>
  </si>
  <si>
    <t>Ломоносовкий муниципальный район</t>
  </si>
  <si>
    <t>Строительство дороги к детскому саду п. Новоселье Ломоносовского района Ленинградской области  II, III этапы по адресу: 188507, Ленинградская область, Ломоносовский район, п. Новоселье, кад. № 47:14:000000:37881 (0,514 км)</t>
  </si>
  <si>
    <t>2.7</t>
  </si>
  <si>
    <t>Сосновоборский городской округ</t>
  </si>
  <si>
    <t>2.7.1</t>
  </si>
  <si>
    <t>Реконструкция Копорского шоссе с перекрестками улиц Ленинградская ‒ Копорское шоссе и перекрестками улиц Копорское шоссе ‒ проспект Александра Невского  в гор. Сосновый Бор Ленинградской области по адресу: автомобильная дорога Копорское шоссе с перекрестками улиц Ленинградская ‒ Копорское шоссе и перекрестка улиц Копорское шоссе ‒ проспект Александра Невского в гор. Сосновый Бор Ленинградской области. Этап 1. Участок Копорского шоссе от перекреста с  ул.Ленинградская до проезда на базу ВНИПИЭТ (0,873 км)</t>
  </si>
  <si>
    <t>2.6</t>
  </si>
  <si>
    <t>нераспределенные средства бюджета</t>
  </si>
  <si>
    <t>Основное мероприятие "Приоритетный проект "Комплексное развитие дорожно-транспортной инфраструктуры Бугровского, Муринского и  Новодевяткинского сельских поселений  Ленинградской области""</t>
  </si>
  <si>
    <t>Стр-во а/д нового выхода из Санкт-Петербурга от КАД в обход населенных пунктов Мурино и Новое Девяткино с выходом на существующую а/д "Санкт-Петербург-Матокса" (Подрядчик АО ПО Возрождение)</t>
  </si>
  <si>
    <t>621 01 04010 414 310 00000000</t>
  </si>
  <si>
    <t>Ведется работа совместно с Федеральным дорожным агентством по привлечению средств из  федерального бюджета и средств инвестора для софинансирования строительства. Ориентировочная стоимость объекта 18,1 млрд. руб. Бюджетные ассигнования предусмотрены как софинансирование объекта. В 2016 году предусмотрены расходы на разработку и экспертизу проектной документации. Объект включен в гос. программу "Развитие автомобильных дорог Ленинградской области" с 2019г.</t>
  </si>
  <si>
    <t>Стр-во автомобильной дороги от кольцевой автомобильной дороги вокруг Санкт-Петербурга до автомобильной дороги "Санкт-Петербург"-Матокса (платная скоростная автомобильная дорога)</t>
  </si>
  <si>
    <t>Основное мероприятие "Повышение эффективности осуществления дорожной деятельности" (п.3.1)</t>
  </si>
  <si>
    <t>Разработка концепции развития объектов дорожного сервиса Ленинградской области до 2030 года</t>
  </si>
  <si>
    <t>Основное мероприятие "Федеральный проект "Дорожная сеть" (п.4.1)</t>
  </si>
  <si>
    <t xml:space="preserve">Строительство автомобильных дорог общего пользования регионального и межмуниципального значения (п.4.1.1-п. 4.1.3)  </t>
  </si>
  <si>
    <t>4.1.1.</t>
  </si>
  <si>
    <t>4.1.2</t>
  </si>
  <si>
    <t>Стр-во а/д нового выхода из Санкт-Петербурга от КАД в обход населенных пунктов Мурино и Новое Девяткино с выходом на существующую а/д "Санкт-Петербург-Матокса"</t>
  </si>
  <si>
    <t>4.1.3</t>
  </si>
  <si>
    <t xml:space="preserve">Подключение международного автомобильного вокзала в составе ТПУ "Девяткино" к КАД (стр-во транспортной развязки на км 30+717 прямого хода КАД с подключением международного автомобильного вокзала в состав ТПУ "Девяткино") </t>
  </si>
  <si>
    <t>Финансовое обеспечение дорожной деятельности (Т1 и Т2) в т.ч.:</t>
  </si>
  <si>
    <t xml:space="preserve"> (Т1) "Стр-во транспортной развязки на пересечении а/дороги "СПб-з-д им.Свердлова- Всеволожск (км39) с железной дорогой на  перегоне Всеволожск-Мельничный Ручей во Всеволож. р-не Лен. области (Подрядчик "АБЗ-Дорстрой")</t>
  </si>
  <si>
    <t xml:space="preserve"> (Т1) Стр-во мост.перех. ч/р Волхов на подъезде к г.Кириши в Кир.р-не ЛО</t>
  </si>
  <si>
    <t>(Т2) Стр-во мост.перех. ч/р Свирь у г.Подпорожье</t>
  </si>
  <si>
    <t>Приоритетный проект "Комплексное развитие дорожно-транспортной инфраструктуры Бугровского, Муринского и Новодевяткинского сельских поселений Ленинградской области"</t>
  </si>
  <si>
    <t xml:space="preserve">ВСЕГО по Подпрограмме 1  (п.1+п.2+п.3+п.4)                                                                                                                               </t>
  </si>
  <si>
    <t>в т.ч. средства областного бюджета</t>
  </si>
  <si>
    <t>в т.ч. средства федерального бюджета (Т1+Т2)</t>
  </si>
  <si>
    <t>ё</t>
  </si>
  <si>
    <t>Всего  субсидии бюджетам МО (п. 2)</t>
  </si>
  <si>
    <t>Подпрограмма 2     «Поддержание существующей сети автомобильных дорог общего пользования»</t>
  </si>
  <si>
    <t>Основное мероприятие "Содержание, капитальный ремонт и ремонт автомобильных дорог общего пользования регионального и межмуниципального значения" (п. 3.1 -п. 3.3)</t>
  </si>
  <si>
    <t>622 01 00000</t>
  </si>
  <si>
    <t>в т.ч. СМР - ФБ (Т2)</t>
  </si>
  <si>
    <t>Содержание а/д общего пользования регионального и межмуниципального значения</t>
  </si>
  <si>
    <t xml:space="preserve">62201 10100 244 62020800 </t>
  </si>
  <si>
    <t>всего по 225</t>
  </si>
  <si>
    <t>нормативно-регламентные работы</t>
  </si>
  <si>
    <t>225</t>
  </si>
  <si>
    <t>Прочие СМР (225)</t>
  </si>
  <si>
    <t>прочие (КОСГУ 223)</t>
  </si>
  <si>
    <t>прочие (КВР 244 КОСГУ 226)</t>
  </si>
  <si>
    <t>в т.ч.  за счет средств ПАО Газпром</t>
  </si>
  <si>
    <t>Капитальный ремонт а/д общего пользования регионального и межмуниципального значения</t>
  </si>
  <si>
    <t xml:space="preserve">62201 10110 243 62021100 </t>
  </si>
  <si>
    <t>'Объем бюджетных ассигнований на 2017 год соответствует принятым расходным обязательствам по заключенным государств. контрактам, а также расчитан исходя из возможностей бюджета Ленинградской области и составляет 3,5% от норматива. При этом, норматив финансовых затрат, утв. пост. Пр-ва ЛО от 16.12.2013г. №467 на 2017 год составляет 19% или 4 526 888,0 тыс. руб. Недостаток денежных средств составляет 3 695 596,8 тыс. руб. Ввод в эксплуатацию 14,137км.</t>
  </si>
  <si>
    <t>'Объем бюджетных ассигнований на 2017 год соответствует принятым расходным обязательствам по заключенным государственным контрактам  на объекты капитального ремонта рег. а/дорог, а также расчитан исходя из норматива финансовых затрат, утв. пост. Пр-ва ЛО от 16.12.2013г. №467 на 2017 год, который составляет 19%.</t>
  </si>
  <si>
    <t>СМР ФБ</t>
  </si>
  <si>
    <t>6210154200 243 225</t>
  </si>
  <si>
    <t>СМР-ОБ</t>
  </si>
  <si>
    <t xml:space="preserve">225 </t>
  </si>
  <si>
    <t>СМР - ОБ по а/д с тв.покрытием к сельск.нас.пунктам</t>
  </si>
  <si>
    <t>Приведение в нормативное состояние отдельных участков региональных а/д</t>
  </si>
  <si>
    <t xml:space="preserve">62201 10120 244 62021100 </t>
  </si>
  <si>
    <t xml:space="preserve">Расходные обязательства принимаются на основании распоряжений Губернатора Ленинградской  области и направляются на ликвидацию последствий непреодолимой силы, в том числе природного или техногенного характера в размере до 3% от общего финансир-я мероприятий гос. программы "Развитие а/дорог Ленинградской области" . </t>
  </si>
  <si>
    <t>уточнение расходов в связи с перераспределением на другие мероприятия ГП</t>
  </si>
  <si>
    <t>СМР</t>
  </si>
  <si>
    <t>Ремонт а/д общего пользования регионального и межмуниципального значения</t>
  </si>
  <si>
    <t xml:space="preserve">62201 12750 244 62021000 </t>
  </si>
  <si>
    <t>'Объем бюджетных ассигнований на 2017 год соответствует принятым расходным обязательствам по заключенным государственным контрактам, а также расчитан исходя из возможностей бюджета Ленинградской области и составляет 14,7% от норматива. При этом, норматив финансовых затрат, утв. пост. Пр-ва ЛО от 16.12.2013г. №467 на 2017 год составляет 19% или 1 380 240,0 тыс. руб. Недостаток денежных средств составляет 309 073,7 тыс. руб. Ввод в эксплуатацию 85,601км/100 п.м.</t>
  </si>
  <si>
    <t>в т.ч. СМР, ПИР-ОБ, из них:</t>
  </si>
  <si>
    <t>СМР за счет средств ПАО Газпром</t>
  </si>
  <si>
    <t>СМР по а/д с тв.покрытием к сельск.нас.пунктам</t>
  </si>
  <si>
    <t xml:space="preserve">ПИР, прочие </t>
  </si>
  <si>
    <t>Федеральный проект "Дорожная сеть" (п.4.1-п.4.2)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</si>
  <si>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(средства федерального бюджета)</t>
  </si>
  <si>
    <t>Ремонт а/д общего пользования регионального и межмуниципального значения (средства областного бюджета)</t>
  </si>
  <si>
    <t xml:space="preserve">Основное мероприятие "Капитальный ремонт и ремонт автомобильных дорог общего пользования местного значения" (Субсидии МО), в том числе (п.5.1-5.2): </t>
  </si>
  <si>
    <t>62202 00000 521 251</t>
  </si>
  <si>
    <t>Объем бюджетных ассигнований на 2017г. расчитан исходя из заявок Администраций МО, согласно приложению. Планируемый ввод в эксплуатацию а/дорог общего пользования местного значения в 2017 году - 2,0 км.</t>
  </si>
  <si>
    <t>Объем бюджетных ассигнований на 2017г. расчитан исходя из заявок Администраций МО, согласно приложению. Планируемый ввод в эксплуатацию а/дорог общего пользования местного значения в 2017 году - 2,5 км.</t>
  </si>
  <si>
    <t>Субсидии на ремонт а/д общего пользования местного значения</t>
  </si>
  <si>
    <t xml:space="preserve">62202 70140 521 251 62021400 </t>
  </si>
  <si>
    <t>в т.ч.  а)  кап.рем.и ремонт  а/д</t>
  </si>
  <si>
    <t>б) к.р. и рем. а/д с тв.покр. к нас.пунктам</t>
  </si>
  <si>
    <t>6227014 521 251 62020500 (1043)</t>
  </si>
  <si>
    <t>Субсидии на капитальный ремонт и ремонт а/д общего пользования местного значения, имеющих приоритетный социально значимый характер</t>
  </si>
  <si>
    <t>62202 74200 521 251 62021401</t>
  </si>
  <si>
    <t xml:space="preserve">Кап. ремонт и ремонт дворовых террриторий  и проездов к двор.тер. </t>
  </si>
  <si>
    <t>Основное мероприятие "Техническое оснащение, постановка на кадастровый учет объектов недвижимости в целях гос. регистрации прав, функционирование гос. казенных учреждений для обеспечения дорожной деятельности" (п.6.1-п. 6.4)</t>
  </si>
  <si>
    <t>62203 00000</t>
  </si>
  <si>
    <t>Обеспечение деятельности (услуги, работы) государственных учреждений  ГКУ "Ленавтодор" и ГКУ "Центр безопасности дорожного движения"</t>
  </si>
  <si>
    <t>62203 00160</t>
  </si>
  <si>
    <t>Смета ГКУ "Ленавтодор" на 2017г. согласно расчета по статьям затрат</t>
  </si>
  <si>
    <t xml:space="preserve">Обеспечение деятельности (услуги, работы) государственных учреждений  </t>
  </si>
  <si>
    <t>Приобретение дорожной техники и другого имущества, необходимого для функционирования и содержания а/д и обеспечения контроля качества выполненных дорожных работ</t>
  </si>
  <si>
    <t>62203 10150 244 310</t>
  </si>
  <si>
    <t>Бюджетные ассигнования на 2017 год по данному мероприятию не предусмотрены.</t>
  </si>
  <si>
    <t>Бюджетные ассигнования на 2017 год расчитаны исходя из потребности в дорожной технике.</t>
  </si>
  <si>
    <t>6.3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</si>
  <si>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автомобильных дорог, по договорам финансовой аренды (лизинга).</t>
  </si>
  <si>
    <t>6.4</t>
  </si>
  <si>
    <t>Кадастровые работы</t>
  </si>
  <si>
    <t>62203 10160 244 226</t>
  </si>
  <si>
    <t>'Объем бюджетных ассигнований на 2017 год соответствует принятым расходным обязательствам по заключенным государственным контрактам  на кадастровые работы.</t>
  </si>
  <si>
    <r>
      <t xml:space="preserve">'Объем бюджетных ассигнований на 2017 год соответствует принятым расходным обязательствам по заключенным государственным контрактам  на кадастровые работы </t>
    </r>
    <r>
      <rPr>
        <b/>
        <i/>
        <u/>
        <sz val="14"/>
        <color rgb="FF002060"/>
        <rFont val="Arial Cyr"/>
        <charset val="204"/>
      </rPr>
      <t xml:space="preserve">и вновь начинаемым объектам. </t>
    </r>
  </si>
  <si>
    <t>Федеральный проект "Общесистемные меры развития дорожного хозяйства" (п.6.1)</t>
  </si>
  <si>
    <t>Содержание а/д общего пользования регионального и межмуниципального значения (средства областного бюджета)</t>
  </si>
  <si>
    <t>Финансовое обеспечение дорожной деятельности ( Т2)  - ремонт а/д общего пользования регионального и межмуниципального значения</t>
  </si>
  <si>
    <t xml:space="preserve">ВСЕГО по Подпрограмме 2 (п. 3-п. 7)                                                </t>
  </si>
  <si>
    <t>в т.ч. средства федерального бюджета (БКД +Т2)</t>
  </si>
  <si>
    <t>Всего  субсидии бюджетам МО (п.5)</t>
  </si>
  <si>
    <t xml:space="preserve">Подпрограмма 3.  "Повышение безопасности дорожного движения и снижение негативного влияния транспорта на окружающую среду".                </t>
  </si>
  <si>
    <t>Основное мероприятие "Сокращение аварийности на участках концентрации дорожно-транспортных происшествий инженерными методами" (ГКУ Ленавтодор, ГКУ ЦБДД) (п.7.1-п.7.2)</t>
  </si>
  <si>
    <t>62302 13150 240</t>
  </si>
  <si>
    <t>7.1.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</si>
  <si>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  (ГКУ Ленавтодор)</t>
  </si>
  <si>
    <t>7.1.1.</t>
  </si>
  <si>
    <t>работы капитального ремонта а/д</t>
  </si>
  <si>
    <t>62302 13150 243</t>
  </si>
  <si>
    <t xml:space="preserve">  СМР</t>
  </si>
  <si>
    <t>243 255</t>
  </si>
  <si>
    <t>243 226</t>
  </si>
  <si>
    <t>Устройство светофорных объектов</t>
  </si>
  <si>
    <t>Устройство наружного освещения</t>
  </si>
  <si>
    <t>Выполнение ПИР по устройству элементов обустройства а/д</t>
  </si>
  <si>
    <t>Устройство весового контроля</t>
  </si>
  <si>
    <t>7.1.2</t>
  </si>
  <si>
    <t>работы ремонта а/д, содержания а/д</t>
  </si>
  <si>
    <t>244</t>
  </si>
  <si>
    <t>а)      СМР</t>
  </si>
  <si>
    <t>244 255</t>
  </si>
  <si>
    <t>Обустройство автобусных остановок</t>
  </si>
  <si>
    <t>'Объем бюджетных ассигнований на 2017 год  расчитан исходя из возможностей бюджета Ленинградской области.</t>
  </si>
  <si>
    <t>'Объем бюджетных ассигнований на 2017 год  расчитан в объеме потребности на мероприятия данной  подпрограммы.</t>
  </si>
  <si>
    <t>Нанесение дорожной разметки</t>
  </si>
  <si>
    <t>Установка дорожных знаков</t>
  </si>
  <si>
    <t>Обустройство тротуаров (пешеходные дорожки)</t>
  </si>
  <si>
    <t xml:space="preserve">Выполнение работ по установке элементов  освещения пешеходных переходов с питанием от автономных источников электроснабжения на автомобильных дорогах общего пользования регионального значения </t>
  </si>
  <si>
    <t>Ликвидация мест концентрации ДТП</t>
  </si>
  <si>
    <t>Установка недостающих ТСОДД</t>
  </si>
  <si>
    <t>Установка барьерного ограждения</t>
  </si>
  <si>
    <t>Резерв</t>
  </si>
  <si>
    <t>б)       Прочие</t>
  </si>
  <si>
    <t>244 226</t>
  </si>
  <si>
    <t>Разработка проектов организации дорожного движения</t>
  </si>
  <si>
    <t>7.2.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</si>
  <si>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  (ГКУ ЦБДД)</t>
  </si>
  <si>
    <t>7.2.1</t>
  </si>
  <si>
    <t>Автоматизированная система обработки данных автоматической фото- видеофиксации административных правонарушений в области дорожного движения на территории Ленинградской области (сопровождение)</t>
  </si>
  <si>
    <t>7.2.2</t>
  </si>
  <si>
    <t>Обеспечение организации приобретения и сопровождения программного обеспечения в области безопасности дорожного движения</t>
  </si>
  <si>
    <t>7.2.3</t>
  </si>
  <si>
    <t>Выполнение работ по оснащению стационарных рубежей автоматической фото-видеофиксации нарушений ПДД РФ</t>
  </si>
  <si>
    <t>7.2.4</t>
  </si>
  <si>
    <t>Обеспечение предоставления каналов связи для передачи информации, полученной стационарными комплексами автоматической фото-видеофиксации нарушений ПДД РФ, в центр обработки данных</t>
  </si>
  <si>
    <t>7.2.5</t>
  </si>
  <si>
    <t>Тех. обслуживание и ремонт стационарных комплексов  автоматической фото-видеофиксации нарушений ПДД РФ</t>
  </si>
  <si>
    <t>7.2.6</t>
  </si>
  <si>
    <t>Страхование стационарных комплексов автоматической фото-видеофиксации нарушений ПДД РФ</t>
  </si>
  <si>
    <t>7.2.7</t>
  </si>
  <si>
    <t>Предпочтовая подготовка копий постановлений и материалов дел об административных правонарушениях ПДД РФ</t>
  </si>
  <si>
    <t>7.2.8</t>
  </si>
  <si>
    <t>Пересылка копий постановлений и материалов дел об административных правонарушениях ПДД РФ</t>
  </si>
  <si>
    <t>7.2.9</t>
  </si>
  <si>
    <t>Обеспечение электроснабжения стационарных комплексов автоматической фото-видеофиксации нарушений ПДД РФ</t>
  </si>
  <si>
    <t>7.2.10</t>
  </si>
  <si>
    <t>поставка 12-ти передвижных комплексов автоматической фото-видеофиксации нарушений ПДД</t>
  </si>
  <si>
    <t>Федеральный проект "Общесистемные меры развития дорожного хозяйства" (п.8.1)</t>
  </si>
  <si>
    <t>Федеральный проект "Дорожная сеть" (п.9.1)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</si>
  <si>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  (ГКУ Ленавтодор) Ликвидация мест концентрации ДТП</t>
  </si>
  <si>
    <t xml:space="preserve">ВСЕГО по Подпрограмме 3  (п. 7-п.9)         </t>
  </si>
  <si>
    <t>Всего по ГП "Развитие транспортной системы ЛО" :</t>
  </si>
  <si>
    <t xml:space="preserve">в т.ч. за счет средств федерального бюджета </t>
  </si>
  <si>
    <t>в т.ч. за счет средств областного бюджета</t>
  </si>
  <si>
    <t>Всего  субсидии бюджетам   МО</t>
  </si>
  <si>
    <t xml:space="preserve">II. ГП  "Развитие сельского хозяйства Ленинградской области" </t>
  </si>
  <si>
    <t>Подпрограмма "Устойчивое развитие сельских территорий Ленинградской области " (Субсидии МО)</t>
  </si>
  <si>
    <t xml:space="preserve">63704 74290 522 251  63070500   </t>
  </si>
  <si>
    <t>Объем бюджетных ассигнований на 2017г. расчитан исходя из заявок Администраций МО, согласно приложению. Планируемый ввод в эксплуатацию а/дорог местного значения с твердым покрытием в сельской местности в 2017 году - 1,8 км.</t>
  </si>
  <si>
    <t>Субсидии на развитие сети а/д, ведущих к общественно значимым объектам сельских населенных пунктов, объектам пр-ва и переработки с/х продукции, в т.ч. на проектирование и стр-во (рек-цию) а/д  местного значения с тверд. покр. до сельских населен. пунктов (Субсидии МО), в т.ч.:</t>
  </si>
  <si>
    <t>остатки ФБ и  субсидии ФБ 2016</t>
  </si>
  <si>
    <t>в т.ч. областной бюджет</t>
  </si>
  <si>
    <t xml:space="preserve">         федеральный бюджет</t>
  </si>
  <si>
    <t>Устр-ва для инвалидов на светофорных объектах регион. а/д.</t>
  </si>
  <si>
    <t>0412 5361075 244 226   53060122</t>
  </si>
  <si>
    <t>1002 5365027 244 226   53060122</t>
  </si>
  <si>
    <t>Мероприятия на объектах местных а/д</t>
  </si>
  <si>
    <t>0412 5367093 521 251 53060122</t>
  </si>
  <si>
    <t>Устр-ва для инвалидов на светофор.объектах местн. а/д.-ОБ</t>
  </si>
  <si>
    <t xml:space="preserve">0412 5367093 521 251   53060122 </t>
  </si>
  <si>
    <t>Установка оборудования на автоб.остановках местных а/д- ОБ</t>
  </si>
  <si>
    <t xml:space="preserve">0412 5367093 521 251  53060123 </t>
  </si>
  <si>
    <t>Резервный фонд Правительства, в т.ч.:</t>
  </si>
  <si>
    <t xml:space="preserve">1403 68901 72120 </t>
  </si>
  <si>
    <t>региональные а/д</t>
  </si>
  <si>
    <t>244 225</t>
  </si>
  <si>
    <t>местные а/д</t>
  </si>
  <si>
    <t>540 251 143</t>
  </si>
  <si>
    <t xml:space="preserve"> "Стр-во автомобильной дороги "Подъезд к дер. Козарево" в Волховском мун. районе</t>
  </si>
  <si>
    <t>7.1.2.</t>
  </si>
  <si>
    <t>Реконструкция автомобильной дороги "Подъезд к пос. Клеверное" Выборгский район</t>
  </si>
  <si>
    <t>7.1.3</t>
  </si>
  <si>
    <t>нераспределенные средства</t>
  </si>
  <si>
    <t>Развитие сети а/д, ведущих к общественно значимым объектам сельских населенных пунктов, объектам пр-ва и переработки с/х продукции, в т.ч. на проектирование и стр-во (рек-цию) а/д  общего пользования регионального и межмуниципального значения с тверд. покр. до сельских населен. пунктов (ГКУ Ленавтодор)</t>
  </si>
  <si>
    <t>III. Резервный фонд Правительства Ленинградской области.</t>
  </si>
  <si>
    <t>Резервный фонд Правительства Ленинградской области</t>
  </si>
  <si>
    <t>уплата денежного взыскания за нарушение в 2018 году обязательств, предусмотренных Соглашениями с  ФДА</t>
  </si>
  <si>
    <t>Администрация МО Сертолово</t>
  </si>
  <si>
    <t>IV. Непрограммные расходы</t>
  </si>
  <si>
    <t>Непрограммные расходы - исполнение судебных решений</t>
  </si>
  <si>
    <t xml:space="preserve">0113 6890112790 </t>
  </si>
  <si>
    <t xml:space="preserve">Объем бюджетных ассигнований на 2017 год соответствует объему бюджетных ассигнований, предусмотренных на 2016г. </t>
  </si>
  <si>
    <t>квр 831 косгу 296</t>
  </si>
  <si>
    <t xml:space="preserve"> 831 290</t>
  </si>
  <si>
    <t>квр 831 косгу 297</t>
  </si>
  <si>
    <t>8.3</t>
  </si>
  <si>
    <t>квр 853 косгу 295</t>
  </si>
  <si>
    <t>8.4</t>
  </si>
  <si>
    <t>квр 831 косгу 293</t>
  </si>
  <si>
    <t>853 290 и 852 290</t>
  </si>
  <si>
    <t>Налог на имущество организаций (недвижимое имущество, числящееся на балансе ГКУ Ленавтодор (а/д, встроенные помещения)</t>
  </si>
  <si>
    <t xml:space="preserve">в т. ч Дорожный фонд ЛО </t>
  </si>
  <si>
    <t>в т.ч. Дорожный фонд за счет средств федерального бюджета:</t>
  </si>
  <si>
    <t xml:space="preserve"> Дорожный фонд ЛО - ОБ</t>
  </si>
  <si>
    <t>Утвержденный Бюджет на  2019г. 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</si>
</sst>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0"/>
    <numFmt numFmtId="165" formatCode="#,##0.0"/>
    <numFmt numFmtId="166" formatCode="0.00000"/>
    <numFmt numFmtId="167" formatCode="0.0%"/>
    <numFmt numFmtId="168" formatCode="#,##0.000"/>
    <numFmt numFmtId="169" formatCode="#,##0.0000"/>
    <numFmt numFmtId="170" formatCode="#,##0.000000"/>
    <numFmt numFmtId="171" formatCode="_-* #,##0.00&quot;р.&quot;_-;\-* #,##0.00&quot;р.&quot;_-;_-* &quot;-&quot;??&quot;р.&quot;_-;_-@_-"/>
    <numFmt numFmtId="172" formatCode="_-* #,##0.00_р_._-;\-* #,##0.00_р_._-;_-* &quot;-&quot;??_р_._-;_-@_-"/>
  </numFmts>
  <fonts count="115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6"/>
      <color rgb="FF7030A0"/>
      <name val="Arial Cyr"/>
      <charset val="204"/>
    </font>
    <font>
      <b/>
      <sz val="16"/>
      <name val="Arial Cyr"/>
      <charset val="204"/>
    </font>
    <font>
      <b/>
      <i/>
      <sz val="16"/>
      <name val="Arial Cyr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i/>
      <sz val="12"/>
      <color rgb="FF002060"/>
      <name val="Calibri"/>
      <family val="2"/>
      <charset val="204"/>
      <scheme val="minor"/>
    </font>
    <font>
      <b/>
      <i/>
      <sz val="14"/>
      <color rgb="FF002060"/>
      <name val="Arial Cyr"/>
      <charset val="204"/>
    </font>
    <font>
      <b/>
      <i/>
      <sz val="14"/>
      <color rgb="FF002060"/>
      <name val="Calibri"/>
      <family val="2"/>
      <charset val="204"/>
      <scheme val="minor"/>
    </font>
    <font>
      <b/>
      <i/>
      <sz val="14"/>
      <color rgb="FF002060"/>
      <name val="Arial"/>
      <family val="2"/>
      <charset val="204"/>
    </font>
    <font>
      <sz val="10"/>
      <name val="Arial"/>
      <family val="2"/>
      <charset val="204"/>
    </font>
    <font>
      <b/>
      <i/>
      <sz val="12"/>
      <color rgb="FFFF0000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b/>
      <i/>
      <sz val="12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2"/>
      <color theme="5" tint="-0.249977111117893"/>
      <name val="Calibri"/>
      <family val="2"/>
      <charset val="204"/>
      <scheme val="minor"/>
    </font>
    <font>
      <b/>
      <i/>
      <sz val="14"/>
      <color theme="5" tint="-0.249977111117893"/>
      <name val="Arial Cyr"/>
      <charset val="204"/>
    </font>
    <font>
      <b/>
      <i/>
      <sz val="14"/>
      <color theme="5" tint="-0.249977111117893"/>
      <name val="Calibri"/>
      <family val="2"/>
      <charset val="204"/>
      <scheme val="minor"/>
    </font>
    <font>
      <b/>
      <i/>
      <sz val="14"/>
      <color theme="5" tint="-0.249977111117893"/>
      <name val="Arial"/>
      <family val="2"/>
      <charset val="204"/>
    </font>
    <font>
      <b/>
      <i/>
      <sz val="14"/>
      <color rgb="FFFF0000"/>
      <name val="Arial Cyr"/>
      <charset val="204"/>
    </font>
    <font>
      <b/>
      <i/>
      <sz val="14"/>
      <color rgb="FFFF0000"/>
      <name val="Calibri"/>
      <family val="2"/>
      <charset val="204"/>
      <scheme val="minor"/>
    </font>
    <font>
      <b/>
      <i/>
      <sz val="14"/>
      <color rgb="FFFF0000"/>
      <name val="Arial"/>
      <family val="2"/>
      <charset val="204"/>
    </font>
    <font>
      <b/>
      <i/>
      <sz val="12"/>
      <color rgb="FF7030A0"/>
      <name val="Calibri"/>
      <family val="2"/>
      <charset val="204"/>
      <scheme val="minor"/>
    </font>
    <font>
      <b/>
      <i/>
      <sz val="14"/>
      <color rgb="FF7030A0"/>
      <name val="Arial Cyr"/>
      <charset val="204"/>
    </font>
    <font>
      <b/>
      <i/>
      <sz val="14"/>
      <color rgb="FF7030A0"/>
      <name val="Calibri"/>
      <family val="2"/>
      <charset val="204"/>
      <scheme val="minor"/>
    </font>
    <font>
      <b/>
      <i/>
      <sz val="14"/>
      <color rgb="FF7030A0"/>
      <name val="Arial"/>
      <family val="2"/>
      <charset val="204"/>
    </font>
    <font>
      <b/>
      <i/>
      <sz val="11"/>
      <color theme="5" tint="-0.249977111117893"/>
      <name val="Arial Cyr"/>
      <charset val="204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rgb="FF002060"/>
      <name val="Arial Cyr"/>
      <charset val="204"/>
    </font>
    <font>
      <sz val="12"/>
      <color theme="1"/>
      <name val="Calibri"/>
      <family val="2"/>
      <charset val="204"/>
      <scheme val="minor"/>
    </font>
    <font>
      <i/>
      <sz val="12"/>
      <color rgb="FF002060"/>
      <name val="Calibri"/>
      <family val="2"/>
      <charset val="204"/>
      <scheme val="minor"/>
    </font>
    <font>
      <b/>
      <i/>
      <sz val="12"/>
      <color rgb="FF7030A0"/>
      <name val="Arial"/>
      <family val="2"/>
      <charset val="204"/>
    </font>
    <font>
      <i/>
      <sz val="12"/>
      <color rgb="FF7030A0"/>
      <name val="Calibri"/>
      <family val="2"/>
      <charset val="204"/>
      <scheme val="minor"/>
    </font>
    <font>
      <b/>
      <sz val="14"/>
      <color theme="5" tint="-0.249977111117893"/>
      <name val="Arial"/>
      <family val="2"/>
      <charset val="204"/>
    </font>
    <font>
      <i/>
      <sz val="14"/>
      <color theme="5" tint="-0.249977111117893"/>
      <name val="Arial"/>
      <family val="2"/>
      <charset val="204"/>
    </font>
    <font>
      <sz val="12"/>
      <color theme="5" tint="-0.249977111117893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color rgb="FFC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rgb="FF7030A0"/>
      <name val="Arial"/>
      <family val="2"/>
      <charset val="204"/>
    </font>
    <font>
      <i/>
      <sz val="14"/>
      <color rgb="FF7030A0"/>
      <name val="Arial"/>
      <family val="2"/>
      <charset val="204"/>
    </font>
    <font>
      <b/>
      <i/>
      <sz val="14"/>
      <name val="Arial Cyr"/>
      <charset val="204"/>
    </font>
    <font>
      <b/>
      <sz val="12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4"/>
      <color rgb="FF002060"/>
      <name val="Arial"/>
      <family val="2"/>
      <charset val="204"/>
    </font>
    <font>
      <sz val="14"/>
      <name val="Arial"/>
      <family val="2"/>
      <charset val="204"/>
    </font>
    <font>
      <b/>
      <i/>
      <u/>
      <sz val="14"/>
      <name val="Arial Cyr"/>
      <charset val="204"/>
    </font>
    <font>
      <b/>
      <i/>
      <u/>
      <sz val="14"/>
      <name val="Arial"/>
      <family val="2"/>
      <charset val="204"/>
    </font>
    <font>
      <sz val="14"/>
      <name val="Arial Cyr"/>
      <charset val="204"/>
    </font>
    <font>
      <i/>
      <sz val="14"/>
      <name val="Arial Cyr"/>
      <charset val="204"/>
    </font>
    <font>
      <sz val="12"/>
      <name val="Calibri"/>
      <family val="2"/>
      <charset val="204"/>
      <scheme val="minor"/>
    </font>
    <font>
      <b/>
      <sz val="14"/>
      <color rgb="FFFF0000"/>
      <name val="Arial Cyr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rgb="FF0070C0"/>
      <name val="Arial"/>
      <family val="2"/>
      <charset val="204"/>
    </font>
    <font>
      <b/>
      <sz val="14"/>
      <color rgb="FF7030A0"/>
      <name val="Arial Cyr"/>
      <charset val="204"/>
    </font>
    <font>
      <b/>
      <sz val="12"/>
      <color rgb="FF0070C0"/>
      <name val="Calibri"/>
      <family val="2"/>
      <charset val="204"/>
      <scheme val="minor"/>
    </font>
    <font>
      <b/>
      <sz val="14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5" tint="-0.249977111117893"/>
      <name val="Arial"/>
      <family val="2"/>
      <charset val="204"/>
    </font>
    <font>
      <i/>
      <sz val="12"/>
      <name val="Arial Cyr"/>
      <charset val="204"/>
    </font>
    <font>
      <sz val="12"/>
      <name val="Arial"/>
      <family val="2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14"/>
      <color theme="5" tint="-0.249977111117893"/>
      <name val="Arial Cyr"/>
      <charset val="204"/>
    </font>
    <font>
      <i/>
      <sz val="14"/>
      <color theme="5" tint="-0.249977111117893"/>
      <name val="Arial Cyr"/>
      <charset val="204"/>
    </font>
    <font>
      <sz val="12"/>
      <color theme="5" tint="-0.249977111117893"/>
      <name val="Calibri"/>
      <family val="2"/>
      <charset val="204"/>
      <scheme val="minor"/>
    </font>
    <font>
      <i/>
      <sz val="14"/>
      <color rgb="FF002060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i/>
      <sz val="13"/>
      <name val="Arial"/>
      <family val="2"/>
      <charset val="204"/>
    </font>
    <font>
      <i/>
      <sz val="13"/>
      <name val="Arial Cyr"/>
      <charset val="204"/>
    </font>
    <font>
      <b/>
      <sz val="14"/>
      <name val="Calibri"/>
      <family val="2"/>
      <charset val="204"/>
      <scheme val="minor"/>
    </font>
    <font>
      <b/>
      <i/>
      <sz val="12"/>
      <color rgb="FFFF0000"/>
      <name val="Arial Cyr"/>
      <charset val="204"/>
    </font>
    <font>
      <sz val="14"/>
      <color theme="5" tint="-0.249977111117893"/>
      <name val="Arial"/>
      <family val="2"/>
      <charset val="204"/>
    </font>
    <font>
      <sz val="12"/>
      <color rgb="FF002060"/>
      <name val="Calibri"/>
      <family val="2"/>
      <charset val="204"/>
      <scheme val="minor"/>
    </font>
    <font>
      <b/>
      <sz val="14"/>
      <color rgb="FF002060"/>
      <name val="Arial Cyr"/>
      <charset val="204"/>
    </font>
    <font>
      <b/>
      <sz val="12"/>
      <color rgb="FF002060"/>
      <name val="Arial Cyr"/>
      <charset val="204"/>
    </font>
    <font>
      <i/>
      <sz val="14"/>
      <color rgb="FF002060"/>
      <name val="Arial Cyr"/>
      <charset val="204"/>
    </font>
    <font>
      <b/>
      <sz val="12"/>
      <color rgb="FF002060"/>
      <name val="Calibri"/>
      <family val="2"/>
      <charset val="204"/>
      <scheme val="minor"/>
    </font>
    <font>
      <b/>
      <sz val="12"/>
      <color rgb="FFFF0000"/>
      <name val="Arial Cyr"/>
      <charset val="204"/>
    </font>
    <font>
      <i/>
      <sz val="14"/>
      <color rgb="FFFF0000"/>
      <name val="Arial Cyr"/>
      <charset val="204"/>
    </font>
    <font>
      <sz val="12"/>
      <color rgb="FFFF0000"/>
      <name val="Calibri"/>
      <family val="2"/>
      <charset val="204"/>
      <scheme val="minor"/>
    </font>
    <font>
      <sz val="12"/>
      <name val="Arial Cyr"/>
      <charset val="204"/>
    </font>
    <font>
      <i/>
      <sz val="14"/>
      <color rgb="FF7030A0"/>
      <name val="Arial Cyr"/>
      <charset val="204"/>
    </font>
    <font>
      <sz val="12"/>
      <color rgb="FF002060"/>
      <name val="Arial"/>
      <family val="2"/>
      <charset val="204"/>
    </font>
    <font>
      <b/>
      <sz val="14"/>
      <color rgb="FF7030A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rgb="FF002060"/>
      <name val="Calibri"/>
      <family val="2"/>
      <charset val="204"/>
      <scheme val="minor"/>
    </font>
    <font>
      <b/>
      <i/>
      <u/>
      <sz val="14"/>
      <color rgb="FF002060"/>
      <name val="Arial Cyr"/>
      <charset val="204"/>
    </font>
    <font>
      <b/>
      <sz val="14"/>
      <color theme="5" tint="-0.249977111117893"/>
      <name val="Calibri"/>
      <family val="2"/>
      <charset val="204"/>
      <scheme val="minor"/>
    </font>
    <font>
      <sz val="14"/>
      <color rgb="FF002060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i/>
      <sz val="13"/>
      <name val="Arial Cyr"/>
      <charset val="204"/>
    </font>
    <font>
      <sz val="12"/>
      <color rgb="FF7030A0"/>
      <name val="Calibri"/>
      <family val="2"/>
      <charset val="204"/>
      <scheme val="minor"/>
    </font>
    <font>
      <b/>
      <sz val="14"/>
      <color theme="5" tint="-0.249977111117893"/>
      <name val="Arial Cyr"/>
      <charset val="204"/>
    </font>
    <font>
      <b/>
      <i/>
      <sz val="14"/>
      <color rgb="FFC00000"/>
      <name val="Arial Cyr"/>
      <charset val="204"/>
    </font>
    <font>
      <b/>
      <sz val="14"/>
      <color rgb="FFC00000"/>
      <name val="Arial Cyr"/>
      <charset val="204"/>
    </font>
    <font>
      <b/>
      <sz val="12"/>
      <name val="Arial Cyr"/>
      <charset val="204"/>
    </font>
    <font>
      <i/>
      <sz val="12"/>
      <color rgb="FF7030A0"/>
      <name val="Arial Cyr"/>
      <charset val="204"/>
    </font>
    <font>
      <i/>
      <sz val="12"/>
      <name val="Arial"/>
      <family val="2"/>
      <charset val="204"/>
    </font>
    <font>
      <b/>
      <u/>
      <sz val="12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0" fontId="114" fillId="0" borderId="0"/>
    <xf numFmtId="171" fontId="15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10" fillId="0" borderId="0"/>
    <xf numFmtId="0" fontId="15" fillId="0" borderId="0"/>
    <xf numFmtId="0" fontId="15" fillId="0" borderId="0"/>
    <xf numFmtId="0" fontId="1" fillId="0" borderId="0"/>
    <xf numFmtId="9" fontId="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</cellStyleXfs>
  <cellXfs count="917">
    <xf numFmtId="0" fontId="0" fillId="0" borderId="0" xfId="0"/>
    <xf numFmtId="0" fontId="2" fillId="0" borderId="0" xfId="2"/>
    <xf numFmtId="49" fontId="4" fillId="0" borderId="0" xfId="2" applyNumberFormat="1" applyFont="1" applyAlignment="1">
      <alignment horizontal="center"/>
    </xf>
    <xf numFmtId="0" fontId="5" fillId="0" borderId="0" xfId="2" applyFont="1"/>
    <xf numFmtId="49" fontId="5" fillId="0" borderId="0" xfId="2" applyNumberFormat="1" applyFont="1"/>
    <xf numFmtId="164" fontId="5" fillId="0" borderId="0" xfId="2" applyNumberFormat="1" applyFont="1"/>
    <xf numFmtId="164" fontId="2" fillId="0" borderId="0" xfId="2" applyNumberFormat="1"/>
    <xf numFmtId="10" fontId="2" fillId="0" borderId="0" xfId="2" applyNumberFormat="1"/>
    <xf numFmtId="164" fontId="3" fillId="0" borderId="0" xfId="2" applyNumberFormat="1" applyFont="1"/>
    <xf numFmtId="164" fontId="2" fillId="0" borderId="0" xfId="2" applyNumberFormat="1" applyFont="1"/>
    <xf numFmtId="0" fontId="2" fillId="0" borderId="0" xfId="2" applyFill="1"/>
    <xf numFmtId="165" fontId="2" fillId="0" borderId="0" xfId="2" applyNumberFormat="1" applyFill="1"/>
    <xf numFmtId="0" fontId="2" fillId="0" borderId="0" xfId="2" applyBorder="1"/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3" xfId="2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4" xfId="2" applyNumberFormat="1" applyFont="1" applyFill="1" applyBorder="1" applyAlignment="1">
      <alignment horizontal="center" vertical="center" wrapText="1"/>
    </xf>
    <xf numFmtId="166" fontId="8" fillId="2" borderId="3" xfId="2" applyNumberFormat="1" applyFont="1" applyFill="1" applyBorder="1" applyAlignment="1">
      <alignment horizontal="center" vertical="center" wrapText="1"/>
    </xf>
    <xf numFmtId="0" fontId="9" fillId="0" borderId="0" xfId="2" applyFont="1" applyFill="1"/>
    <xf numFmtId="0" fontId="9" fillId="0" borderId="0" xfId="2" applyFont="1"/>
    <xf numFmtId="49" fontId="7" fillId="2" borderId="8" xfId="2" applyNumberFormat="1" applyFont="1" applyFill="1" applyBorder="1" applyAlignment="1">
      <alignment horizontal="center" vertical="center" wrapText="1"/>
    </xf>
    <xf numFmtId="49" fontId="7" fillId="2" borderId="10" xfId="2" applyNumberFormat="1" applyFont="1" applyFill="1" applyBorder="1" applyAlignment="1">
      <alignment horizontal="center" vertical="center" wrapText="1"/>
    </xf>
    <xf numFmtId="164" fontId="8" fillId="2" borderId="10" xfId="2" applyNumberFormat="1" applyFont="1" applyFill="1" applyBorder="1" applyAlignment="1">
      <alignment horizontal="center" vertical="center" wrapText="1"/>
    </xf>
    <xf numFmtId="164" fontId="8" fillId="0" borderId="10" xfId="2" applyNumberFormat="1" applyFont="1" applyFill="1" applyBorder="1" applyAlignment="1">
      <alignment horizontal="center" vertical="center" wrapText="1"/>
    </xf>
    <xf numFmtId="164" fontId="8" fillId="2" borderId="11" xfId="2" applyNumberFormat="1" applyFont="1" applyFill="1" applyBorder="1" applyAlignment="1">
      <alignment horizontal="center" vertical="center" wrapText="1"/>
    </xf>
    <xf numFmtId="49" fontId="9" fillId="0" borderId="0" xfId="2" applyNumberFormat="1" applyFont="1"/>
    <xf numFmtId="49" fontId="10" fillId="0" borderId="12" xfId="2" applyNumberFormat="1" applyFont="1" applyBorder="1" applyAlignment="1">
      <alignment horizontal="center" vertical="center"/>
    </xf>
    <xf numFmtId="49" fontId="10" fillId="0" borderId="13" xfId="2" applyNumberFormat="1" applyFont="1" applyBorder="1" applyAlignment="1">
      <alignment horizontal="center" vertical="center"/>
    </xf>
    <xf numFmtId="164" fontId="10" fillId="0" borderId="13" xfId="2" applyNumberFormat="1" applyFont="1" applyBorder="1" applyAlignment="1">
      <alignment horizontal="center" vertical="center"/>
    </xf>
    <xf numFmtId="49" fontId="10" fillId="0" borderId="14" xfId="2" applyNumberFormat="1" applyFont="1" applyBorder="1" applyAlignment="1">
      <alignment horizontal="center" vertical="center"/>
    </xf>
    <xf numFmtId="49" fontId="10" fillId="0" borderId="15" xfId="2" applyNumberFormat="1" applyFont="1" applyBorder="1" applyAlignment="1">
      <alignment horizontal="center" vertical="center"/>
    </xf>
    <xf numFmtId="49" fontId="9" fillId="0" borderId="0" xfId="2" applyNumberFormat="1" applyFont="1" applyFill="1"/>
    <xf numFmtId="49" fontId="11" fillId="0" borderId="0" xfId="2" applyNumberFormat="1" applyFont="1"/>
    <xf numFmtId="49" fontId="13" fillId="3" borderId="3" xfId="2" applyNumberFormat="1" applyFont="1" applyFill="1" applyBorder="1" applyAlignment="1">
      <alignment horizontal="center" vertical="center"/>
    </xf>
    <xf numFmtId="164" fontId="13" fillId="3" borderId="3" xfId="2" applyNumberFormat="1" applyFont="1" applyFill="1" applyBorder="1" applyAlignment="1">
      <alignment horizontal="center" vertical="center"/>
    </xf>
    <xf numFmtId="165" fontId="14" fillId="3" borderId="3" xfId="2" applyNumberFormat="1" applyFont="1" applyFill="1" applyBorder="1" applyAlignment="1">
      <alignment horizontal="center" vertical="center"/>
    </xf>
    <xf numFmtId="167" fontId="14" fillId="3" borderId="3" xfId="2" applyNumberFormat="1" applyFont="1" applyFill="1" applyBorder="1" applyAlignment="1">
      <alignment horizontal="center" vertical="center"/>
    </xf>
    <xf numFmtId="9" fontId="14" fillId="3" borderId="3" xfId="2" applyNumberFormat="1" applyFont="1" applyFill="1" applyBorder="1" applyAlignment="1">
      <alignment horizontal="center" vertical="center"/>
    </xf>
    <xf numFmtId="165" fontId="14" fillId="0" borderId="3" xfId="2" applyNumberFormat="1" applyFont="1" applyFill="1" applyBorder="1" applyAlignment="1">
      <alignment horizontal="center" vertical="center"/>
    </xf>
    <xf numFmtId="164" fontId="14" fillId="0" borderId="3" xfId="2" applyNumberFormat="1" applyFont="1" applyFill="1" applyBorder="1" applyAlignment="1">
      <alignment horizontal="center" vertical="center"/>
    </xf>
    <xf numFmtId="164" fontId="14" fillId="0" borderId="3" xfId="1" applyNumberFormat="1" applyFont="1" applyFill="1" applyBorder="1" applyAlignment="1">
      <alignment horizontal="center" vertical="center"/>
    </xf>
    <xf numFmtId="167" fontId="14" fillId="0" borderId="3" xfId="1" applyNumberFormat="1" applyFont="1" applyFill="1" applyBorder="1" applyAlignment="1">
      <alignment horizontal="center" vertical="center"/>
    </xf>
    <xf numFmtId="9" fontId="14" fillId="0" borderId="3" xfId="1" applyFont="1" applyFill="1" applyBorder="1" applyAlignment="1">
      <alignment horizontal="center" vertical="center"/>
    </xf>
    <xf numFmtId="167" fontId="14" fillId="0" borderId="16" xfId="1" applyNumberFormat="1" applyFont="1" applyFill="1" applyBorder="1" applyAlignment="1">
      <alignment horizontal="center" vertical="center"/>
    </xf>
    <xf numFmtId="49" fontId="11" fillId="0" borderId="0" xfId="2" applyNumberFormat="1" applyFont="1" applyFill="1"/>
    <xf numFmtId="2" fontId="11" fillId="0" borderId="0" xfId="2" applyNumberFormat="1" applyFont="1" applyFill="1"/>
    <xf numFmtId="49" fontId="16" fillId="0" borderId="0" xfId="2" applyNumberFormat="1" applyFont="1"/>
    <xf numFmtId="49" fontId="18" fillId="0" borderId="18" xfId="2" applyNumberFormat="1" applyFont="1" applyBorder="1" applyAlignment="1">
      <alignment horizontal="center" vertical="center"/>
    </xf>
    <xf numFmtId="164" fontId="18" fillId="0" borderId="18" xfId="2" applyNumberFormat="1" applyFont="1" applyBorder="1" applyAlignment="1">
      <alignment horizontal="center" vertical="center"/>
    </xf>
    <xf numFmtId="9" fontId="17" fillId="0" borderId="18" xfId="2" applyNumberFormat="1" applyFont="1" applyBorder="1" applyAlignment="1">
      <alignment horizontal="center" vertical="center"/>
    </xf>
    <xf numFmtId="167" fontId="17" fillId="0" borderId="18" xfId="2" applyNumberFormat="1" applyFont="1" applyBorder="1" applyAlignment="1">
      <alignment horizontal="center" vertical="center"/>
    </xf>
    <xf numFmtId="9" fontId="18" fillId="0" borderId="18" xfId="2" applyNumberFormat="1" applyFont="1" applyBorder="1" applyAlignment="1">
      <alignment horizontal="center" vertical="center"/>
    </xf>
    <xf numFmtId="165" fontId="17" fillId="0" borderId="18" xfId="2" applyNumberFormat="1" applyFont="1" applyBorder="1" applyAlignment="1">
      <alignment horizontal="center" vertical="center"/>
    </xf>
    <xf numFmtId="165" fontId="18" fillId="0" borderId="18" xfId="2" applyNumberFormat="1" applyFont="1" applyBorder="1" applyAlignment="1">
      <alignment horizontal="center" vertical="center"/>
    </xf>
    <xf numFmtId="9" fontId="17" fillId="0" borderId="18" xfId="4" applyFont="1" applyFill="1" applyBorder="1" applyAlignment="1">
      <alignment horizontal="center" vertical="center"/>
    </xf>
    <xf numFmtId="165" fontId="17" fillId="0" borderId="18" xfId="4" applyNumberFormat="1" applyFont="1" applyFill="1" applyBorder="1" applyAlignment="1">
      <alignment horizontal="center" vertical="center"/>
    </xf>
    <xf numFmtId="164" fontId="17" fillId="0" borderId="18" xfId="4" applyNumberFormat="1" applyFont="1" applyFill="1" applyBorder="1" applyAlignment="1">
      <alignment horizontal="center" vertical="center"/>
    </xf>
    <xf numFmtId="164" fontId="14" fillId="0" borderId="18" xfId="1" applyNumberFormat="1" applyFont="1" applyFill="1" applyBorder="1" applyAlignment="1">
      <alignment horizontal="center" vertical="center"/>
    </xf>
    <xf numFmtId="164" fontId="17" fillId="0" borderId="19" xfId="4" applyNumberFormat="1" applyFont="1" applyFill="1" applyBorder="1" applyAlignment="1">
      <alignment horizontal="center" vertical="center"/>
    </xf>
    <xf numFmtId="164" fontId="19" fillId="0" borderId="18" xfId="1" applyNumberFormat="1" applyFont="1" applyFill="1" applyBorder="1" applyAlignment="1">
      <alignment horizontal="center" vertical="center"/>
    </xf>
    <xf numFmtId="167" fontId="14" fillId="0" borderId="18" xfId="1" applyNumberFormat="1" applyFont="1" applyFill="1" applyBorder="1" applyAlignment="1">
      <alignment horizontal="center" vertical="center"/>
    </xf>
    <xf numFmtId="9" fontId="14" fillId="0" borderId="20" xfId="1" applyFont="1" applyFill="1" applyBorder="1" applyAlignment="1">
      <alignment horizontal="center" vertical="center"/>
    </xf>
    <xf numFmtId="167" fontId="14" fillId="0" borderId="21" xfId="1" applyNumberFormat="1" applyFont="1" applyFill="1" applyBorder="1" applyAlignment="1">
      <alignment horizontal="center" vertical="center"/>
    </xf>
    <xf numFmtId="49" fontId="16" fillId="0" borderId="0" xfId="2" applyNumberFormat="1" applyFont="1" applyFill="1"/>
    <xf numFmtId="49" fontId="20" fillId="0" borderId="0" xfId="2" applyNumberFormat="1" applyFont="1"/>
    <xf numFmtId="49" fontId="22" fillId="4" borderId="18" xfId="2" applyNumberFormat="1" applyFont="1" applyFill="1" applyBorder="1" applyAlignment="1">
      <alignment horizontal="center" vertical="center"/>
    </xf>
    <xf numFmtId="164" fontId="22" fillId="4" borderId="18" xfId="2" applyNumberFormat="1" applyFont="1" applyFill="1" applyBorder="1" applyAlignment="1">
      <alignment horizontal="center" vertical="center"/>
    </xf>
    <xf numFmtId="165" fontId="23" fillId="4" borderId="18" xfId="2" applyNumberFormat="1" applyFont="1" applyFill="1" applyBorder="1" applyAlignment="1">
      <alignment horizontal="center" vertical="center"/>
    </xf>
    <xf numFmtId="167" fontId="23" fillId="4" borderId="18" xfId="2" applyNumberFormat="1" applyFont="1" applyFill="1" applyBorder="1" applyAlignment="1">
      <alignment horizontal="center" vertical="center"/>
    </xf>
    <xf numFmtId="9" fontId="23" fillId="4" borderId="18" xfId="2" applyNumberFormat="1" applyFont="1" applyFill="1" applyBorder="1" applyAlignment="1">
      <alignment horizontal="center" vertical="center"/>
    </xf>
    <xf numFmtId="165" fontId="23" fillId="0" borderId="18" xfId="2" applyNumberFormat="1" applyFont="1" applyFill="1" applyBorder="1" applyAlignment="1">
      <alignment horizontal="center" vertical="center"/>
    </xf>
    <xf numFmtId="164" fontId="23" fillId="0" borderId="18" xfId="2" applyNumberFormat="1" applyFont="1" applyFill="1" applyBorder="1" applyAlignment="1">
      <alignment horizontal="center" vertical="center"/>
    </xf>
    <xf numFmtId="164" fontId="23" fillId="0" borderId="18" xfId="1" applyNumberFormat="1" applyFont="1" applyFill="1" applyBorder="1" applyAlignment="1">
      <alignment horizontal="center" vertical="center"/>
    </xf>
    <xf numFmtId="167" fontId="23" fillId="0" borderId="18" xfId="1" applyNumberFormat="1" applyFont="1" applyFill="1" applyBorder="1" applyAlignment="1">
      <alignment horizontal="center" vertical="center"/>
    </xf>
    <xf numFmtId="9" fontId="23" fillId="0" borderId="18" xfId="1" applyFont="1" applyFill="1" applyBorder="1" applyAlignment="1">
      <alignment horizontal="center" vertical="center"/>
    </xf>
    <xf numFmtId="167" fontId="23" fillId="0" borderId="21" xfId="1" applyNumberFormat="1" applyFont="1" applyFill="1" applyBorder="1" applyAlignment="1">
      <alignment horizontal="center" vertical="center"/>
    </xf>
    <xf numFmtId="49" fontId="20" fillId="0" borderId="0" xfId="2" applyNumberFormat="1" applyFont="1" applyFill="1"/>
    <xf numFmtId="49" fontId="13" fillId="4" borderId="18" xfId="2" applyNumberFormat="1" applyFont="1" applyFill="1" applyBorder="1" applyAlignment="1">
      <alignment horizontal="center" vertical="center"/>
    </xf>
    <xf numFmtId="164" fontId="13" fillId="4" borderId="18" xfId="2" applyNumberFormat="1" applyFont="1" applyFill="1" applyBorder="1" applyAlignment="1">
      <alignment horizontal="center" vertical="center"/>
    </xf>
    <xf numFmtId="165" fontId="14" fillId="4" borderId="18" xfId="2" applyNumberFormat="1" applyFont="1" applyFill="1" applyBorder="1" applyAlignment="1">
      <alignment horizontal="center" vertical="center"/>
    </xf>
    <xf numFmtId="167" fontId="14" fillId="4" borderId="18" xfId="2" applyNumberFormat="1" applyFont="1" applyFill="1" applyBorder="1" applyAlignment="1">
      <alignment horizontal="center" vertical="center"/>
    </xf>
    <xf numFmtId="9" fontId="14" fillId="4" borderId="18" xfId="2" applyNumberFormat="1" applyFont="1" applyFill="1" applyBorder="1" applyAlignment="1">
      <alignment horizontal="center" vertical="center"/>
    </xf>
    <xf numFmtId="165" fontId="14" fillId="0" borderId="18" xfId="2" applyNumberFormat="1" applyFont="1" applyFill="1" applyBorder="1" applyAlignment="1">
      <alignment horizontal="center" vertical="center"/>
    </xf>
    <xf numFmtId="164" fontId="14" fillId="0" borderId="18" xfId="2" applyNumberFormat="1" applyFont="1" applyFill="1" applyBorder="1" applyAlignment="1">
      <alignment horizontal="center" vertical="center"/>
    </xf>
    <xf numFmtId="9" fontId="14" fillId="0" borderId="18" xfId="1" applyFont="1" applyFill="1" applyBorder="1" applyAlignment="1">
      <alignment horizontal="center" vertical="center"/>
    </xf>
    <xf numFmtId="49" fontId="25" fillId="4" borderId="18" xfId="2" applyNumberFormat="1" applyFont="1" applyFill="1" applyBorder="1" applyAlignment="1">
      <alignment horizontal="center" vertical="center"/>
    </xf>
    <xf numFmtId="164" fontId="25" fillId="4" borderId="18" xfId="2" applyNumberFormat="1" applyFont="1" applyFill="1" applyBorder="1" applyAlignment="1">
      <alignment horizontal="center" vertical="center"/>
    </xf>
    <xf numFmtId="165" fontId="26" fillId="4" borderId="18" xfId="2" applyNumberFormat="1" applyFont="1" applyFill="1" applyBorder="1" applyAlignment="1">
      <alignment horizontal="center" vertical="center"/>
    </xf>
    <xf numFmtId="167" fontId="26" fillId="4" borderId="18" xfId="2" applyNumberFormat="1" applyFont="1" applyFill="1" applyBorder="1" applyAlignment="1">
      <alignment horizontal="center" vertical="center"/>
    </xf>
    <xf numFmtId="9" fontId="26" fillId="4" borderId="18" xfId="2" applyNumberFormat="1" applyFont="1" applyFill="1" applyBorder="1" applyAlignment="1">
      <alignment horizontal="center" vertical="center"/>
    </xf>
    <xf numFmtId="165" fontId="26" fillId="0" borderId="18" xfId="2" applyNumberFormat="1" applyFont="1" applyFill="1" applyBorder="1" applyAlignment="1">
      <alignment horizontal="center" vertical="center"/>
    </xf>
    <xf numFmtId="164" fontId="26" fillId="0" borderId="18" xfId="2" applyNumberFormat="1" applyFont="1" applyFill="1" applyBorder="1" applyAlignment="1">
      <alignment horizontal="center" vertical="center"/>
    </xf>
    <xf numFmtId="164" fontId="26" fillId="0" borderId="18" xfId="1" applyNumberFormat="1" applyFont="1" applyFill="1" applyBorder="1" applyAlignment="1">
      <alignment horizontal="center" vertical="center"/>
    </xf>
    <xf numFmtId="167" fontId="26" fillId="0" borderId="18" xfId="1" applyNumberFormat="1" applyFont="1" applyFill="1" applyBorder="1" applyAlignment="1">
      <alignment horizontal="center" vertical="center"/>
    </xf>
    <xf numFmtId="9" fontId="26" fillId="0" borderId="18" xfId="1" applyFont="1" applyFill="1" applyBorder="1" applyAlignment="1">
      <alignment horizontal="center" vertical="center"/>
    </xf>
    <xf numFmtId="167" fontId="26" fillId="0" borderId="21" xfId="1" applyNumberFormat="1" applyFont="1" applyFill="1" applyBorder="1" applyAlignment="1">
      <alignment horizontal="center" vertical="center"/>
    </xf>
    <xf numFmtId="49" fontId="27" fillId="0" borderId="0" xfId="2" applyNumberFormat="1" applyFont="1"/>
    <xf numFmtId="49" fontId="29" fillId="0" borderId="18" xfId="2" applyNumberFormat="1" applyFont="1" applyBorder="1" applyAlignment="1">
      <alignment horizontal="center" vertical="center"/>
    </xf>
    <xf numFmtId="164" fontId="29" fillId="0" borderId="18" xfId="2" applyNumberFormat="1" applyFont="1" applyBorder="1" applyAlignment="1">
      <alignment horizontal="center" vertical="center"/>
    </xf>
    <xf numFmtId="165" fontId="30" fillId="0" borderId="18" xfId="2" applyNumberFormat="1" applyFont="1" applyBorder="1" applyAlignment="1">
      <alignment horizontal="center" vertical="center"/>
    </xf>
    <xf numFmtId="167" fontId="30" fillId="0" borderId="18" xfId="2" applyNumberFormat="1" applyFont="1" applyBorder="1" applyAlignment="1">
      <alignment horizontal="center" vertical="center"/>
    </xf>
    <xf numFmtId="9" fontId="30" fillId="0" borderId="18" xfId="2" applyNumberFormat="1" applyFont="1" applyBorder="1" applyAlignment="1">
      <alignment horizontal="center" vertical="center"/>
    </xf>
    <xf numFmtId="165" fontId="30" fillId="0" borderId="18" xfId="2" applyNumberFormat="1" applyFont="1" applyFill="1" applyBorder="1" applyAlignment="1">
      <alignment horizontal="center" vertical="center"/>
    </xf>
    <xf numFmtId="164" fontId="30" fillId="0" borderId="18" xfId="2" applyNumberFormat="1" applyFont="1" applyFill="1" applyBorder="1" applyAlignment="1">
      <alignment horizontal="center" vertical="center"/>
    </xf>
    <xf numFmtId="164" fontId="30" fillId="0" borderId="18" xfId="1" applyNumberFormat="1" applyFont="1" applyFill="1" applyBorder="1" applyAlignment="1">
      <alignment horizontal="center" vertical="center"/>
    </xf>
    <xf numFmtId="167" fontId="30" fillId="0" borderId="18" xfId="1" applyNumberFormat="1" applyFont="1" applyFill="1" applyBorder="1" applyAlignment="1">
      <alignment horizontal="center" vertical="center"/>
    </xf>
    <xf numFmtId="9" fontId="30" fillId="0" borderId="18" xfId="1" applyFont="1" applyFill="1" applyBorder="1" applyAlignment="1">
      <alignment horizontal="center" vertical="center"/>
    </xf>
    <xf numFmtId="167" fontId="30" fillId="0" borderId="21" xfId="1" applyNumberFormat="1" applyFont="1" applyFill="1" applyBorder="1" applyAlignment="1">
      <alignment horizontal="center" vertical="center"/>
    </xf>
    <xf numFmtId="49" fontId="27" fillId="0" borderId="0" xfId="2" applyNumberFormat="1" applyFont="1" applyFill="1"/>
    <xf numFmtId="49" fontId="32" fillId="0" borderId="0" xfId="2" applyNumberFormat="1" applyFont="1"/>
    <xf numFmtId="49" fontId="32" fillId="0" borderId="0" xfId="2" applyNumberFormat="1" applyFont="1" applyFill="1"/>
    <xf numFmtId="49" fontId="13" fillId="0" borderId="18" xfId="2" applyNumberFormat="1" applyFont="1" applyBorder="1" applyAlignment="1">
      <alignment horizontal="center" vertical="center"/>
    </xf>
    <xf numFmtId="164" fontId="13" fillId="0" borderId="18" xfId="2" applyNumberFormat="1" applyFont="1" applyBorder="1" applyAlignment="1">
      <alignment horizontal="center" vertical="center"/>
    </xf>
    <xf numFmtId="165" fontId="14" fillId="0" borderId="18" xfId="2" applyNumberFormat="1" applyFont="1" applyBorder="1" applyAlignment="1">
      <alignment horizontal="center" vertical="center"/>
    </xf>
    <xf numFmtId="167" fontId="14" fillId="0" borderId="18" xfId="2" applyNumberFormat="1" applyFont="1" applyBorder="1" applyAlignment="1">
      <alignment horizontal="center" vertical="center"/>
    </xf>
    <xf numFmtId="9" fontId="14" fillId="0" borderId="18" xfId="2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horizontal="center" vertical="center"/>
    </xf>
    <xf numFmtId="164" fontId="13" fillId="0" borderId="10" xfId="2" applyNumberFormat="1" applyFont="1" applyBorder="1" applyAlignment="1">
      <alignment horizontal="center" vertical="center"/>
    </xf>
    <xf numFmtId="165" fontId="14" fillId="0" borderId="10" xfId="2" applyNumberFormat="1" applyFont="1" applyBorder="1" applyAlignment="1">
      <alignment horizontal="center" vertical="center"/>
    </xf>
    <xf numFmtId="167" fontId="14" fillId="0" borderId="10" xfId="2" applyNumberFormat="1" applyFont="1" applyBorder="1" applyAlignment="1">
      <alignment horizontal="center" vertical="center"/>
    </xf>
    <xf numFmtId="9" fontId="14" fillId="0" borderId="10" xfId="2" applyNumberFormat="1" applyFont="1" applyBorder="1" applyAlignment="1">
      <alignment horizontal="center" vertical="center"/>
    </xf>
    <xf numFmtId="165" fontId="14" fillId="0" borderId="10" xfId="2" applyNumberFormat="1" applyFont="1" applyFill="1" applyBorder="1" applyAlignment="1">
      <alignment horizontal="center" vertical="center"/>
    </xf>
    <xf numFmtId="164" fontId="14" fillId="0" borderId="10" xfId="2" applyNumberFormat="1" applyFont="1" applyFill="1" applyBorder="1" applyAlignment="1">
      <alignment horizontal="center" vertical="center"/>
    </xf>
    <xf numFmtId="164" fontId="14" fillId="0" borderId="10" xfId="1" applyNumberFormat="1" applyFont="1" applyFill="1" applyBorder="1" applyAlignment="1">
      <alignment horizontal="center" vertical="center"/>
    </xf>
    <xf numFmtId="167" fontId="14" fillId="0" borderId="10" xfId="1" applyNumberFormat="1" applyFont="1" applyFill="1" applyBorder="1" applyAlignment="1">
      <alignment horizontal="center" vertical="center"/>
    </xf>
    <xf numFmtId="9" fontId="14" fillId="0" borderId="10" xfId="1" applyFont="1" applyFill="1" applyBorder="1" applyAlignment="1">
      <alignment horizontal="center" vertical="center"/>
    </xf>
    <xf numFmtId="167" fontId="14" fillId="0" borderId="11" xfId="1" applyNumberFormat="1" applyFont="1" applyFill="1" applyBorder="1" applyAlignment="1">
      <alignment horizontal="center" vertical="center"/>
    </xf>
    <xf numFmtId="49" fontId="34" fillId="0" borderId="0" xfId="2" applyNumberFormat="1" applyFont="1" applyFill="1"/>
    <xf numFmtId="49" fontId="34" fillId="0" borderId="0" xfId="2" applyNumberFormat="1" applyFont="1"/>
    <xf numFmtId="165" fontId="14" fillId="0" borderId="3" xfId="1" applyNumberFormat="1" applyFont="1" applyFill="1" applyBorder="1" applyAlignment="1">
      <alignment horizontal="center" vertical="center"/>
    </xf>
    <xf numFmtId="49" fontId="35" fillId="0" borderId="0" xfId="2" applyNumberFormat="1" applyFont="1" applyFill="1"/>
    <xf numFmtId="49" fontId="35" fillId="0" borderId="0" xfId="2" applyNumberFormat="1" applyFont="1"/>
    <xf numFmtId="49" fontId="27" fillId="0" borderId="10" xfId="2" applyNumberFormat="1" applyFont="1" applyFill="1" applyBorder="1" applyAlignment="1">
      <alignment horizontal="center" vertical="center"/>
    </xf>
    <xf numFmtId="164" fontId="27" fillId="0" borderId="10" xfId="2" applyNumberFormat="1" applyFont="1" applyFill="1" applyBorder="1" applyAlignment="1">
      <alignment horizontal="center" vertical="center"/>
    </xf>
    <xf numFmtId="165" fontId="36" fillId="0" borderId="10" xfId="2" applyNumberFormat="1" applyFont="1" applyFill="1" applyBorder="1" applyAlignment="1">
      <alignment horizontal="center" vertical="center"/>
    </xf>
    <xf numFmtId="167" fontId="36" fillId="0" borderId="10" xfId="2" applyNumberFormat="1" applyFont="1" applyFill="1" applyBorder="1" applyAlignment="1">
      <alignment horizontal="center" vertical="center"/>
    </xf>
    <xf numFmtId="9" fontId="36" fillId="0" borderId="10" xfId="2" applyNumberFormat="1" applyFont="1" applyFill="1" applyBorder="1" applyAlignment="1">
      <alignment horizontal="center" vertical="center"/>
    </xf>
    <xf numFmtId="165" fontId="30" fillId="0" borderId="10" xfId="2" applyNumberFormat="1" applyFont="1" applyFill="1" applyBorder="1" applyAlignment="1">
      <alignment horizontal="center" vertical="center"/>
    </xf>
    <xf numFmtId="167" fontId="30" fillId="0" borderId="10" xfId="1" applyNumberFormat="1" applyFont="1" applyFill="1" applyBorder="1" applyAlignment="1">
      <alignment horizontal="center" vertical="center"/>
    </xf>
    <xf numFmtId="165" fontId="30" fillId="0" borderId="10" xfId="1" applyNumberFormat="1" applyFont="1" applyFill="1" applyBorder="1" applyAlignment="1">
      <alignment horizontal="center" vertical="center"/>
    </xf>
    <xf numFmtId="9" fontId="30" fillId="0" borderId="10" xfId="1" applyFont="1" applyFill="1" applyBorder="1" applyAlignment="1">
      <alignment horizontal="center" vertical="center"/>
    </xf>
    <xf numFmtId="164" fontId="30" fillId="0" borderId="10" xfId="2" applyNumberFormat="1" applyFont="1" applyFill="1" applyBorder="1" applyAlignment="1">
      <alignment horizontal="center" vertical="center"/>
    </xf>
    <xf numFmtId="165" fontId="30" fillId="0" borderId="23" xfId="2" applyNumberFormat="1" applyFont="1" applyFill="1" applyBorder="1" applyAlignment="1">
      <alignment horizontal="center" vertical="center"/>
    </xf>
    <xf numFmtId="167" fontId="30" fillId="0" borderId="23" xfId="1" applyNumberFormat="1" applyFont="1" applyFill="1" applyBorder="1" applyAlignment="1">
      <alignment horizontal="center" vertical="center"/>
    </xf>
    <xf numFmtId="167" fontId="30" fillId="0" borderId="24" xfId="1" applyNumberFormat="1" applyFont="1" applyFill="1" applyBorder="1" applyAlignment="1">
      <alignment horizontal="center" vertical="center"/>
    </xf>
    <xf numFmtId="49" fontId="37" fillId="0" borderId="0" xfId="2" applyNumberFormat="1" applyFont="1" applyFill="1"/>
    <xf numFmtId="49" fontId="37" fillId="0" borderId="0" xfId="2" applyNumberFormat="1" applyFont="1"/>
    <xf numFmtId="0" fontId="34" fillId="0" borderId="0" xfId="2" applyFont="1" applyFill="1"/>
    <xf numFmtId="0" fontId="34" fillId="0" borderId="0" xfId="2" applyFont="1"/>
    <xf numFmtId="49" fontId="38" fillId="0" borderId="17" xfId="2" applyNumberFormat="1" applyFont="1" applyFill="1" applyBorder="1" applyAlignment="1">
      <alignment horizontal="center" vertical="center" wrapText="1"/>
    </xf>
    <xf numFmtId="168" fontId="23" fillId="0" borderId="18" xfId="2" applyNumberFormat="1" applyFont="1" applyFill="1" applyBorder="1" applyAlignment="1">
      <alignment horizontal="left" vertical="center" wrapText="1"/>
    </xf>
    <xf numFmtId="49" fontId="38" fillId="0" borderId="18" xfId="2" applyNumberFormat="1" applyFont="1" applyFill="1" applyBorder="1" applyAlignment="1">
      <alignment horizontal="center" vertical="center" wrapText="1"/>
    </xf>
    <xf numFmtId="164" fontId="23" fillId="0" borderId="18" xfId="2" applyNumberFormat="1" applyFont="1" applyFill="1" applyBorder="1" applyAlignment="1">
      <alignment horizontal="center" vertical="center" wrapText="1"/>
    </xf>
    <xf numFmtId="164" fontId="39" fillId="0" borderId="18" xfId="2" applyNumberFormat="1" applyFont="1" applyFill="1" applyBorder="1" applyAlignment="1">
      <alignment horizontal="center" vertical="center" wrapText="1"/>
    </xf>
    <xf numFmtId="165" fontId="23" fillId="0" borderId="18" xfId="2" applyNumberFormat="1" applyFont="1" applyFill="1" applyBorder="1" applyAlignment="1">
      <alignment horizontal="center" vertical="center" wrapText="1"/>
    </xf>
    <xf numFmtId="167" fontId="23" fillId="0" borderId="18" xfId="2" quotePrefix="1" applyNumberFormat="1" applyFont="1" applyFill="1" applyBorder="1" applyAlignment="1">
      <alignment horizontal="center" vertical="center" wrapText="1"/>
    </xf>
    <xf numFmtId="9" fontId="23" fillId="0" borderId="18" xfId="2" quotePrefix="1" applyNumberFormat="1" applyFont="1" applyFill="1" applyBorder="1" applyAlignment="1">
      <alignment horizontal="center" vertical="center" wrapText="1"/>
    </xf>
    <xf numFmtId="165" fontId="23" fillId="0" borderId="18" xfId="2" quotePrefix="1" applyNumberFormat="1" applyFont="1" applyFill="1" applyBorder="1" applyAlignment="1">
      <alignment horizontal="center" vertical="center" wrapText="1"/>
    </xf>
    <xf numFmtId="165" fontId="23" fillId="0" borderId="18" xfId="1" applyNumberFormat="1" applyFont="1" applyFill="1" applyBorder="1" applyAlignment="1">
      <alignment horizontal="center" vertical="center"/>
    </xf>
    <xf numFmtId="165" fontId="23" fillId="0" borderId="18" xfId="1" applyNumberFormat="1" applyFont="1" applyFill="1" applyBorder="1" applyAlignment="1">
      <alignment horizontal="center" vertical="center" wrapText="1"/>
    </xf>
    <xf numFmtId="167" fontId="23" fillId="0" borderId="18" xfId="2" applyNumberFormat="1" applyFont="1" applyFill="1" applyBorder="1" applyAlignment="1">
      <alignment horizontal="center" vertical="center" wrapText="1"/>
    </xf>
    <xf numFmtId="165" fontId="23" fillId="0" borderId="21" xfId="2" applyNumberFormat="1" applyFont="1" applyFill="1" applyBorder="1" applyAlignment="1">
      <alignment horizontal="center" vertical="center" wrapText="1"/>
    </xf>
    <xf numFmtId="0" fontId="40" fillId="0" borderId="0" xfId="2" applyFont="1" applyFill="1"/>
    <xf numFmtId="49" fontId="41" fillId="0" borderId="17" xfId="2" applyNumberFormat="1" applyFont="1" applyFill="1" applyBorder="1" applyAlignment="1">
      <alignment horizontal="center" vertical="center" wrapText="1"/>
    </xf>
    <xf numFmtId="168" fontId="19" fillId="0" borderId="18" xfId="2" applyNumberFormat="1" applyFont="1" applyFill="1" applyBorder="1" applyAlignment="1">
      <alignment horizontal="center" vertical="center" wrapText="1"/>
    </xf>
    <xf numFmtId="49" fontId="41" fillId="0" borderId="18" xfId="2" applyNumberFormat="1" applyFont="1" applyFill="1" applyBorder="1" applyAlignment="1">
      <alignment horizontal="center" vertical="center" wrapText="1"/>
    </xf>
    <xf numFmtId="164" fontId="42" fillId="0" borderId="18" xfId="2" applyNumberFormat="1" applyFont="1" applyFill="1" applyBorder="1" applyAlignment="1">
      <alignment horizontal="center" vertical="center" wrapText="1"/>
    </xf>
    <xf numFmtId="164" fontId="19" fillId="0" borderId="18" xfId="2" applyNumberFormat="1" applyFont="1" applyFill="1" applyBorder="1" applyAlignment="1">
      <alignment horizontal="center" vertical="center" wrapText="1"/>
    </xf>
    <xf numFmtId="164" fontId="43" fillId="0" borderId="18" xfId="2" applyNumberFormat="1" applyFont="1" applyFill="1" applyBorder="1" applyAlignment="1">
      <alignment horizontal="center" vertical="center" wrapText="1"/>
    </xf>
    <xf numFmtId="165" fontId="42" fillId="0" borderId="18" xfId="2" applyNumberFormat="1" applyFont="1" applyFill="1" applyBorder="1" applyAlignment="1">
      <alignment horizontal="center" vertical="center" wrapText="1"/>
    </xf>
    <xf numFmtId="165" fontId="19" fillId="0" borderId="18" xfId="2" applyNumberFormat="1" applyFont="1" applyFill="1" applyBorder="1" applyAlignment="1">
      <alignment horizontal="center" vertical="center" wrapText="1"/>
    </xf>
    <xf numFmtId="167" fontId="19" fillId="0" borderId="18" xfId="2" quotePrefix="1" applyNumberFormat="1" applyFont="1" applyFill="1" applyBorder="1" applyAlignment="1">
      <alignment horizontal="center" vertical="center" wrapText="1"/>
    </xf>
    <xf numFmtId="165" fontId="43" fillId="0" borderId="18" xfId="2" applyNumberFormat="1" applyFont="1" applyFill="1" applyBorder="1" applyAlignment="1">
      <alignment horizontal="center" vertical="center" wrapText="1"/>
    </xf>
    <xf numFmtId="9" fontId="19" fillId="0" borderId="18" xfId="2" quotePrefix="1" applyNumberFormat="1" applyFont="1" applyFill="1" applyBorder="1" applyAlignment="1">
      <alignment horizontal="center" vertical="center" wrapText="1"/>
    </xf>
    <xf numFmtId="165" fontId="19" fillId="0" borderId="18" xfId="2" quotePrefix="1" applyNumberFormat="1" applyFont="1" applyFill="1" applyBorder="1" applyAlignment="1">
      <alignment horizontal="center" vertical="center" wrapText="1"/>
    </xf>
    <xf numFmtId="165" fontId="19" fillId="0" borderId="18" xfId="1" applyNumberFormat="1" applyFont="1" applyFill="1" applyBorder="1" applyAlignment="1">
      <alignment horizontal="center" vertical="center" wrapText="1"/>
    </xf>
    <xf numFmtId="165" fontId="19" fillId="0" borderId="21" xfId="2" applyNumberFormat="1" applyFont="1" applyFill="1" applyBorder="1" applyAlignment="1">
      <alignment horizontal="center" vertical="center" wrapText="1"/>
    </xf>
    <xf numFmtId="0" fontId="44" fillId="0" borderId="0" xfId="2" applyFont="1" applyFill="1"/>
    <xf numFmtId="0" fontId="44" fillId="5" borderId="0" xfId="2" applyFont="1" applyFill="1"/>
    <xf numFmtId="168" fontId="30" fillId="0" borderId="18" xfId="2" applyNumberFormat="1" applyFont="1" applyFill="1" applyBorder="1" applyAlignment="1">
      <alignment horizontal="center" vertical="center" wrapText="1"/>
    </xf>
    <xf numFmtId="49" fontId="45" fillId="0" borderId="18" xfId="2" applyNumberFormat="1" applyFont="1" applyFill="1" applyBorder="1" applyAlignment="1">
      <alignment horizontal="center" vertical="center" wrapText="1"/>
    </xf>
    <xf numFmtId="164" fontId="46" fillId="0" borderId="18" xfId="2" applyNumberFormat="1" applyFont="1" applyFill="1" applyBorder="1" applyAlignment="1">
      <alignment horizontal="center" vertical="center" wrapText="1"/>
    </xf>
    <xf numFmtId="164" fontId="30" fillId="0" borderId="18" xfId="2" applyNumberFormat="1" applyFont="1" applyFill="1" applyBorder="1" applyAlignment="1">
      <alignment horizontal="center" vertical="center" wrapText="1"/>
    </xf>
    <xf numFmtId="165" fontId="46" fillId="0" borderId="18" xfId="2" applyNumberFormat="1" applyFont="1" applyFill="1" applyBorder="1" applyAlignment="1">
      <alignment horizontal="center" vertical="center" wrapText="1"/>
    </xf>
    <xf numFmtId="165" fontId="30" fillId="0" borderId="18" xfId="2" applyNumberFormat="1" applyFont="1" applyFill="1" applyBorder="1" applyAlignment="1">
      <alignment horizontal="center" vertical="center" wrapText="1"/>
    </xf>
    <xf numFmtId="165" fontId="30" fillId="0" borderId="21" xfId="2" applyNumberFormat="1" applyFont="1" applyFill="1" applyBorder="1" applyAlignment="1">
      <alignment horizontal="center" vertical="center" wrapText="1"/>
    </xf>
    <xf numFmtId="168" fontId="47" fillId="0" borderId="18" xfId="2" applyNumberFormat="1" applyFont="1" applyFill="1" applyBorder="1" applyAlignment="1">
      <alignment horizontal="center" vertical="center" wrapText="1"/>
    </xf>
    <xf numFmtId="167" fontId="19" fillId="0" borderId="18" xfId="2" applyNumberFormat="1" applyFont="1" applyFill="1" applyBorder="1" applyAlignment="1">
      <alignment horizontal="center" vertical="center" wrapText="1"/>
    </xf>
    <xf numFmtId="9" fontId="19" fillId="0" borderId="18" xfId="1" applyFont="1" applyFill="1" applyBorder="1" applyAlignment="1">
      <alignment horizontal="center" vertical="center" wrapText="1"/>
    </xf>
    <xf numFmtId="0" fontId="48" fillId="0" borderId="0" xfId="2" applyFont="1" applyFill="1"/>
    <xf numFmtId="0" fontId="48" fillId="5" borderId="0" xfId="2" applyFont="1" applyFill="1"/>
    <xf numFmtId="49" fontId="49" fillId="0" borderId="17" xfId="2" applyNumberFormat="1" applyFont="1" applyFill="1" applyBorder="1" applyAlignment="1">
      <alignment horizontal="center" vertical="center" wrapText="1"/>
    </xf>
    <xf numFmtId="168" fontId="24" fillId="0" borderId="18" xfId="2" applyNumberFormat="1" applyFont="1" applyFill="1" applyBorder="1" applyAlignment="1">
      <alignment horizontal="center" vertical="center" wrapText="1"/>
    </xf>
    <xf numFmtId="49" fontId="49" fillId="0" borderId="18" xfId="2" applyNumberFormat="1" applyFont="1" applyFill="1" applyBorder="1" applyAlignment="1">
      <alignment horizontal="center" vertical="center" wrapText="1"/>
    </xf>
    <xf numFmtId="164" fontId="26" fillId="0" borderId="18" xfId="2" applyNumberFormat="1" applyFont="1" applyFill="1" applyBorder="1" applyAlignment="1">
      <alignment horizontal="center" vertical="center" wrapText="1"/>
    </xf>
    <xf numFmtId="165" fontId="26" fillId="0" borderId="18" xfId="2" applyNumberFormat="1" applyFont="1" applyFill="1" applyBorder="1" applyAlignment="1">
      <alignment horizontal="center" vertical="center" wrapText="1"/>
    </xf>
    <xf numFmtId="167" fontId="26" fillId="0" borderId="18" xfId="2" quotePrefix="1" applyNumberFormat="1" applyFont="1" applyFill="1" applyBorder="1" applyAlignment="1">
      <alignment horizontal="center" vertical="center" wrapText="1"/>
    </xf>
    <xf numFmtId="9" fontId="26" fillId="0" borderId="18" xfId="2" quotePrefix="1" applyNumberFormat="1" applyFont="1" applyFill="1" applyBorder="1" applyAlignment="1">
      <alignment horizontal="center" vertical="center" wrapText="1"/>
    </xf>
    <xf numFmtId="165" fontId="26" fillId="0" borderId="18" xfId="2" quotePrefix="1" applyNumberFormat="1" applyFont="1" applyFill="1" applyBorder="1" applyAlignment="1">
      <alignment horizontal="center" vertical="center" wrapText="1"/>
    </xf>
    <xf numFmtId="165" fontId="26" fillId="0" borderId="18" xfId="1" applyNumberFormat="1" applyFont="1" applyFill="1" applyBorder="1" applyAlignment="1">
      <alignment horizontal="center" vertical="center" wrapText="1"/>
    </xf>
    <xf numFmtId="167" fontId="26" fillId="0" borderId="18" xfId="2" applyNumberFormat="1" applyFont="1" applyFill="1" applyBorder="1" applyAlignment="1">
      <alignment horizontal="center" vertical="center" wrapText="1"/>
    </xf>
    <xf numFmtId="9" fontId="26" fillId="0" borderId="18" xfId="1" applyFont="1" applyFill="1" applyBorder="1" applyAlignment="1">
      <alignment horizontal="center" vertical="center" wrapText="1"/>
    </xf>
    <xf numFmtId="165" fontId="26" fillId="0" borderId="21" xfId="2" applyNumberFormat="1" applyFont="1" applyFill="1" applyBorder="1" applyAlignment="1">
      <alignment horizontal="center" vertical="center" wrapText="1"/>
    </xf>
    <xf numFmtId="0" fontId="50" fillId="0" borderId="0" xfId="2" applyFont="1" applyFill="1"/>
    <xf numFmtId="0" fontId="50" fillId="5" borderId="0" xfId="2" applyFont="1" applyFill="1"/>
    <xf numFmtId="49" fontId="51" fillId="0" borderId="17" xfId="2" applyNumberFormat="1" applyFont="1" applyFill="1" applyBorder="1" applyAlignment="1">
      <alignment horizontal="center" vertical="center" wrapText="1"/>
    </xf>
    <xf numFmtId="164" fontId="12" fillId="0" borderId="18" xfId="3" applyNumberFormat="1" applyFont="1" applyFill="1" applyBorder="1" applyAlignment="1">
      <alignment horizontal="left" vertical="center" wrapText="1"/>
    </xf>
    <xf numFmtId="49" fontId="51" fillId="0" borderId="18" xfId="2" applyNumberFormat="1" applyFont="1" applyFill="1" applyBorder="1" applyAlignment="1">
      <alignment horizontal="center" vertical="center" wrapText="1"/>
    </xf>
    <xf numFmtId="164" fontId="14" fillId="0" borderId="18" xfId="2" applyNumberFormat="1" applyFont="1" applyFill="1" applyBorder="1" applyAlignment="1">
      <alignment horizontal="center" vertical="center" wrapText="1"/>
    </xf>
    <xf numFmtId="165" fontId="14" fillId="0" borderId="18" xfId="2" applyNumberFormat="1" applyFont="1" applyFill="1" applyBorder="1" applyAlignment="1">
      <alignment horizontal="center" vertical="center" wrapText="1"/>
    </xf>
    <xf numFmtId="165" fontId="14" fillId="0" borderId="18" xfId="2" quotePrefix="1" applyNumberFormat="1" applyFont="1" applyFill="1" applyBorder="1" applyAlignment="1">
      <alignment horizontal="center" vertical="center" wrapText="1"/>
    </xf>
    <xf numFmtId="165" fontId="14" fillId="0" borderId="18" xfId="2" applyNumberFormat="1" applyFont="1" applyFill="1" applyBorder="1" applyAlignment="1">
      <alignment horizontal="left" vertical="center" wrapText="1"/>
    </xf>
    <xf numFmtId="167" fontId="14" fillId="0" borderId="18" xfId="2" quotePrefix="1" applyNumberFormat="1" applyFont="1" applyFill="1" applyBorder="1" applyAlignment="1">
      <alignment horizontal="center" vertical="center" wrapText="1"/>
    </xf>
    <xf numFmtId="9" fontId="14" fillId="0" borderId="18" xfId="2" quotePrefix="1" applyNumberFormat="1" applyFont="1" applyFill="1" applyBorder="1" applyAlignment="1">
      <alignment horizontal="center" vertical="center" wrapText="1"/>
    </xf>
    <xf numFmtId="165" fontId="14" fillId="0" borderId="18" xfId="1" applyNumberFormat="1" applyFont="1" applyFill="1" applyBorder="1" applyAlignment="1">
      <alignment horizontal="center" vertical="center" wrapText="1"/>
    </xf>
    <xf numFmtId="167" fontId="14" fillId="0" borderId="18" xfId="2" applyNumberFormat="1" applyFont="1" applyFill="1" applyBorder="1" applyAlignment="1">
      <alignment horizontal="center" vertical="center" wrapText="1"/>
    </xf>
    <xf numFmtId="165" fontId="14" fillId="0" borderId="21" xfId="2" applyNumberFormat="1" applyFont="1" applyFill="1" applyBorder="1" applyAlignment="1">
      <alignment horizontal="center" vertical="center" wrapText="1"/>
    </xf>
    <xf numFmtId="0" fontId="51" fillId="0" borderId="0" xfId="2" applyFont="1" applyFill="1"/>
    <xf numFmtId="165" fontId="19" fillId="0" borderId="18" xfId="2" applyNumberFormat="1" applyFont="1" applyFill="1" applyBorder="1" applyAlignment="1">
      <alignment horizontal="left" vertical="center" wrapText="1"/>
    </xf>
    <xf numFmtId="0" fontId="41" fillId="0" borderId="0" xfId="2" applyFont="1" applyFill="1"/>
    <xf numFmtId="165" fontId="26" fillId="0" borderId="18" xfId="2" applyNumberFormat="1" applyFont="1" applyFill="1" applyBorder="1" applyAlignment="1">
      <alignment horizontal="left" vertical="center" wrapText="1"/>
    </xf>
    <xf numFmtId="0" fontId="49" fillId="0" borderId="0" xfId="2" applyFont="1" applyFill="1"/>
    <xf numFmtId="168" fontId="19" fillId="0" borderId="18" xfId="2" applyNumberFormat="1" applyFont="1" applyFill="1" applyBorder="1" applyAlignment="1">
      <alignment vertical="center" wrapText="1"/>
    </xf>
    <xf numFmtId="9" fontId="19" fillId="0" borderId="18" xfId="2" applyNumberFormat="1" applyFont="1" applyFill="1" applyBorder="1" applyAlignment="1">
      <alignment horizontal="center" vertical="center" wrapText="1"/>
    </xf>
    <xf numFmtId="49" fontId="52" fillId="0" borderId="17" xfId="2" applyNumberFormat="1" applyFont="1" applyFill="1" applyBorder="1" applyAlignment="1">
      <alignment horizontal="center" vertical="center" wrapText="1"/>
    </xf>
    <xf numFmtId="164" fontId="19" fillId="0" borderId="18" xfId="2" quotePrefix="1" applyNumberFormat="1" applyFont="1" applyFill="1" applyBorder="1" applyAlignment="1">
      <alignment horizontal="center" vertical="center" wrapText="1"/>
    </xf>
    <xf numFmtId="165" fontId="19" fillId="0" borderId="18" xfId="2" quotePrefix="1" applyNumberFormat="1" applyFont="1" applyFill="1" applyBorder="1" applyAlignment="1">
      <alignment horizontal="left" vertical="center" wrapText="1"/>
    </xf>
    <xf numFmtId="165" fontId="19" fillId="0" borderId="21" xfId="2" quotePrefix="1" applyNumberFormat="1" applyFont="1" applyFill="1" applyBorder="1" applyAlignment="1">
      <alignment horizontal="center" vertical="center" wrapText="1"/>
    </xf>
    <xf numFmtId="49" fontId="55" fillId="0" borderId="17" xfId="2" applyNumberFormat="1" applyFont="1" applyFill="1" applyBorder="1" applyAlignment="1">
      <alignment horizontal="center" vertical="center" wrapText="1"/>
    </xf>
    <xf numFmtId="168" fontId="56" fillId="0" borderId="18" xfId="2" applyNumberFormat="1" applyFont="1" applyFill="1" applyBorder="1" applyAlignment="1">
      <alignment horizontal="center" vertical="center" wrapText="1"/>
    </xf>
    <xf numFmtId="49" fontId="55" fillId="0" borderId="18" xfId="2" applyNumberFormat="1" applyFont="1" applyFill="1" applyBorder="1" applyAlignment="1">
      <alignment horizontal="center" vertical="center" wrapText="1"/>
    </xf>
    <xf numFmtId="164" fontId="56" fillId="0" borderId="18" xfId="2" applyNumberFormat="1" applyFont="1" applyFill="1" applyBorder="1" applyAlignment="1">
      <alignment horizontal="center" vertical="center" wrapText="1"/>
    </xf>
    <xf numFmtId="165" fontId="56" fillId="0" borderId="18" xfId="2" applyNumberFormat="1" applyFont="1" applyFill="1" applyBorder="1" applyAlignment="1">
      <alignment horizontal="center" vertical="center" wrapText="1"/>
    </xf>
    <xf numFmtId="165" fontId="56" fillId="0" borderId="18" xfId="2" quotePrefix="1" applyNumberFormat="1" applyFont="1" applyFill="1" applyBorder="1" applyAlignment="1">
      <alignment horizontal="center" vertical="center" wrapText="1"/>
    </xf>
    <xf numFmtId="167" fontId="42" fillId="0" borderId="18" xfId="2" quotePrefix="1" applyNumberFormat="1" applyFont="1" applyFill="1" applyBorder="1" applyAlignment="1">
      <alignment horizontal="center" vertical="center" wrapText="1"/>
    </xf>
    <xf numFmtId="9" fontId="42" fillId="0" borderId="18" xfId="2" quotePrefix="1" applyNumberFormat="1" applyFont="1" applyFill="1" applyBorder="1" applyAlignment="1">
      <alignment horizontal="center" vertical="center" wrapText="1"/>
    </xf>
    <xf numFmtId="165" fontId="42" fillId="0" borderId="18" xfId="2" quotePrefix="1" applyNumberFormat="1" applyFont="1" applyFill="1" applyBorder="1" applyAlignment="1">
      <alignment horizontal="center" vertical="center" wrapText="1"/>
    </xf>
    <xf numFmtId="167" fontId="42" fillId="0" borderId="18" xfId="2" applyNumberFormat="1" applyFont="1" applyFill="1" applyBorder="1" applyAlignment="1">
      <alignment horizontal="center" vertical="center" wrapText="1"/>
    </xf>
    <xf numFmtId="165" fontId="56" fillId="0" borderId="21" xfId="2" applyNumberFormat="1" applyFont="1" applyFill="1" applyBorder="1" applyAlignment="1">
      <alignment horizontal="center" vertical="center" wrapText="1"/>
    </xf>
    <xf numFmtId="0" fontId="57" fillId="0" borderId="0" xfId="2" applyFont="1" applyFill="1"/>
    <xf numFmtId="168" fontId="56" fillId="0" borderId="18" xfId="2" applyNumberFormat="1" applyFont="1" applyFill="1" applyBorder="1" applyAlignment="1">
      <alignment vertical="center" wrapText="1"/>
    </xf>
    <xf numFmtId="49" fontId="58" fillId="0" borderId="17" xfId="2" applyNumberFormat="1" applyFont="1" applyFill="1" applyBorder="1" applyAlignment="1">
      <alignment horizontal="center" vertical="center" wrapText="1"/>
    </xf>
    <xf numFmtId="49" fontId="58" fillId="0" borderId="18" xfId="2" applyNumberFormat="1" applyFont="1" applyFill="1" applyBorder="1" applyAlignment="1">
      <alignment horizontal="center" vertical="center" wrapText="1"/>
    </xf>
    <xf numFmtId="164" fontId="24" fillId="0" borderId="18" xfId="2" applyNumberFormat="1" applyFont="1" applyFill="1" applyBorder="1" applyAlignment="1">
      <alignment horizontal="center" vertical="center" wrapText="1"/>
    </xf>
    <xf numFmtId="165" fontId="24" fillId="0" borderId="18" xfId="2" applyNumberFormat="1" applyFont="1" applyFill="1" applyBorder="1" applyAlignment="1">
      <alignment horizontal="center" vertical="center" wrapText="1"/>
    </xf>
    <xf numFmtId="165" fontId="24" fillId="0" borderId="18" xfId="2" quotePrefix="1" applyNumberFormat="1" applyFont="1" applyFill="1" applyBorder="1" applyAlignment="1">
      <alignment horizontal="center" vertical="center" wrapText="1"/>
    </xf>
    <xf numFmtId="165" fontId="24" fillId="0" borderId="18" xfId="2" quotePrefix="1" applyNumberFormat="1" applyFont="1" applyFill="1" applyBorder="1" applyAlignment="1">
      <alignment horizontal="left" vertical="center" wrapText="1"/>
    </xf>
    <xf numFmtId="165" fontId="24" fillId="0" borderId="21" xfId="2" applyNumberFormat="1" applyFont="1" applyFill="1" applyBorder="1" applyAlignment="1">
      <alignment horizontal="center" vertical="center" wrapText="1"/>
    </xf>
    <xf numFmtId="0" fontId="59" fillId="0" borderId="0" xfId="2" applyFont="1" applyFill="1"/>
    <xf numFmtId="165" fontId="56" fillId="0" borderId="18" xfId="2" applyNumberFormat="1" applyFont="1" applyFill="1" applyBorder="1" applyAlignment="1">
      <alignment horizontal="left" vertical="center" wrapText="1"/>
    </xf>
    <xf numFmtId="165" fontId="47" fillId="0" borderId="18" xfId="2" applyNumberFormat="1" applyFont="1" applyFill="1" applyBorder="1" applyAlignment="1">
      <alignment horizontal="center" vertical="center" wrapText="1"/>
    </xf>
    <xf numFmtId="165" fontId="56" fillId="0" borderId="18" xfId="2" quotePrefix="1" applyNumberFormat="1" applyFont="1" applyFill="1" applyBorder="1" applyAlignment="1">
      <alignment horizontal="left" vertical="center" wrapText="1"/>
    </xf>
    <xf numFmtId="165" fontId="24" fillId="0" borderId="18" xfId="2" applyNumberFormat="1" applyFont="1" applyFill="1" applyBorder="1" applyAlignment="1">
      <alignment horizontal="left" vertical="center" wrapText="1"/>
    </xf>
    <xf numFmtId="0" fontId="60" fillId="0" borderId="0" xfId="2" applyFont="1" applyFill="1"/>
    <xf numFmtId="49" fontId="61" fillId="0" borderId="18" xfId="2" applyNumberFormat="1" applyFont="1" applyFill="1" applyBorder="1" applyAlignment="1">
      <alignment horizontal="center" vertical="center" wrapText="1"/>
    </xf>
    <xf numFmtId="164" fontId="28" fillId="0" borderId="18" xfId="2" applyNumberFormat="1" applyFont="1" applyFill="1" applyBorder="1" applyAlignment="1">
      <alignment horizontal="center" vertical="center" wrapText="1"/>
    </xf>
    <xf numFmtId="165" fontId="28" fillId="0" borderId="18" xfId="2" applyNumberFormat="1" applyFont="1" applyFill="1" applyBorder="1" applyAlignment="1">
      <alignment horizontal="center" vertical="center" wrapText="1"/>
    </xf>
    <xf numFmtId="165" fontId="47" fillId="0" borderId="18" xfId="2" quotePrefix="1" applyNumberFormat="1" applyFont="1" applyFill="1" applyBorder="1" applyAlignment="1">
      <alignment horizontal="center" vertical="center" wrapText="1"/>
    </xf>
    <xf numFmtId="165" fontId="47" fillId="0" borderId="18" xfId="2" quotePrefix="1" applyNumberFormat="1" applyFont="1" applyFill="1" applyBorder="1" applyAlignment="1">
      <alignment horizontal="left" vertical="center" wrapText="1"/>
    </xf>
    <xf numFmtId="165" fontId="28" fillId="0" borderId="18" xfId="2" applyNumberFormat="1" applyFont="1" applyFill="1" applyBorder="1" applyAlignment="1">
      <alignment horizontal="left" vertical="center" wrapText="1"/>
    </xf>
    <xf numFmtId="165" fontId="12" fillId="0" borderId="18" xfId="2" applyNumberFormat="1" applyFont="1" applyFill="1" applyBorder="1" applyAlignment="1">
      <alignment horizontal="center" vertical="center" wrapText="1"/>
    </xf>
    <xf numFmtId="0" fontId="62" fillId="0" borderId="0" xfId="2" applyFont="1" applyFill="1"/>
    <xf numFmtId="49" fontId="63" fillId="0" borderId="18" xfId="2" applyNumberFormat="1" applyFont="1" applyFill="1" applyBorder="1" applyAlignment="1">
      <alignment horizontal="center" vertical="center" wrapText="1"/>
    </xf>
    <xf numFmtId="164" fontId="47" fillId="0" borderId="18" xfId="2" applyNumberFormat="1" applyFont="1" applyFill="1" applyBorder="1" applyAlignment="1">
      <alignment horizontal="center" vertical="center" wrapText="1"/>
    </xf>
    <xf numFmtId="165" fontId="47" fillId="0" borderId="18" xfId="2" applyNumberFormat="1" applyFont="1" applyFill="1" applyBorder="1" applyAlignment="1">
      <alignment horizontal="left" vertical="center" wrapText="1"/>
    </xf>
    <xf numFmtId="0" fontId="64" fillId="0" borderId="0" xfId="2" applyFont="1" applyFill="1"/>
    <xf numFmtId="165" fontId="47" fillId="0" borderId="21" xfId="2" applyNumberFormat="1" applyFont="1" applyFill="1" applyBorder="1" applyAlignment="1">
      <alignment horizontal="center" vertical="center" wrapText="1"/>
    </xf>
    <xf numFmtId="164" fontId="42" fillId="0" borderId="18" xfId="2" quotePrefix="1" applyNumberFormat="1" applyFont="1" applyFill="1" applyBorder="1" applyAlignment="1">
      <alignment horizontal="center" vertical="center" wrapText="1"/>
    </xf>
    <xf numFmtId="49" fontId="63" fillId="0" borderId="17" xfId="2" applyNumberFormat="1" applyFont="1" applyFill="1" applyBorder="1" applyAlignment="1">
      <alignment horizontal="center" vertical="center" wrapText="1"/>
    </xf>
    <xf numFmtId="168" fontId="19" fillId="0" borderId="18" xfId="2" applyNumberFormat="1" applyFont="1" applyFill="1" applyBorder="1" applyAlignment="1">
      <alignment horizontal="left" vertical="center" wrapText="1"/>
    </xf>
    <xf numFmtId="168" fontId="47" fillId="0" borderId="18" xfId="2" applyNumberFormat="1" applyFont="1" applyFill="1" applyBorder="1" applyAlignment="1">
      <alignment vertical="center" wrapText="1"/>
    </xf>
    <xf numFmtId="167" fontId="47" fillId="0" borderId="18" xfId="2" applyNumberFormat="1" applyFont="1" applyFill="1" applyBorder="1" applyAlignment="1">
      <alignment horizontal="center" vertical="center" wrapText="1"/>
    </xf>
    <xf numFmtId="9" fontId="47" fillId="0" borderId="18" xfId="2" applyNumberFormat="1" applyFont="1" applyFill="1" applyBorder="1" applyAlignment="1">
      <alignment horizontal="center" vertical="center" wrapText="1"/>
    </xf>
    <xf numFmtId="0" fontId="34" fillId="5" borderId="0" xfId="2" applyFont="1" applyFill="1"/>
    <xf numFmtId="164" fontId="47" fillId="0" borderId="18" xfId="2" quotePrefix="1" applyNumberFormat="1" applyFont="1" applyFill="1" applyBorder="1" applyAlignment="1">
      <alignment horizontal="center" vertical="center" wrapText="1"/>
    </xf>
    <xf numFmtId="165" fontId="47" fillId="0" borderId="21" xfId="2" quotePrefix="1" applyNumberFormat="1" applyFont="1" applyFill="1" applyBorder="1" applyAlignment="1">
      <alignment horizontal="center" vertical="center" wrapText="1"/>
    </xf>
    <xf numFmtId="0" fontId="65" fillId="0" borderId="0" xfId="2" applyFont="1" applyFill="1"/>
    <xf numFmtId="0" fontId="66" fillId="0" borderId="0" xfId="2" applyFont="1" applyFill="1"/>
    <xf numFmtId="167" fontId="47" fillId="0" borderId="18" xfId="1" applyNumberFormat="1" applyFont="1" applyFill="1" applyBorder="1" applyAlignment="1">
      <alignment horizontal="center" vertical="center" wrapText="1"/>
    </xf>
    <xf numFmtId="165" fontId="42" fillId="0" borderId="18" xfId="1" applyNumberFormat="1" applyFont="1" applyFill="1" applyBorder="1" applyAlignment="1">
      <alignment horizontal="center" vertical="center" wrapText="1"/>
    </xf>
    <xf numFmtId="167" fontId="56" fillId="0" borderId="18" xfId="1" applyNumberFormat="1" applyFont="1" applyFill="1" applyBorder="1" applyAlignment="1">
      <alignment horizontal="center" vertical="center" wrapText="1"/>
    </xf>
    <xf numFmtId="168" fontId="28" fillId="0" borderId="18" xfId="2" applyNumberFormat="1" applyFont="1" applyFill="1" applyBorder="1" applyAlignment="1">
      <alignment horizontal="center" vertical="center" wrapText="1"/>
    </xf>
    <xf numFmtId="165" fontId="28" fillId="0" borderId="21" xfId="2" applyNumberFormat="1" applyFont="1" applyFill="1" applyBorder="1" applyAlignment="1">
      <alignment horizontal="center" vertical="center" wrapText="1"/>
    </xf>
    <xf numFmtId="168" fontId="47" fillId="0" borderId="18" xfId="2" applyNumberFormat="1" applyFont="1" applyFill="1" applyBorder="1" applyAlignment="1">
      <alignment horizontal="left" vertical="center" wrapText="1"/>
    </xf>
    <xf numFmtId="0" fontId="64" fillId="0" borderId="0" xfId="2" applyFont="1" applyFill="1" applyAlignment="1">
      <alignment horizontal="center"/>
    </xf>
    <xf numFmtId="0" fontId="67" fillId="0" borderId="0" xfId="2" applyFont="1" applyFill="1"/>
    <xf numFmtId="0" fontId="67" fillId="5" borderId="0" xfId="2" applyFont="1" applyFill="1"/>
    <xf numFmtId="168" fontId="17" fillId="0" borderId="18" xfId="2" applyNumberFormat="1" applyFont="1" applyFill="1" applyBorder="1" applyAlignment="1">
      <alignment horizontal="center" vertical="center" wrapText="1"/>
    </xf>
    <xf numFmtId="168" fontId="68" fillId="0" borderId="18" xfId="2" applyNumberFormat="1" applyFont="1" applyFill="1" applyBorder="1" applyAlignment="1">
      <alignment vertical="center" wrapText="1"/>
    </xf>
    <xf numFmtId="49" fontId="52" fillId="0" borderId="18" xfId="2" applyNumberFormat="1" applyFont="1" applyFill="1" applyBorder="1" applyAlignment="1">
      <alignment horizontal="center" vertical="center" wrapText="1"/>
    </xf>
    <xf numFmtId="165" fontId="42" fillId="0" borderId="18" xfId="2" applyNumberFormat="1" applyFont="1" applyFill="1" applyBorder="1" applyAlignment="1">
      <alignment horizontal="left" vertical="center" wrapText="1"/>
    </xf>
    <xf numFmtId="165" fontId="42" fillId="0" borderId="21" xfId="2" applyNumberFormat="1" applyFont="1" applyFill="1" applyBorder="1" applyAlignment="1">
      <alignment horizontal="center" vertical="center" wrapText="1"/>
    </xf>
    <xf numFmtId="0" fontId="69" fillId="0" borderId="0" xfId="2" applyFont="1" applyFill="1"/>
    <xf numFmtId="169" fontId="42" fillId="0" borderId="18" xfId="2" applyNumberFormat="1" applyFont="1" applyFill="1" applyBorder="1" applyAlignment="1">
      <alignment horizontal="center" vertical="center" wrapText="1"/>
    </xf>
    <xf numFmtId="0" fontId="48" fillId="6" borderId="0" xfId="2" applyFont="1" applyFill="1"/>
    <xf numFmtId="168" fontId="70" fillId="0" borderId="18" xfId="2" applyNumberFormat="1" applyFont="1" applyFill="1" applyBorder="1" applyAlignment="1">
      <alignment vertical="center" wrapText="1"/>
    </xf>
    <xf numFmtId="0" fontId="69" fillId="5" borderId="0" xfId="2" applyFont="1" applyFill="1"/>
    <xf numFmtId="168" fontId="71" fillId="0" borderId="18" xfId="2" applyNumberFormat="1" applyFont="1" applyFill="1" applyBorder="1" applyAlignment="1">
      <alignment vertical="center" wrapText="1"/>
    </xf>
    <xf numFmtId="169" fontId="19" fillId="0" borderId="18" xfId="2" applyNumberFormat="1" applyFont="1" applyFill="1" applyBorder="1" applyAlignment="1">
      <alignment horizontal="center" vertical="center" wrapText="1"/>
    </xf>
    <xf numFmtId="0" fontId="69" fillId="6" borderId="0" xfId="2" applyFont="1" applyFill="1"/>
    <xf numFmtId="49" fontId="72" fillId="0" borderId="18" xfId="2" applyNumberFormat="1" applyFont="1" applyFill="1" applyBorder="1" applyAlignment="1">
      <alignment horizontal="center" vertical="center" wrapText="1"/>
    </xf>
    <xf numFmtId="164" fontId="73" fillId="0" borderId="18" xfId="2" applyNumberFormat="1" applyFont="1" applyFill="1" applyBorder="1" applyAlignment="1">
      <alignment horizontal="center" vertical="center" wrapText="1"/>
    </xf>
    <xf numFmtId="165" fontId="73" fillId="0" borderId="18" xfId="2" applyNumberFormat="1" applyFont="1" applyFill="1" applyBorder="1" applyAlignment="1">
      <alignment horizontal="center" vertical="center" wrapText="1"/>
    </xf>
    <xf numFmtId="165" fontId="73" fillId="0" borderId="18" xfId="2" quotePrefix="1" applyNumberFormat="1" applyFont="1" applyFill="1" applyBorder="1" applyAlignment="1">
      <alignment horizontal="center" vertical="center" wrapText="1"/>
    </xf>
    <xf numFmtId="167" fontId="39" fillId="0" borderId="18" xfId="2" quotePrefix="1" applyNumberFormat="1" applyFont="1" applyFill="1" applyBorder="1" applyAlignment="1">
      <alignment horizontal="center" vertical="center" wrapText="1"/>
    </xf>
    <xf numFmtId="9" fontId="39" fillId="0" borderId="18" xfId="2" quotePrefix="1" applyNumberFormat="1" applyFont="1" applyFill="1" applyBorder="1" applyAlignment="1">
      <alignment horizontal="center" vertical="center" wrapText="1"/>
    </xf>
    <xf numFmtId="165" fontId="39" fillId="0" borderId="18" xfId="2" quotePrefix="1" applyNumberFormat="1" applyFont="1" applyFill="1" applyBorder="1" applyAlignment="1">
      <alignment horizontal="center" vertical="center" wrapText="1"/>
    </xf>
    <xf numFmtId="0" fontId="74" fillId="0" borderId="0" xfId="2" applyFont="1" applyFill="1"/>
    <xf numFmtId="168" fontId="42" fillId="0" borderId="18" xfId="2" applyNumberFormat="1" applyFont="1" applyFill="1" applyBorder="1" applyAlignment="1">
      <alignment horizontal="left" vertical="center" wrapText="1"/>
    </xf>
    <xf numFmtId="168" fontId="14" fillId="0" borderId="18" xfId="2" applyNumberFormat="1" applyFont="1" applyFill="1" applyBorder="1" applyAlignment="1">
      <alignment horizontal="left" vertical="center" wrapText="1"/>
    </xf>
    <xf numFmtId="164" fontId="75" fillId="0" borderId="18" xfId="2" applyNumberFormat="1" applyFont="1" applyFill="1" applyBorder="1" applyAlignment="1">
      <alignment horizontal="center" vertical="center" wrapText="1"/>
    </xf>
    <xf numFmtId="0" fontId="76" fillId="0" borderId="0" xfId="2" applyFont="1" applyFill="1"/>
    <xf numFmtId="0" fontId="76" fillId="5" borderId="0" xfId="2" applyFont="1" applyFill="1"/>
    <xf numFmtId="168" fontId="77" fillId="0" borderId="18" xfId="2" applyNumberFormat="1" applyFont="1" applyFill="1" applyBorder="1" applyAlignment="1">
      <alignment horizontal="left" vertical="center" wrapText="1"/>
    </xf>
    <xf numFmtId="168" fontId="78" fillId="0" borderId="18" xfId="2" applyNumberFormat="1" applyFont="1" applyFill="1" applyBorder="1" applyAlignment="1">
      <alignment horizontal="center" vertical="center" wrapText="1"/>
    </xf>
    <xf numFmtId="49" fontId="41" fillId="0" borderId="25" xfId="2" applyNumberFormat="1" applyFont="1" applyFill="1" applyBorder="1" applyAlignment="1">
      <alignment horizontal="center" vertical="center" wrapText="1"/>
    </xf>
    <xf numFmtId="168" fontId="19" fillId="0" borderId="18" xfId="5" applyNumberFormat="1" applyFont="1" applyFill="1" applyBorder="1" applyAlignment="1">
      <alignment horizontal="left" vertical="center" wrapText="1"/>
    </xf>
    <xf numFmtId="49" fontId="41" fillId="0" borderId="26" xfId="2" applyNumberFormat="1" applyFont="1" applyFill="1" applyBorder="1" applyAlignment="1">
      <alignment horizontal="center" vertical="center" wrapText="1"/>
    </xf>
    <xf numFmtId="164" fontId="19" fillId="0" borderId="26" xfId="2" applyNumberFormat="1" applyFont="1" applyFill="1" applyBorder="1" applyAlignment="1">
      <alignment horizontal="center" vertical="center" wrapText="1"/>
    </xf>
    <xf numFmtId="165" fontId="19" fillId="0" borderId="26" xfId="2" applyNumberFormat="1" applyFont="1" applyFill="1" applyBorder="1" applyAlignment="1">
      <alignment horizontal="center" vertical="center" wrapText="1"/>
    </xf>
    <xf numFmtId="167" fontId="19" fillId="0" borderId="26" xfId="2" quotePrefix="1" applyNumberFormat="1" applyFont="1" applyFill="1" applyBorder="1" applyAlignment="1">
      <alignment horizontal="center" vertical="center" wrapText="1"/>
    </xf>
    <xf numFmtId="9" fontId="19" fillId="0" borderId="26" xfId="2" quotePrefix="1" applyNumberFormat="1" applyFont="1" applyFill="1" applyBorder="1" applyAlignment="1">
      <alignment horizontal="center" vertical="center" wrapText="1"/>
    </xf>
    <xf numFmtId="165" fontId="19" fillId="0" borderId="26" xfId="2" quotePrefix="1" applyNumberFormat="1" applyFont="1" applyFill="1" applyBorder="1" applyAlignment="1">
      <alignment horizontal="center" vertical="center" wrapText="1"/>
    </xf>
    <xf numFmtId="49" fontId="41" fillId="0" borderId="28" xfId="2" applyNumberFormat="1" applyFont="1" applyFill="1" applyBorder="1" applyAlignment="1">
      <alignment horizontal="center" vertical="center" wrapText="1"/>
    </xf>
    <xf numFmtId="168" fontId="19" fillId="0" borderId="19" xfId="5" applyNumberFormat="1" applyFont="1" applyFill="1" applyBorder="1" applyAlignment="1">
      <alignment horizontal="left" vertical="center" wrapText="1"/>
    </xf>
    <xf numFmtId="49" fontId="41" fillId="0" borderId="19" xfId="2" applyNumberFormat="1" applyFont="1" applyFill="1" applyBorder="1" applyAlignment="1">
      <alignment horizontal="center" vertical="center" wrapText="1"/>
    </xf>
    <xf numFmtId="164" fontId="19" fillId="0" borderId="19" xfId="2" applyNumberFormat="1" applyFont="1" applyFill="1" applyBorder="1" applyAlignment="1">
      <alignment horizontal="center" vertical="center" wrapText="1"/>
    </xf>
    <xf numFmtId="165" fontId="19" fillId="0" borderId="19" xfId="2" applyNumberFormat="1" applyFont="1" applyFill="1" applyBorder="1" applyAlignment="1">
      <alignment horizontal="center" vertical="center" wrapText="1"/>
    </xf>
    <xf numFmtId="167" fontId="19" fillId="0" borderId="19" xfId="2" quotePrefix="1" applyNumberFormat="1" applyFont="1" applyFill="1" applyBorder="1" applyAlignment="1">
      <alignment horizontal="center" vertical="center" wrapText="1"/>
    </xf>
    <xf numFmtId="9" fontId="19" fillId="0" borderId="19" xfId="2" quotePrefix="1" applyNumberFormat="1" applyFont="1" applyFill="1" applyBorder="1" applyAlignment="1">
      <alignment horizontal="center" vertical="center" wrapText="1"/>
    </xf>
    <xf numFmtId="165" fontId="19" fillId="0" borderId="19" xfId="2" quotePrefix="1" applyNumberFormat="1" applyFont="1" applyFill="1" applyBorder="1" applyAlignment="1">
      <alignment horizontal="center" vertical="center" wrapText="1"/>
    </xf>
    <xf numFmtId="165" fontId="19" fillId="0" borderId="20" xfId="2" applyNumberFormat="1" applyFont="1" applyFill="1" applyBorder="1" applyAlignment="1">
      <alignment horizontal="center" vertical="center" wrapText="1"/>
    </xf>
    <xf numFmtId="165" fontId="19" fillId="0" borderId="19" xfId="1" applyNumberFormat="1" applyFont="1" applyFill="1" applyBorder="1" applyAlignment="1">
      <alignment horizontal="center" vertical="center" wrapText="1"/>
    </xf>
    <xf numFmtId="167" fontId="19" fillId="0" borderId="19" xfId="2" applyNumberFormat="1" applyFont="1" applyFill="1" applyBorder="1" applyAlignment="1">
      <alignment horizontal="center" vertical="center" wrapText="1"/>
    </xf>
    <xf numFmtId="167" fontId="23" fillId="0" borderId="19" xfId="2" applyNumberFormat="1" applyFont="1" applyFill="1" applyBorder="1" applyAlignment="1">
      <alignment horizontal="center" vertical="center" wrapText="1"/>
    </xf>
    <xf numFmtId="165" fontId="19" fillId="0" borderId="29" xfId="2" applyNumberFormat="1" applyFont="1" applyFill="1" applyBorder="1" applyAlignment="1">
      <alignment horizontal="center" vertical="center" wrapText="1"/>
    </xf>
    <xf numFmtId="168" fontId="42" fillId="0" borderId="18" xfId="5" applyNumberFormat="1" applyFont="1" applyFill="1" applyBorder="1" applyAlignment="1">
      <alignment horizontal="left" vertical="center" wrapText="1"/>
    </xf>
    <xf numFmtId="167" fontId="39" fillId="0" borderId="18" xfId="2" applyNumberFormat="1" applyFont="1" applyFill="1" applyBorder="1" applyAlignment="1">
      <alignment horizontal="center" vertical="center" wrapText="1"/>
    </xf>
    <xf numFmtId="0" fontId="14" fillId="0" borderId="0" xfId="2" applyFont="1" applyFill="1"/>
    <xf numFmtId="49" fontId="14" fillId="0" borderId="20" xfId="2" applyNumberFormat="1" applyFont="1" applyFill="1" applyBorder="1" applyAlignment="1">
      <alignment horizontal="center" vertical="center" wrapText="1"/>
    </xf>
    <xf numFmtId="164" fontId="14" fillId="0" borderId="20" xfId="2" applyNumberFormat="1" applyFont="1" applyFill="1" applyBorder="1" applyAlignment="1">
      <alignment horizontal="center" vertical="center" wrapText="1"/>
    </xf>
    <xf numFmtId="165" fontId="14" fillId="0" borderId="20" xfId="2" applyNumberFormat="1" applyFont="1" applyFill="1" applyBorder="1" applyAlignment="1">
      <alignment horizontal="center" vertical="center" wrapText="1"/>
    </xf>
    <xf numFmtId="165" fontId="14" fillId="0" borderId="20" xfId="2" quotePrefix="1" applyNumberFormat="1" applyFont="1" applyFill="1" applyBorder="1" applyAlignment="1">
      <alignment horizontal="center" vertical="center" wrapText="1"/>
    </xf>
    <xf numFmtId="165" fontId="14" fillId="0" borderId="20" xfId="2" applyNumberFormat="1" applyFont="1" applyFill="1" applyBorder="1" applyAlignment="1">
      <alignment horizontal="left" vertical="center" wrapText="1"/>
    </xf>
    <xf numFmtId="167" fontId="14" fillId="0" borderId="20" xfId="2" quotePrefix="1" applyNumberFormat="1" applyFont="1" applyFill="1" applyBorder="1" applyAlignment="1">
      <alignment horizontal="center" vertical="center" wrapText="1"/>
    </xf>
    <xf numFmtId="9" fontId="14" fillId="0" borderId="20" xfId="2" quotePrefix="1" applyNumberFormat="1" applyFont="1" applyFill="1" applyBorder="1" applyAlignment="1">
      <alignment horizontal="center" vertical="center" wrapText="1"/>
    </xf>
    <xf numFmtId="165" fontId="14" fillId="0" borderId="19" xfId="2" applyNumberFormat="1" applyFont="1" applyFill="1" applyBorder="1" applyAlignment="1">
      <alignment horizontal="center" vertical="center" wrapText="1"/>
    </xf>
    <xf numFmtId="165" fontId="14" fillId="0" borderId="19" xfId="1" applyNumberFormat="1" applyFont="1" applyFill="1" applyBorder="1" applyAlignment="1">
      <alignment horizontal="center" vertical="center" wrapText="1"/>
    </xf>
    <xf numFmtId="165" fontId="14" fillId="0" borderId="20" xfId="1" applyNumberFormat="1" applyFont="1" applyFill="1" applyBorder="1" applyAlignment="1">
      <alignment horizontal="center" vertical="center" wrapText="1"/>
    </xf>
    <xf numFmtId="167" fontId="14" fillId="0" borderId="20" xfId="2" applyNumberFormat="1" applyFont="1" applyFill="1" applyBorder="1" applyAlignment="1">
      <alignment horizontal="center" vertical="center" wrapText="1"/>
    </xf>
    <xf numFmtId="167" fontId="14" fillId="0" borderId="19" xfId="2" applyNumberFormat="1" applyFont="1" applyFill="1" applyBorder="1" applyAlignment="1">
      <alignment horizontal="center" vertical="center" wrapText="1"/>
    </xf>
    <xf numFmtId="164" fontId="14" fillId="0" borderId="23" xfId="2" applyNumberFormat="1" applyFont="1" applyFill="1" applyBorder="1" applyAlignment="1">
      <alignment horizontal="center" vertical="center" wrapText="1"/>
    </xf>
    <xf numFmtId="167" fontId="14" fillId="0" borderId="23" xfId="2" applyNumberFormat="1" applyFont="1" applyFill="1" applyBorder="1" applyAlignment="1">
      <alignment horizontal="center" vertical="center" wrapText="1"/>
    </xf>
    <xf numFmtId="165" fontId="14" fillId="0" borderId="23" xfId="2" applyNumberFormat="1" applyFont="1" applyFill="1" applyBorder="1" applyAlignment="1">
      <alignment horizontal="center" vertical="center" wrapText="1"/>
    </xf>
    <xf numFmtId="167" fontId="23" fillId="0" borderId="23" xfId="2" applyNumberFormat="1" applyFont="1" applyFill="1" applyBorder="1" applyAlignment="1">
      <alignment horizontal="center" vertical="center" wrapText="1"/>
    </xf>
    <xf numFmtId="165" fontId="14" fillId="0" borderId="24" xfId="2" applyNumberFormat="1" applyFont="1" applyFill="1" applyBorder="1" applyAlignment="1">
      <alignment horizontal="center" vertical="center" wrapText="1"/>
    </xf>
    <xf numFmtId="0" fontId="79" fillId="0" borderId="0" xfId="5" applyFont="1" applyFill="1"/>
    <xf numFmtId="49" fontId="63" fillId="0" borderId="32" xfId="5" applyNumberFormat="1" applyFont="1" applyFill="1" applyBorder="1" applyAlignment="1">
      <alignment horizontal="center" vertical="center" wrapText="1"/>
    </xf>
    <xf numFmtId="164" fontId="47" fillId="0" borderId="14" xfId="6" applyNumberFormat="1" applyFont="1" applyFill="1" applyBorder="1" applyAlignment="1">
      <alignment horizontal="left" vertical="center" wrapText="1"/>
    </xf>
    <xf numFmtId="49" fontId="63" fillId="0" borderId="14" xfId="5" applyNumberFormat="1" applyFont="1" applyFill="1" applyBorder="1" applyAlignment="1">
      <alignment horizontal="left" vertical="center" wrapText="1"/>
    </xf>
    <xf numFmtId="164" fontId="47" fillId="0" borderId="14" xfId="5" applyNumberFormat="1" applyFont="1" applyFill="1" applyBorder="1" applyAlignment="1">
      <alignment horizontal="center" vertical="center" wrapText="1"/>
    </xf>
    <xf numFmtId="165" fontId="47" fillId="0" borderId="14" xfId="5" applyNumberFormat="1" applyFont="1" applyFill="1" applyBorder="1" applyAlignment="1">
      <alignment horizontal="center" vertical="center" wrapText="1"/>
    </xf>
    <xf numFmtId="165" fontId="56" fillId="0" borderId="14" xfId="5" quotePrefix="1" applyNumberFormat="1" applyFont="1" applyFill="1" applyBorder="1" applyAlignment="1">
      <alignment horizontal="left" vertical="center" wrapText="1"/>
    </xf>
    <xf numFmtId="167" fontId="47" fillId="0" borderId="14" xfId="5" applyNumberFormat="1" applyFont="1" applyFill="1" applyBorder="1" applyAlignment="1">
      <alignment horizontal="center" vertical="center" wrapText="1"/>
    </xf>
    <xf numFmtId="9" fontId="47" fillId="0" borderId="14" xfId="5" applyNumberFormat="1" applyFont="1" applyFill="1" applyBorder="1" applyAlignment="1">
      <alignment horizontal="center" vertical="center" wrapText="1"/>
    </xf>
    <xf numFmtId="165" fontId="19" fillId="0" borderId="14" xfId="5" applyNumberFormat="1" applyFont="1" applyFill="1" applyBorder="1" applyAlignment="1">
      <alignment horizontal="center" vertical="center" wrapText="1"/>
    </xf>
    <xf numFmtId="165" fontId="19" fillId="0" borderId="14" xfId="1" applyNumberFormat="1" applyFont="1" applyFill="1" applyBorder="1" applyAlignment="1">
      <alignment horizontal="center" vertical="center" wrapText="1"/>
    </xf>
    <xf numFmtId="165" fontId="19" fillId="0" borderId="14" xfId="2" applyNumberFormat="1" applyFont="1" applyFill="1" applyBorder="1" applyAlignment="1">
      <alignment horizontal="center" vertical="center" wrapText="1"/>
    </xf>
    <xf numFmtId="167" fontId="19" fillId="0" borderId="14" xfId="1" applyNumberFormat="1" applyFont="1" applyFill="1" applyBorder="1" applyAlignment="1">
      <alignment horizontal="center" vertical="center" wrapText="1"/>
    </xf>
    <xf numFmtId="167" fontId="19" fillId="0" borderId="14" xfId="2" applyNumberFormat="1" applyFont="1" applyFill="1" applyBorder="1" applyAlignment="1">
      <alignment horizontal="center" vertical="center" wrapText="1"/>
    </xf>
    <xf numFmtId="165" fontId="47" fillId="0" borderId="33" xfId="5" applyNumberFormat="1" applyFont="1" applyFill="1" applyBorder="1" applyAlignment="1">
      <alignment horizontal="center" vertical="center" wrapText="1"/>
    </xf>
    <xf numFmtId="164" fontId="47" fillId="0" borderId="34" xfId="5" applyNumberFormat="1" applyFont="1" applyFill="1" applyBorder="1" applyAlignment="1">
      <alignment horizontal="center" vertical="center" wrapText="1"/>
    </xf>
    <xf numFmtId="165" fontId="47" fillId="0" borderId="0" xfId="5" applyNumberFormat="1" applyFont="1" applyFill="1" applyBorder="1" applyAlignment="1">
      <alignment horizontal="center" vertical="center" wrapText="1"/>
    </xf>
    <xf numFmtId="0" fontId="59" fillId="0" borderId="0" xfId="5" applyFont="1" applyFill="1"/>
    <xf numFmtId="49" fontId="58" fillId="0" borderId="32" xfId="5" applyNumberFormat="1" applyFont="1" applyFill="1" applyBorder="1" applyAlignment="1">
      <alignment horizontal="center" vertical="center" wrapText="1"/>
    </xf>
    <xf numFmtId="168" fontId="24" fillId="0" borderId="14" xfId="5" applyNumberFormat="1" applyFont="1" applyFill="1" applyBorder="1" applyAlignment="1">
      <alignment horizontal="left" vertical="center" wrapText="1"/>
    </xf>
    <xf numFmtId="49" fontId="58" fillId="0" borderId="14" xfId="5" applyNumberFormat="1" applyFont="1" applyFill="1" applyBorder="1" applyAlignment="1">
      <alignment horizontal="left" vertical="center" wrapText="1"/>
    </xf>
    <xf numFmtId="164" fontId="24" fillId="0" borderId="14" xfId="5" applyNumberFormat="1" applyFont="1" applyFill="1" applyBorder="1" applyAlignment="1">
      <alignment horizontal="center" vertical="center" wrapText="1"/>
    </xf>
    <xf numFmtId="165" fontId="24" fillId="0" borderId="14" xfId="5" applyNumberFormat="1" applyFont="1" applyFill="1" applyBorder="1" applyAlignment="1">
      <alignment horizontal="center" vertical="center" wrapText="1"/>
    </xf>
    <xf numFmtId="165" fontId="26" fillId="0" borderId="14" xfId="5" applyNumberFormat="1" applyFont="1" applyFill="1" applyBorder="1" applyAlignment="1">
      <alignment horizontal="left" vertical="center" wrapText="1"/>
    </xf>
    <xf numFmtId="167" fontId="24" fillId="0" borderId="14" xfId="5" applyNumberFormat="1" applyFont="1" applyFill="1" applyBorder="1" applyAlignment="1">
      <alignment horizontal="center" vertical="center" wrapText="1"/>
    </xf>
    <xf numFmtId="9" fontId="24" fillId="0" borderId="14" xfId="5" applyNumberFormat="1" applyFont="1" applyFill="1" applyBorder="1" applyAlignment="1">
      <alignment horizontal="center" vertical="center" wrapText="1"/>
    </xf>
    <xf numFmtId="165" fontId="26" fillId="0" borderId="14" xfId="5" applyNumberFormat="1" applyFont="1" applyFill="1" applyBorder="1" applyAlignment="1">
      <alignment horizontal="center" vertical="center" wrapText="1"/>
    </xf>
    <xf numFmtId="165" fontId="26" fillId="0" borderId="14" xfId="1" applyNumberFormat="1" applyFont="1" applyFill="1" applyBorder="1" applyAlignment="1">
      <alignment horizontal="center" vertical="center" wrapText="1"/>
    </xf>
    <xf numFmtId="165" fontId="26" fillId="0" borderId="14" xfId="2" applyNumberFormat="1" applyFont="1" applyFill="1" applyBorder="1" applyAlignment="1">
      <alignment horizontal="center" vertical="center" wrapText="1"/>
    </xf>
    <xf numFmtId="167" fontId="26" fillId="0" borderId="14" xfId="1" applyNumberFormat="1" applyFont="1" applyFill="1" applyBorder="1" applyAlignment="1">
      <alignment horizontal="center" vertical="center" wrapText="1"/>
    </xf>
    <xf numFmtId="167" fontId="26" fillId="0" borderId="14" xfId="2" applyNumberFormat="1" applyFont="1" applyFill="1" applyBorder="1" applyAlignment="1">
      <alignment horizontal="center" vertical="center" wrapText="1"/>
    </xf>
    <xf numFmtId="165" fontId="24" fillId="0" borderId="33" xfId="5" applyNumberFormat="1" applyFont="1" applyFill="1" applyBorder="1" applyAlignment="1">
      <alignment horizontal="center" vertical="center" wrapText="1"/>
    </xf>
    <xf numFmtId="164" fontId="24" fillId="0" borderId="34" xfId="5" applyNumberFormat="1" applyFont="1" applyFill="1" applyBorder="1" applyAlignment="1">
      <alignment horizontal="center" vertical="center" wrapText="1"/>
    </xf>
    <xf numFmtId="165" fontId="80" fillId="0" borderId="0" xfId="5" applyNumberFormat="1" applyFont="1" applyFill="1" applyBorder="1" applyAlignment="1">
      <alignment horizontal="center" vertical="center" wrapText="1"/>
    </xf>
    <xf numFmtId="0" fontId="45" fillId="0" borderId="0" xfId="2" applyFont="1"/>
    <xf numFmtId="49" fontId="29" fillId="0" borderId="23" xfId="2" applyNumberFormat="1" applyFont="1" applyBorder="1" applyAlignment="1">
      <alignment horizontal="center" vertical="center"/>
    </xf>
    <xf numFmtId="164" fontId="29" fillId="0" borderId="23" xfId="2" applyNumberFormat="1" applyFont="1" applyBorder="1" applyAlignment="1">
      <alignment horizontal="center" vertical="center"/>
    </xf>
    <xf numFmtId="165" fontId="30" fillId="0" borderId="23" xfId="2" applyNumberFormat="1" applyFont="1" applyBorder="1" applyAlignment="1">
      <alignment horizontal="center" vertical="center"/>
    </xf>
    <xf numFmtId="167" fontId="30" fillId="0" borderId="23" xfId="2" applyNumberFormat="1" applyFont="1" applyBorder="1" applyAlignment="1">
      <alignment horizontal="center" vertical="center"/>
    </xf>
    <xf numFmtId="9" fontId="30" fillId="0" borderId="23" xfId="2" applyNumberFormat="1" applyFont="1" applyBorder="1" applyAlignment="1">
      <alignment horizontal="center" vertical="center"/>
    </xf>
    <xf numFmtId="165" fontId="30" fillId="0" borderId="23" xfId="1" applyNumberFormat="1" applyFont="1" applyFill="1" applyBorder="1" applyAlignment="1">
      <alignment horizontal="center" vertical="center" wrapText="1"/>
    </xf>
    <xf numFmtId="165" fontId="30" fillId="0" borderId="23" xfId="2" applyNumberFormat="1" applyFont="1" applyFill="1" applyBorder="1" applyAlignment="1">
      <alignment horizontal="center" vertical="center" wrapText="1"/>
    </xf>
    <xf numFmtId="167" fontId="30" fillId="0" borderId="23" xfId="2" applyNumberFormat="1" applyFont="1" applyFill="1" applyBorder="1" applyAlignment="1">
      <alignment horizontal="center" vertical="center" wrapText="1"/>
    </xf>
    <xf numFmtId="165" fontId="30" fillId="0" borderId="24" xfId="2" applyNumberFormat="1" applyFont="1" applyFill="1" applyBorder="1" applyAlignment="1">
      <alignment horizontal="center" vertical="center"/>
    </xf>
    <xf numFmtId="164" fontId="30" fillId="0" borderId="34" xfId="2" applyNumberFormat="1" applyFont="1" applyFill="1" applyBorder="1" applyAlignment="1">
      <alignment horizontal="center" vertical="center"/>
    </xf>
    <xf numFmtId="167" fontId="30" fillId="0" borderId="14" xfId="2" applyNumberFormat="1" applyFont="1" applyFill="1" applyBorder="1" applyAlignment="1">
      <alignment horizontal="center" vertical="center" wrapText="1"/>
    </xf>
    <xf numFmtId="164" fontId="30" fillId="0" borderId="14" xfId="2" applyNumberFormat="1" applyFont="1" applyFill="1" applyBorder="1" applyAlignment="1">
      <alignment horizontal="center" vertical="center"/>
    </xf>
    <xf numFmtId="165" fontId="30" fillId="0" borderId="14" xfId="2" applyNumberFormat="1" applyFont="1" applyFill="1" applyBorder="1" applyAlignment="1">
      <alignment horizontal="center" vertical="center"/>
    </xf>
    <xf numFmtId="165" fontId="30" fillId="0" borderId="33" xfId="2" applyNumberFormat="1" applyFont="1" applyFill="1" applyBorder="1" applyAlignment="1">
      <alignment horizontal="center" vertical="center"/>
    </xf>
    <xf numFmtId="0" fontId="45" fillId="0" borderId="0" xfId="2" applyFont="1" applyFill="1"/>
    <xf numFmtId="0" fontId="81" fillId="0" borderId="0" xfId="2" applyFont="1"/>
    <xf numFmtId="9" fontId="23" fillId="0" borderId="18" xfId="2" applyNumberFormat="1" applyFont="1" applyFill="1" applyBorder="1" applyAlignment="1">
      <alignment horizontal="center" vertical="center" wrapText="1"/>
    </xf>
    <xf numFmtId="9" fontId="23" fillId="0" borderId="18" xfId="1" applyFont="1" applyFill="1" applyBorder="1" applyAlignment="1">
      <alignment horizontal="center" vertical="center" wrapText="1"/>
    </xf>
    <xf numFmtId="0" fontId="81" fillId="0" borderId="0" xfId="2" applyFont="1" applyFill="1"/>
    <xf numFmtId="0" fontId="41" fillId="0" borderId="0" xfId="2" applyFont="1"/>
    <xf numFmtId="164" fontId="47" fillId="0" borderId="18" xfId="3" applyNumberFormat="1" applyFont="1" applyFill="1" applyBorder="1" applyAlignment="1">
      <alignment horizontal="left" vertical="center" wrapText="1"/>
    </xf>
    <xf numFmtId="0" fontId="49" fillId="0" borderId="0" xfId="2" applyFont="1"/>
    <xf numFmtId="164" fontId="24" fillId="0" borderId="18" xfId="3" applyNumberFormat="1" applyFont="1" applyFill="1" applyBorder="1" applyAlignment="1">
      <alignment horizontal="left" vertical="center" wrapText="1"/>
    </xf>
    <xf numFmtId="9" fontId="26" fillId="0" borderId="18" xfId="2" applyNumberFormat="1" applyFont="1" applyFill="1" applyBorder="1" applyAlignment="1">
      <alignment horizontal="center" vertical="center" wrapText="1"/>
    </xf>
    <xf numFmtId="0" fontId="82" fillId="0" borderId="0" xfId="2" applyFont="1" applyFill="1"/>
    <xf numFmtId="49" fontId="83" fillId="0" borderId="17" xfId="2" applyNumberFormat="1" applyFont="1" applyFill="1" applyBorder="1" applyAlignment="1">
      <alignment horizontal="center" vertical="center" wrapText="1"/>
    </xf>
    <xf numFmtId="164" fontId="12" fillId="0" borderId="18" xfId="2" applyNumberFormat="1" applyFont="1" applyFill="1" applyBorder="1" applyAlignment="1">
      <alignment horizontal="left" vertical="center" wrapText="1"/>
    </xf>
    <xf numFmtId="49" fontId="12" fillId="0" borderId="18" xfId="2" applyNumberFormat="1" applyFont="1" applyFill="1" applyBorder="1" applyAlignment="1">
      <alignment horizontal="left" vertical="center" wrapText="1"/>
    </xf>
    <xf numFmtId="164" fontId="12" fillId="0" borderId="18" xfId="2" applyNumberFormat="1" applyFont="1" applyFill="1" applyBorder="1" applyAlignment="1">
      <alignment horizontal="center" vertical="center" wrapText="1"/>
    </xf>
    <xf numFmtId="167" fontId="12" fillId="0" borderId="18" xfId="2" applyNumberFormat="1" applyFont="1" applyFill="1" applyBorder="1" applyAlignment="1">
      <alignment horizontal="center" vertical="center" wrapText="1"/>
    </xf>
    <xf numFmtId="9" fontId="14" fillId="0" borderId="18" xfId="1" applyFont="1" applyFill="1" applyBorder="1" applyAlignment="1">
      <alignment horizontal="center" vertical="center" wrapText="1"/>
    </xf>
    <xf numFmtId="9" fontId="12" fillId="0" borderId="18" xfId="1" applyFont="1" applyFill="1" applyBorder="1" applyAlignment="1">
      <alignment horizontal="center" vertical="center" wrapText="1"/>
    </xf>
    <xf numFmtId="165" fontId="12" fillId="0" borderId="21" xfId="2" applyNumberFormat="1" applyFont="1" applyFill="1" applyBorder="1" applyAlignment="1">
      <alignment horizontal="center" vertical="center" wrapText="1"/>
    </xf>
    <xf numFmtId="164" fontId="56" fillId="0" borderId="18" xfId="2" applyNumberFormat="1" applyFont="1" applyFill="1" applyBorder="1" applyAlignment="1">
      <alignment horizontal="left" vertical="center" wrapText="1"/>
    </xf>
    <xf numFmtId="49" fontId="56" fillId="0" borderId="18" xfId="2" applyNumberFormat="1" applyFont="1" applyFill="1" applyBorder="1" applyAlignment="1">
      <alignment horizontal="left" vertical="center" wrapText="1"/>
    </xf>
    <xf numFmtId="167" fontId="56" fillId="0" borderId="18" xfId="2" applyNumberFormat="1" applyFont="1" applyFill="1" applyBorder="1" applyAlignment="1">
      <alignment horizontal="center" vertical="center" wrapText="1"/>
    </xf>
    <xf numFmtId="9" fontId="56" fillId="0" borderId="18" xfId="2" applyNumberFormat="1" applyFont="1" applyFill="1" applyBorder="1" applyAlignment="1">
      <alignment horizontal="center" vertical="center" wrapText="1"/>
    </xf>
    <xf numFmtId="49" fontId="47" fillId="0" borderId="18" xfId="2" applyNumberFormat="1" applyFont="1" applyFill="1" applyBorder="1" applyAlignment="1">
      <alignment horizontal="left" vertical="center" wrapText="1"/>
    </xf>
    <xf numFmtId="9" fontId="47" fillId="0" borderId="18" xfId="1" applyFont="1" applyFill="1" applyBorder="1" applyAlignment="1">
      <alignment horizontal="center" vertical="center" wrapText="1"/>
    </xf>
    <xf numFmtId="49" fontId="84" fillId="0" borderId="1" xfId="2" applyNumberFormat="1" applyFont="1" applyFill="1" applyBorder="1" applyAlignment="1">
      <alignment vertical="center"/>
    </xf>
    <xf numFmtId="168" fontId="12" fillId="0" borderId="18" xfId="2" applyNumberFormat="1" applyFont="1" applyFill="1" applyBorder="1" applyAlignment="1">
      <alignment horizontal="left" vertical="center" wrapText="1"/>
    </xf>
    <xf numFmtId="165" fontId="12" fillId="0" borderId="18" xfId="2" quotePrefix="1" applyNumberFormat="1" applyFont="1" applyFill="1" applyBorder="1" applyAlignment="1">
      <alignment horizontal="left" vertical="center" wrapText="1"/>
    </xf>
    <xf numFmtId="165" fontId="12" fillId="0" borderId="18" xfId="2" quotePrefix="1" applyNumberFormat="1" applyFont="1" applyFill="1" applyBorder="1" applyAlignment="1">
      <alignment horizontal="center" vertical="center" wrapText="1"/>
    </xf>
    <xf numFmtId="9" fontId="12" fillId="0" borderId="18" xfId="2" applyNumberFormat="1" applyFont="1" applyFill="1" applyBorder="1" applyAlignment="1">
      <alignment horizontal="center" vertical="center" wrapText="1"/>
    </xf>
    <xf numFmtId="165" fontId="85" fillId="0" borderId="18" xfId="2" applyNumberFormat="1" applyFont="1" applyFill="1" applyBorder="1" applyAlignment="1">
      <alignment horizontal="center" vertical="center" wrapText="1"/>
    </xf>
    <xf numFmtId="165" fontId="12" fillId="0" borderId="18" xfId="2" applyNumberFormat="1" applyFont="1" applyFill="1" applyBorder="1" applyAlignment="1">
      <alignment horizontal="left" vertical="center" wrapText="1"/>
    </xf>
    <xf numFmtId="0" fontId="86" fillId="0" borderId="0" xfId="2" applyFont="1" applyFill="1"/>
    <xf numFmtId="49" fontId="87" fillId="0" borderId="38" xfId="2" applyNumberFormat="1" applyFont="1" applyFill="1" applyBorder="1" applyAlignment="1">
      <alignment horizontal="center" vertical="center"/>
    </xf>
    <xf numFmtId="49" fontId="24" fillId="0" borderId="18" xfId="2" applyNumberFormat="1" applyFont="1" applyFill="1" applyBorder="1" applyAlignment="1">
      <alignment horizontal="center" vertical="center" wrapText="1"/>
    </xf>
    <xf numFmtId="164" fontId="88" fillId="0" borderId="18" xfId="2" applyNumberFormat="1" applyFont="1" applyFill="1" applyBorder="1" applyAlignment="1">
      <alignment horizontal="center" vertical="center" wrapText="1"/>
    </xf>
    <xf numFmtId="165" fontId="88" fillId="0" borderId="18" xfId="2" applyNumberFormat="1" applyFont="1" applyFill="1" applyBorder="1" applyAlignment="1">
      <alignment horizontal="center" vertical="center" wrapText="1"/>
    </xf>
    <xf numFmtId="167" fontId="24" fillId="0" borderId="18" xfId="2" applyNumberFormat="1" applyFont="1" applyFill="1" applyBorder="1" applyAlignment="1">
      <alignment horizontal="center" vertical="center" wrapText="1"/>
    </xf>
    <xf numFmtId="9" fontId="24" fillId="0" borderId="18" xfId="2" applyNumberFormat="1" applyFont="1" applyFill="1" applyBorder="1" applyAlignment="1">
      <alignment horizontal="center" vertical="center" wrapText="1"/>
    </xf>
    <xf numFmtId="9" fontId="24" fillId="0" borderId="18" xfId="1" applyFont="1" applyFill="1" applyBorder="1" applyAlignment="1">
      <alignment horizontal="center" vertical="center" wrapText="1"/>
    </xf>
    <xf numFmtId="0" fontId="89" fillId="0" borderId="0" xfId="2" applyFont="1" applyFill="1" applyAlignment="1">
      <alignment horizontal="center"/>
    </xf>
    <xf numFmtId="49" fontId="90" fillId="0" borderId="38" xfId="2" applyNumberFormat="1" applyFont="1" applyFill="1" applyBorder="1" applyAlignment="1">
      <alignment vertical="center"/>
    </xf>
    <xf numFmtId="49" fontId="55" fillId="0" borderId="17" xfId="2" applyNumberFormat="1" applyFont="1" applyFill="1" applyBorder="1" applyAlignment="1">
      <alignment vertical="center"/>
    </xf>
    <xf numFmtId="168" fontId="56" fillId="0" borderId="18" xfId="2" applyNumberFormat="1" applyFont="1" applyFill="1" applyBorder="1" applyAlignment="1">
      <alignment horizontal="left" vertical="center" wrapText="1"/>
    </xf>
    <xf numFmtId="49" fontId="55" fillId="0" borderId="18" xfId="2" applyNumberFormat="1" applyFont="1" applyFill="1" applyBorder="1" applyAlignment="1">
      <alignment horizontal="left" vertical="center" wrapText="1"/>
    </xf>
    <xf numFmtId="49" fontId="83" fillId="0" borderId="17" xfId="2" applyNumberFormat="1" applyFont="1" applyFill="1" applyBorder="1" applyAlignment="1">
      <alignment horizontal="center" vertical="center"/>
    </xf>
    <xf numFmtId="164" fontId="85" fillId="0" borderId="18" xfId="2" applyNumberFormat="1" applyFont="1" applyFill="1" applyBorder="1" applyAlignment="1">
      <alignment horizontal="center" vertical="center" wrapText="1"/>
    </xf>
    <xf numFmtId="168" fontId="91" fillId="0" borderId="18" xfId="2" applyNumberFormat="1" applyFont="1" applyFill="1" applyBorder="1" applyAlignment="1">
      <alignment horizontal="left" vertical="center" wrapText="1"/>
    </xf>
    <xf numFmtId="49" fontId="61" fillId="0" borderId="18" xfId="2" applyNumberFormat="1" applyFont="1" applyFill="1" applyBorder="1" applyAlignment="1">
      <alignment horizontal="left" vertical="center" wrapText="1"/>
    </xf>
    <xf numFmtId="164" fontId="91" fillId="0" borderId="18" xfId="2" applyNumberFormat="1" applyFont="1" applyFill="1" applyBorder="1" applyAlignment="1">
      <alignment horizontal="center" vertical="center" wrapText="1"/>
    </xf>
    <xf numFmtId="165" fontId="91" fillId="0" borderId="18" xfId="2" applyNumberFormat="1" applyFont="1" applyFill="1" applyBorder="1" applyAlignment="1">
      <alignment horizontal="center" vertical="center" wrapText="1"/>
    </xf>
    <xf numFmtId="165" fontId="91" fillId="0" borderId="21" xfId="2" applyNumberFormat="1" applyFont="1" applyFill="1" applyBorder="1" applyAlignment="1">
      <alignment horizontal="center" vertical="center" wrapText="1"/>
    </xf>
    <xf numFmtId="0" fontId="92" fillId="0" borderId="0" xfId="2" applyFont="1" applyFill="1"/>
    <xf numFmtId="49" fontId="14" fillId="0" borderId="18" xfId="2" applyNumberFormat="1" applyFont="1" applyFill="1" applyBorder="1" applyAlignment="1">
      <alignment horizontal="left" vertical="center" wrapText="1"/>
    </xf>
    <xf numFmtId="165" fontId="75" fillId="0" borderId="18" xfId="2" applyNumberFormat="1" applyFont="1" applyFill="1" applyBorder="1" applyAlignment="1">
      <alignment horizontal="center" vertical="center" wrapText="1"/>
    </xf>
    <xf numFmtId="165" fontId="75" fillId="0" borderId="18" xfId="2" quotePrefix="1" applyNumberFormat="1" applyFont="1" applyFill="1" applyBorder="1" applyAlignment="1">
      <alignment horizontal="left" vertical="center" wrapText="1"/>
    </xf>
    <xf numFmtId="168" fontId="24" fillId="0" borderId="18" xfId="2" applyNumberFormat="1" applyFont="1" applyFill="1" applyBorder="1" applyAlignment="1">
      <alignment horizontal="left" vertical="center" wrapText="1"/>
    </xf>
    <xf numFmtId="49" fontId="26" fillId="0" borderId="18" xfId="2" applyNumberFormat="1" applyFont="1" applyFill="1" applyBorder="1" applyAlignment="1">
      <alignment horizontal="left" vertical="center" wrapText="1"/>
    </xf>
    <xf numFmtId="165" fontId="26" fillId="0" borderId="18" xfId="2" quotePrefix="1" applyNumberFormat="1" applyFont="1" applyFill="1" applyBorder="1" applyAlignment="1">
      <alignment horizontal="left" vertical="center" wrapText="1"/>
    </xf>
    <xf numFmtId="49" fontId="42" fillId="0" borderId="18" xfId="2" applyNumberFormat="1" applyFont="1" applyFill="1" applyBorder="1" applyAlignment="1">
      <alignment horizontal="left" vertical="center" wrapText="1"/>
    </xf>
    <xf numFmtId="165" fontId="42" fillId="0" borderId="18" xfId="2" quotePrefix="1" applyNumberFormat="1" applyFont="1" applyFill="1" applyBorder="1" applyAlignment="1">
      <alignment horizontal="left" vertical="center" wrapText="1"/>
    </xf>
    <xf numFmtId="49" fontId="23" fillId="0" borderId="18" xfId="2" applyNumberFormat="1" applyFont="1" applyFill="1" applyBorder="1" applyAlignment="1">
      <alignment horizontal="left" vertical="center" wrapText="1"/>
    </xf>
    <xf numFmtId="165" fontId="23" fillId="0" borderId="18" xfId="2" quotePrefix="1" applyNumberFormat="1" applyFont="1" applyFill="1" applyBorder="1" applyAlignment="1">
      <alignment horizontal="left" vertical="center" wrapText="1"/>
    </xf>
    <xf numFmtId="167" fontId="21" fillId="0" borderId="18" xfId="2" applyNumberFormat="1" applyFont="1" applyFill="1" applyBorder="1" applyAlignment="1">
      <alignment horizontal="center" vertical="center" wrapText="1"/>
    </xf>
    <xf numFmtId="9" fontId="21" fillId="0" borderId="18" xfId="2" applyNumberFormat="1" applyFont="1" applyFill="1" applyBorder="1" applyAlignment="1">
      <alignment horizontal="center" vertical="center" wrapText="1"/>
    </xf>
    <xf numFmtId="165" fontId="21" fillId="0" borderId="18" xfId="2" applyNumberFormat="1" applyFont="1" applyFill="1" applyBorder="1" applyAlignment="1">
      <alignment horizontal="center" vertical="center" wrapText="1"/>
    </xf>
    <xf numFmtId="165" fontId="23" fillId="0" borderId="18" xfId="2" applyNumberFormat="1" applyFont="1" applyFill="1" applyBorder="1" applyAlignment="1">
      <alignment horizontal="left" vertical="center" wrapText="1"/>
    </xf>
    <xf numFmtId="0" fontId="38" fillId="0" borderId="0" xfId="2" applyFont="1" applyFill="1"/>
    <xf numFmtId="49" fontId="61" fillId="0" borderId="17" xfId="2" applyNumberFormat="1" applyFont="1" applyFill="1" applyBorder="1" applyAlignment="1">
      <alignment horizontal="center" vertical="center" wrapText="1"/>
    </xf>
    <xf numFmtId="164" fontId="28" fillId="0" borderId="18" xfId="3" applyNumberFormat="1" applyFont="1" applyFill="1" applyBorder="1" applyAlignment="1">
      <alignment horizontal="left" vertical="center" wrapText="1"/>
    </xf>
    <xf numFmtId="167" fontId="28" fillId="0" borderId="18" xfId="2" applyNumberFormat="1" applyFont="1" applyFill="1" applyBorder="1" applyAlignment="1">
      <alignment horizontal="center" vertical="center" wrapText="1"/>
    </xf>
    <xf numFmtId="9" fontId="28" fillId="0" borderId="18" xfId="2" applyNumberFormat="1" applyFont="1" applyFill="1" applyBorder="1" applyAlignment="1">
      <alignment horizontal="center" vertical="center" wrapText="1"/>
    </xf>
    <xf numFmtId="9" fontId="30" fillId="0" borderId="18" xfId="1" applyFont="1" applyFill="1" applyBorder="1" applyAlignment="1">
      <alignment horizontal="center" vertical="center" wrapText="1"/>
    </xf>
    <xf numFmtId="165" fontId="30" fillId="0" borderId="18" xfId="1" applyNumberFormat="1" applyFont="1" applyFill="1" applyBorder="1" applyAlignment="1">
      <alignment horizontal="center" vertical="center" wrapText="1"/>
    </xf>
    <xf numFmtId="167" fontId="30" fillId="0" borderId="18" xfId="2" applyNumberFormat="1" applyFont="1" applyFill="1" applyBorder="1" applyAlignment="1">
      <alignment horizontal="center" vertical="center" wrapText="1"/>
    </xf>
    <xf numFmtId="0" fontId="93" fillId="0" borderId="0" xfId="2" applyFont="1" applyFill="1"/>
    <xf numFmtId="49" fontId="63" fillId="0" borderId="18" xfId="2" applyNumberFormat="1" applyFont="1" applyFill="1" applyBorder="1" applyAlignment="1">
      <alignment horizontal="left" vertical="center" wrapText="1"/>
    </xf>
    <xf numFmtId="0" fontId="79" fillId="0" borderId="0" xfId="2" applyFont="1" applyFill="1"/>
    <xf numFmtId="9" fontId="42" fillId="0" borderId="18" xfId="1" applyFont="1" applyFill="1" applyBorder="1" applyAlignment="1">
      <alignment horizontal="center" vertical="center" wrapText="1"/>
    </xf>
    <xf numFmtId="0" fontId="94" fillId="0" borderId="0" xfId="2" applyFont="1" applyFill="1"/>
    <xf numFmtId="0" fontId="38" fillId="0" borderId="0" xfId="2" applyFont="1"/>
    <xf numFmtId="164" fontId="95" fillId="0" borderId="18" xfId="2" applyNumberFormat="1" applyFont="1" applyFill="1" applyBorder="1"/>
    <xf numFmtId="0" fontId="95" fillId="0" borderId="0" xfId="2" applyFont="1" applyFill="1"/>
    <xf numFmtId="0" fontId="95" fillId="0" borderId="0" xfId="2" applyFont="1"/>
    <xf numFmtId="49" fontId="83" fillId="0" borderId="18" xfId="2" applyNumberFormat="1" applyFont="1" applyFill="1" applyBorder="1" applyAlignment="1">
      <alignment horizontal="left" vertical="center" wrapText="1"/>
    </xf>
    <xf numFmtId="0" fontId="95" fillId="0" borderId="18" xfId="2" applyFont="1" applyFill="1" applyBorder="1"/>
    <xf numFmtId="0" fontId="67" fillId="0" borderId="0" xfId="2" applyFont="1"/>
    <xf numFmtId="168" fontId="14" fillId="0" borderId="18" xfId="2" applyNumberFormat="1" applyFont="1" applyFill="1" applyBorder="1" applyAlignment="1">
      <alignment vertical="center" wrapText="1"/>
    </xf>
    <xf numFmtId="49" fontId="12" fillId="0" borderId="18" xfId="2" applyNumberFormat="1" applyFont="1" applyFill="1" applyBorder="1" applyAlignment="1">
      <alignment horizontal="center" vertical="center" wrapText="1"/>
    </xf>
    <xf numFmtId="49" fontId="21" fillId="0" borderId="18" xfId="2" applyNumberFormat="1" applyFont="1" applyFill="1" applyBorder="1" applyAlignment="1">
      <alignment horizontal="center" vertical="center" wrapText="1"/>
    </xf>
    <xf numFmtId="164" fontId="21" fillId="0" borderId="18" xfId="2" applyNumberFormat="1" applyFont="1" applyFill="1" applyBorder="1" applyAlignment="1">
      <alignment horizontal="center" vertical="center" wrapText="1"/>
    </xf>
    <xf numFmtId="165" fontId="21" fillId="0" borderId="18" xfId="2" quotePrefix="1" applyNumberFormat="1" applyFont="1" applyFill="1" applyBorder="1" applyAlignment="1">
      <alignment horizontal="left" vertical="center" wrapText="1"/>
    </xf>
    <xf numFmtId="165" fontId="21" fillId="0" borderId="18" xfId="2" quotePrefix="1" applyNumberFormat="1" applyFont="1" applyFill="1" applyBorder="1" applyAlignment="1">
      <alignment horizontal="center" vertical="center" wrapText="1"/>
    </xf>
    <xf numFmtId="165" fontId="21" fillId="0" borderId="18" xfId="2" applyNumberFormat="1" applyFont="1" applyFill="1" applyBorder="1" applyAlignment="1">
      <alignment horizontal="left" vertical="center" wrapText="1"/>
    </xf>
    <xf numFmtId="0" fontId="97" fillId="0" borderId="0" xfId="2" applyFont="1" applyFill="1"/>
    <xf numFmtId="49" fontId="38" fillId="0" borderId="28" xfId="2" applyNumberFormat="1" applyFont="1" applyFill="1" applyBorder="1" applyAlignment="1">
      <alignment horizontal="center" vertical="center" wrapText="1"/>
    </xf>
    <xf numFmtId="168" fontId="23" fillId="0" borderId="19" xfId="2" applyNumberFormat="1" applyFont="1" applyFill="1" applyBorder="1" applyAlignment="1">
      <alignment horizontal="left" vertical="center" wrapText="1"/>
    </xf>
    <xf numFmtId="49" fontId="38" fillId="0" borderId="19" xfId="2" applyNumberFormat="1" applyFont="1" applyFill="1" applyBorder="1" applyAlignment="1">
      <alignment horizontal="center" vertical="center" wrapText="1"/>
    </xf>
    <xf numFmtId="164" fontId="23" fillId="0" borderId="19" xfId="2" applyNumberFormat="1" applyFont="1" applyFill="1" applyBorder="1" applyAlignment="1">
      <alignment horizontal="center" vertical="center" wrapText="1"/>
    </xf>
    <xf numFmtId="165" fontId="23" fillId="0" borderId="19" xfId="2" applyNumberFormat="1" applyFont="1" applyFill="1" applyBorder="1" applyAlignment="1">
      <alignment horizontal="center" vertical="center" wrapText="1"/>
    </xf>
    <xf numFmtId="167" fontId="23" fillId="0" borderId="19" xfId="2" quotePrefix="1" applyNumberFormat="1" applyFont="1" applyFill="1" applyBorder="1" applyAlignment="1">
      <alignment horizontal="center" vertical="center" wrapText="1"/>
    </xf>
    <xf numFmtId="9" fontId="23" fillId="0" borderId="19" xfId="2" quotePrefix="1" applyNumberFormat="1" applyFont="1" applyFill="1" applyBorder="1" applyAlignment="1">
      <alignment horizontal="center" vertical="center" wrapText="1"/>
    </xf>
    <xf numFmtId="165" fontId="23" fillId="0" borderId="19" xfId="2" quotePrefix="1" applyNumberFormat="1" applyFont="1" applyFill="1" applyBorder="1" applyAlignment="1">
      <alignment horizontal="center" vertical="center" wrapText="1"/>
    </xf>
    <xf numFmtId="165" fontId="12" fillId="0" borderId="19" xfId="2" applyNumberFormat="1" applyFont="1" applyFill="1" applyBorder="1" applyAlignment="1">
      <alignment horizontal="center" vertical="center" wrapText="1"/>
    </xf>
    <xf numFmtId="9" fontId="23" fillId="0" borderId="19" xfId="1" applyFont="1" applyFill="1" applyBorder="1" applyAlignment="1">
      <alignment horizontal="center" vertical="center" wrapText="1"/>
    </xf>
    <xf numFmtId="9" fontId="14" fillId="0" borderId="19" xfId="1" applyFont="1" applyFill="1" applyBorder="1" applyAlignment="1">
      <alignment horizontal="center" vertical="center" wrapText="1"/>
    </xf>
    <xf numFmtId="165" fontId="23" fillId="0" borderId="19" xfId="1" applyNumberFormat="1" applyFont="1" applyFill="1" applyBorder="1" applyAlignment="1">
      <alignment horizontal="center" vertical="center" wrapText="1"/>
    </xf>
    <xf numFmtId="49" fontId="14" fillId="0" borderId="14" xfId="2" applyNumberFormat="1" applyFont="1" applyFill="1" applyBorder="1" applyAlignment="1">
      <alignment horizontal="center" vertical="center" wrapText="1"/>
    </xf>
    <xf numFmtId="164" fontId="14" fillId="0" borderId="14" xfId="2" applyNumberFormat="1" applyFont="1" applyFill="1" applyBorder="1" applyAlignment="1">
      <alignment horizontal="center" vertical="center" wrapText="1"/>
    </xf>
    <xf numFmtId="165" fontId="14" fillId="0" borderId="14" xfId="2" applyNumberFormat="1" applyFont="1" applyFill="1" applyBorder="1" applyAlignment="1">
      <alignment horizontal="center" vertical="center" wrapText="1"/>
    </xf>
    <xf numFmtId="165" fontId="14" fillId="0" borderId="14" xfId="2" quotePrefix="1" applyNumberFormat="1" applyFont="1" applyFill="1" applyBorder="1" applyAlignment="1">
      <alignment horizontal="center" vertical="center" wrapText="1"/>
    </xf>
    <xf numFmtId="165" fontId="14" fillId="0" borderId="14" xfId="2" applyNumberFormat="1" applyFont="1" applyFill="1" applyBorder="1" applyAlignment="1">
      <alignment horizontal="left" vertical="center" wrapText="1"/>
    </xf>
    <xf numFmtId="167" fontId="14" fillId="0" borderId="14" xfId="2" quotePrefix="1" applyNumberFormat="1" applyFont="1" applyFill="1" applyBorder="1" applyAlignment="1">
      <alignment horizontal="center" vertical="center" wrapText="1"/>
    </xf>
    <xf numFmtId="9" fontId="14" fillId="0" borderId="14" xfId="2" quotePrefix="1" applyNumberFormat="1" applyFont="1" applyFill="1" applyBorder="1" applyAlignment="1">
      <alignment horizontal="center" vertical="center" wrapText="1"/>
    </xf>
    <xf numFmtId="9" fontId="14" fillId="0" borderId="14" xfId="1" applyFont="1" applyFill="1" applyBorder="1" applyAlignment="1">
      <alignment horizontal="center" vertical="center" wrapText="1"/>
    </xf>
    <xf numFmtId="165" fontId="12" fillId="0" borderId="14" xfId="5" applyNumberFormat="1" applyFont="1" applyFill="1" applyBorder="1" applyAlignment="1">
      <alignment horizontal="center" vertical="center" wrapText="1"/>
    </xf>
    <xf numFmtId="165" fontId="14" fillId="0" borderId="14" xfId="1" applyNumberFormat="1" applyFont="1" applyFill="1" applyBorder="1" applyAlignment="1">
      <alignment horizontal="center" vertical="center" wrapText="1"/>
    </xf>
    <xf numFmtId="167" fontId="14" fillId="0" borderId="14" xfId="2" applyNumberFormat="1" applyFont="1" applyFill="1" applyBorder="1" applyAlignment="1">
      <alignment horizontal="center" vertical="center" wrapText="1"/>
    </xf>
    <xf numFmtId="165" fontId="14" fillId="0" borderId="40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165" fontId="14" fillId="0" borderId="15" xfId="2" applyNumberFormat="1" applyFont="1" applyFill="1" applyBorder="1" applyAlignment="1">
      <alignment horizontal="center" vertical="center" wrapText="1"/>
    </xf>
    <xf numFmtId="164" fontId="14" fillId="0" borderId="41" xfId="2" applyNumberFormat="1" applyFont="1" applyFill="1" applyBorder="1" applyAlignment="1">
      <alignment horizontal="center" vertical="center" wrapText="1"/>
    </xf>
    <xf numFmtId="9" fontId="19" fillId="0" borderId="14" xfId="1" applyFont="1" applyFill="1" applyBorder="1" applyAlignment="1">
      <alignment horizontal="center" vertical="center" wrapText="1"/>
    </xf>
    <xf numFmtId="165" fontId="47" fillId="0" borderId="34" xfId="5" applyNumberFormat="1" applyFont="1" applyFill="1" applyBorder="1" applyAlignment="1">
      <alignment horizontal="center" vertical="center" wrapText="1"/>
    </xf>
    <xf numFmtId="9" fontId="26" fillId="0" borderId="14" xfId="1" applyFont="1" applyFill="1" applyBorder="1" applyAlignment="1">
      <alignment horizontal="center" vertical="center" wrapText="1"/>
    </xf>
    <xf numFmtId="165" fontId="24" fillId="0" borderId="34" xfId="5" applyNumberFormat="1" applyFont="1" applyFill="1" applyBorder="1" applyAlignment="1">
      <alignment horizontal="center" vertical="center" wrapText="1"/>
    </xf>
    <xf numFmtId="164" fontId="26" fillId="0" borderId="42" xfId="2" applyNumberFormat="1" applyFont="1" applyFill="1" applyBorder="1" applyAlignment="1">
      <alignment horizontal="center" vertical="center" wrapText="1"/>
    </xf>
    <xf numFmtId="164" fontId="24" fillId="0" borderId="19" xfId="5" applyNumberFormat="1" applyFont="1" applyFill="1" applyBorder="1" applyAlignment="1">
      <alignment horizontal="center" vertical="center" wrapText="1"/>
    </xf>
    <xf numFmtId="164" fontId="26" fillId="0" borderId="26" xfId="2" applyNumberFormat="1" applyFont="1" applyFill="1" applyBorder="1" applyAlignment="1">
      <alignment horizontal="center" vertical="center" wrapText="1"/>
    </xf>
    <xf numFmtId="165" fontId="24" fillId="0" borderId="19" xfId="5" applyNumberFormat="1" applyFont="1" applyFill="1" applyBorder="1" applyAlignment="1">
      <alignment horizontal="center" vertical="center" wrapText="1"/>
    </xf>
    <xf numFmtId="165" fontId="24" fillId="0" borderId="29" xfId="5" applyNumberFormat="1" applyFont="1" applyFill="1" applyBorder="1" applyAlignment="1">
      <alignment horizontal="center" vertical="center" wrapText="1"/>
    </xf>
    <xf numFmtId="49" fontId="45" fillId="0" borderId="14" xfId="2" applyNumberFormat="1" applyFont="1" applyFill="1" applyBorder="1" applyAlignment="1">
      <alignment horizontal="center" vertical="center" wrapText="1"/>
    </xf>
    <xf numFmtId="164" fontId="30" fillId="0" borderId="14" xfId="2" applyNumberFormat="1" applyFont="1" applyFill="1" applyBorder="1" applyAlignment="1">
      <alignment horizontal="center" vertical="center" wrapText="1"/>
    </xf>
    <xf numFmtId="165" fontId="30" fillId="0" borderId="14" xfId="2" applyNumberFormat="1" applyFont="1" applyFill="1" applyBorder="1" applyAlignment="1">
      <alignment horizontal="center" vertical="center" wrapText="1"/>
    </xf>
    <xf numFmtId="167" fontId="30" fillId="0" borderId="14" xfId="2" quotePrefix="1" applyNumberFormat="1" applyFont="1" applyFill="1" applyBorder="1" applyAlignment="1">
      <alignment horizontal="center" vertical="center" wrapText="1"/>
    </xf>
    <xf numFmtId="9" fontId="30" fillId="0" borderId="14" xfId="2" quotePrefix="1" applyNumberFormat="1" applyFont="1" applyFill="1" applyBorder="1" applyAlignment="1">
      <alignment horizontal="center" vertical="center" wrapText="1"/>
    </xf>
    <xf numFmtId="165" fontId="30" fillId="0" borderId="14" xfId="2" quotePrefix="1" applyNumberFormat="1" applyFont="1" applyFill="1" applyBorder="1" applyAlignment="1">
      <alignment horizontal="center" vertical="center" wrapText="1"/>
    </xf>
    <xf numFmtId="9" fontId="30" fillId="0" borderId="14" xfId="1" applyFont="1" applyFill="1" applyBorder="1" applyAlignment="1">
      <alignment horizontal="center" vertical="center" wrapText="1"/>
    </xf>
    <xf numFmtId="165" fontId="30" fillId="0" borderId="14" xfId="1" applyNumberFormat="1" applyFont="1" applyFill="1" applyBorder="1" applyAlignment="1">
      <alignment horizontal="center" vertical="center" wrapText="1"/>
    </xf>
    <xf numFmtId="165" fontId="30" fillId="0" borderId="43" xfId="2" applyNumberFormat="1" applyFont="1" applyFill="1" applyBorder="1" applyAlignment="1">
      <alignment horizontal="center" vertical="center" wrapText="1"/>
    </xf>
    <xf numFmtId="165" fontId="30" fillId="0" borderId="24" xfId="2" applyNumberFormat="1" applyFont="1" applyFill="1" applyBorder="1" applyAlignment="1">
      <alignment horizontal="center" vertical="center" wrapText="1"/>
    </xf>
    <xf numFmtId="164" fontId="30" fillId="0" borderId="41" xfId="2" applyNumberFormat="1" applyFont="1" applyFill="1" applyBorder="1" applyAlignment="1">
      <alignment horizontal="center" vertical="center" wrapText="1"/>
    </xf>
    <xf numFmtId="49" fontId="23" fillId="0" borderId="18" xfId="2" applyNumberFormat="1" applyFont="1" applyFill="1" applyBorder="1" applyAlignment="1">
      <alignment horizontal="center" vertical="center" wrapText="1"/>
    </xf>
    <xf numFmtId="165" fontId="39" fillId="0" borderId="18" xfId="2" applyNumberFormat="1" applyFont="1" applyFill="1" applyBorder="1" applyAlignment="1">
      <alignment horizontal="center" vertical="center" wrapText="1"/>
    </xf>
    <xf numFmtId="165" fontId="39" fillId="0" borderId="18" xfId="2" quotePrefix="1" applyNumberFormat="1" applyFont="1" applyFill="1" applyBorder="1" applyAlignment="1">
      <alignment horizontal="left" vertical="center" wrapText="1"/>
    </xf>
    <xf numFmtId="49" fontId="63" fillId="0" borderId="17" xfId="2" applyNumberFormat="1" applyFont="1" applyFill="1" applyBorder="1" applyAlignment="1">
      <alignment horizontal="center" vertical="center"/>
    </xf>
    <xf numFmtId="49" fontId="47" fillId="0" borderId="18" xfId="2" applyNumberFormat="1" applyFont="1" applyFill="1" applyBorder="1" applyAlignment="1">
      <alignment horizontal="center" vertical="center" wrapText="1"/>
    </xf>
    <xf numFmtId="0" fontId="64" fillId="0" borderId="0" xfId="2" applyFont="1"/>
    <xf numFmtId="49" fontId="51" fillId="0" borderId="17" xfId="2" applyNumberFormat="1" applyFont="1" applyFill="1" applyBorder="1" applyAlignment="1">
      <alignment horizontal="center" vertical="center"/>
    </xf>
    <xf numFmtId="49" fontId="14" fillId="0" borderId="18" xfId="2" applyNumberFormat="1" applyFont="1" applyFill="1" applyBorder="1" applyAlignment="1">
      <alignment horizontal="center" vertical="center" wrapText="1"/>
    </xf>
    <xf numFmtId="9" fontId="14" fillId="0" borderId="18" xfId="2" applyNumberFormat="1" applyFont="1" applyFill="1" applyBorder="1" applyAlignment="1">
      <alignment horizontal="center" vertical="center" wrapText="1"/>
    </xf>
    <xf numFmtId="0" fontId="92" fillId="0" borderId="0" xfId="2" applyFont="1"/>
    <xf numFmtId="49" fontId="55" fillId="0" borderId="17" xfId="2" applyNumberFormat="1" applyFont="1" applyFill="1" applyBorder="1" applyAlignment="1">
      <alignment horizontal="center" vertical="center"/>
    </xf>
    <xf numFmtId="9" fontId="39" fillId="0" borderId="18" xfId="1" applyFont="1" applyFill="1" applyBorder="1" applyAlignment="1">
      <alignment horizontal="center" vertical="center" wrapText="1"/>
    </xf>
    <xf numFmtId="9" fontId="85" fillId="0" borderId="18" xfId="1" applyFont="1" applyFill="1" applyBorder="1" applyAlignment="1">
      <alignment horizontal="center" vertical="center" wrapText="1"/>
    </xf>
    <xf numFmtId="164" fontId="57" fillId="0" borderId="0" xfId="2" applyNumberFormat="1" applyFont="1" applyFill="1"/>
    <xf numFmtId="0" fontId="57" fillId="0" borderId="0" xfId="2" applyFont="1"/>
    <xf numFmtId="164" fontId="47" fillId="0" borderId="21" xfId="2" applyNumberFormat="1" applyFont="1" applyFill="1" applyBorder="1" applyAlignment="1">
      <alignment horizontal="center" vertical="center" wrapText="1"/>
    </xf>
    <xf numFmtId="167" fontId="56" fillId="0" borderId="18" xfId="2" quotePrefix="1" applyNumberFormat="1" applyFont="1" applyFill="1" applyBorder="1" applyAlignment="1">
      <alignment horizontal="center" vertical="center" wrapText="1"/>
    </xf>
    <xf numFmtId="9" fontId="56" fillId="0" borderId="18" xfId="2" quotePrefix="1" applyNumberFormat="1" applyFont="1" applyFill="1" applyBorder="1" applyAlignment="1">
      <alignment horizontal="center" vertical="center" wrapText="1"/>
    </xf>
    <xf numFmtId="170" fontId="56" fillId="0" borderId="18" xfId="2" applyNumberFormat="1" applyFont="1" applyFill="1" applyBorder="1" applyAlignment="1">
      <alignment horizontal="center" vertical="center" wrapText="1"/>
    </xf>
    <xf numFmtId="0" fontId="82" fillId="0" borderId="0" xfId="2" applyFont="1" applyFill="1" applyAlignment="1"/>
    <xf numFmtId="164" fontId="82" fillId="0" borderId="0" xfId="2" applyNumberFormat="1" applyFont="1" applyFill="1" applyAlignment="1"/>
    <xf numFmtId="0" fontId="98" fillId="0" borderId="18" xfId="2" applyFont="1" applyFill="1" applyBorder="1" applyAlignment="1"/>
    <xf numFmtId="49" fontId="41" fillId="0" borderId="17" xfId="2" applyNumberFormat="1" applyFont="1" applyFill="1" applyBorder="1" applyAlignment="1">
      <alignment horizontal="center" vertical="center"/>
    </xf>
    <xf numFmtId="167" fontId="47" fillId="0" borderId="18" xfId="2" quotePrefix="1" applyNumberFormat="1" applyFont="1" applyFill="1" applyBorder="1" applyAlignment="1">
      <alignment horizontal="center" vertical="center" wrapText="1"/>
    </xf>
    <xf numFmtId="0" fontId="99" fillId="0" borderId="0" xfId="2" applyFont="1" applyFill="1"/>
    <xf numFmtId="164" fontId="82" fillId="0" borderId="0" xfId="2" applyNumberFormat="1" applyFont="1" applyFill="1"/>
    <xf numFmtId="0" fontId="82" fillId="0" borderId="0" xfId="2" applyFont="1"/>
    <xf numFmtId="9" fontId="47" fillId="0" borderId="18" xfId="2" quotePrefix="1" applyNumberFormat="1" applyFont="1" applyFill="1" applyBorder="1" applyAlignment="1">
      <alignment horizontal="center" vertical="center" wrapText="1"/>
    </xf>
    <xf numFmtId="0" fontId="86" fillId="0" borderId="0" xfId="2" applyFont="1"/>
    <xf numFmtId="9" fontId="21" fillId="0" borderId="18" xfId="1" applyFont="1" applyFill="1" applyBorder="1" applyAlignment="1">
      <alignment horizontal="center" vertical="center" wrapText="1"/>
    </xf>
    <xf numFmtId="0" fontId="23" fillId="0" borderId="0" xfId="2" applyFont="1" applyFill="1"/>
    <xf numFmtId="49" fontId="14" fillId="0" borderId="17" xfId="2" applyNumberFormat="1" applyFont="1" applyFill="1" applyBorder="1" applyAlignment="1">
      <alignment horizontal="center" vertical="center" wrapText="1"/>
    </xf>
    <xf numFmtId="49" fontId="19" fillId="0" borderId="17" xfId="2" applyNumberFormat="1" applyFont="1" applyFill="1" applyBorder="1" applyAlignment="1">
      <alignment horizontal="center" vertical="center" wrapText="1"/>
    </xf>
    <xf numFmtId="168" fontId="100" fillId="0" borderId="18" xfId="2" applyNumberFormat="1" applyFont="1" applyFill="1" applyBorder="1" applyAlignment="1">
      <alignment vertical="center" wrapText="1"/>
    </xf>
    <xf numFmtId="49" fontId="19" fillId="0" borderId="18" xfId="2" applyNumberFormat="1" applyFont="1" applyFill="1" applyBorder="1" applyAlignment="1">
      <alignment horizontal="center" vertical="center" wrapText="1"/>
    </xf>
    <xf numFmtId="0" fontId="19" fillId="0" borderId="0" xfId="2" applyFont="1" applyFill="1"/>
    <xf numFmtId="49" fontId="14" fillId="0" borderId="28" xfId="2" applyNumberFormat="1" applyFont="1" applyFill="1" applyBorder="1" applyAlignment="1">
      <alignment horizontal="center" vertical="center" wrapText="1"/>
    </xf>
    <xf numFmtId="164" fontId="14" fillId="0" borderId="19" xfId="2" applyNumberFormat="1" applyFont="1" applyFill="1" applyBorder="1" applyAlignment="1">
      <alignment horizontal="center" vertical="center" wrapText="1"/>
    </xf>
    <xf numFmtId="165" fontId="14" fillId="0" borderId="19" xfId="2" quotePrefix="1" applyNumberFormat="1" applyFont="1" applyFill="1" applyBorder="1" applyAlignment="1">
      <alignment horizontal="center" vertical="center" wrapText="1"/>
    </xf>
    <xf numFmtId="165" fontId="14" fillId="0" borderId="19" xfId="2" applyNumberFormat="1" applyFont="1" applyFill="1" applyBorder="1" applyAlignment="1">
      <alignment horizontal="left" vertical="center" wrapText="1"/>
    </xf>
    <xf numFmtId="167" fontId="14" fillId="0" borderId="19" xfId="2" quotePrefix="1" applyNumberFormat="1" applyFont="1" applyFill="1" applyBorder="1" applyAlignment="1">
      <alignment horizontal="center" vertical="center" wrapText="1"/>
    </xf>
    <xf numFmtId="9" fontId="14" fillId="0" borderId="19" xfId="2" quotePrefix="1" applyNumberFormat="1" applyFont="1" applyFill="1" applyBorder="1" applyAlignment="1">
      <alignment horizontal="center" vertical="center" wrapText="1"/>
    </xf>
    <xf numFmtId="49" fontId="83" fillId="0" borderId="14" xfId="2" applyNumberFormat="1" applyFont="1" applyFill="1" applyBorder="1" applyAlignment="1">
      <alignment horizontal="center" vertical="center" wrapText="1"/>
    </xf>
    <xf numFmtId="164" fontId="12" fillId="0" borderId="14" xfId="2" applyNumberFormat="1" applyFont="1" applyFill="1" applyBorder="1" applyAlignment="1">
      <alignment horizontal="center" vertical="center" wrapText="1"/>
    </xf>
    <xf numFmtId="165" fontId="12" fillId="0" borderId="14" xfId="2" applyNumberFormat="1" applyFont="1" applyFill="1" applyBorder="1" applyAlignment="1">
      <alignment horizontal="center" vertical="center" wrapText="1"/>
    </xf>
    <xf numFmtId="167" fontId="12" fillId="0" borderId="14" xfId="2" applyNumberFormat="1" applyFont="1" applyFill="1" applyBorder="1" applyAlignment="1">
      <alignment horizontal="center" vertical="center" wrapText="1"/>
    </xf>
    <xf numFmtId="9" fontId="12" fillId="0" borderId="14" xfId="2" applyNumberFormat="1" applyFont="1" applyFill="1" applyBorder="1" applyAlignment="1">
      <alignment horizontal="center" vertical="center" wrapText="1"/>
    </xf>
    <xf numFmtId="165" fontId="14" fillId="0" borderId="33" xfId="2" applyNumberFormat="1" applyFont="1" applyFill="1" applyBorder="1" applyAlignment="1">
      <alignment horizontal="center" vertical="center" wrapText="1"/>
    </xf>
    <xf numFmtId="49" fontId="58" fillId="0" borderId="14" xfId="2" applyNumberFormat="1" applyFont="1" applyFill="1" applyBorder="1" applyAlignment="1">
      <alignment horizontal="center" vertical="center" wrapText="1"/>
    </xf>
    <xf numFmtId="164" fontId="24" fillId="0" borderId="14" xfId="2" applyNumberFormat="1" applyFont="1" applyFill="1" applyBorder="1" applyAlignment="1">
      <alignment horizontal="center" vertical="center" wrapText="1"/>
    </xf>
    <xf numFmtId="165" fontId="24" fillId="0" borderId="14" xfId="2" applyNumberFormat="1" applyFont="1" applyFill="1" applyBorder="1" applyAlignment="1">
      <alignment horizontal="center" vertical="center" wrapText="1"/>
    </xf>
    <xf numFmtId="167" fontId="24" fillId="0" borderId="14" xfId="2" applyNumberFormat="1" applyFont="1" applyFill="1" applyBorder="1" applyAlignment="1">
      <alignment horizontal="center" vertical="center" wrapText="1"/>
    </xf>
    <xf numFmtId="9" fontId="24" fillId="0" borderId="14" xfId="2" applyNumberFormat="1" applyFont="1" applyFill="1" applyBorder="1" applyAlignment="1">
      <alignment horizontal="center" vertical="center" wrapText="1"/>
    </xf>
    <xf numFmtId="165" fontId="24" fillId="0" borderId="33" xfId="2" applyNumberFormat="1" applyFont="1" applyFill="1" applyBorder="1" applyAlignment="1">
      <alignment horizontal="center" vertical="center" wrapText="1"/>
    </xf>
    <xf numFmtId="164" fontId="24" fillId="0" borderId="41" xfId="2" applyNumberFormat="1" applyFont="1" applyFill="1" applyBorder="1" applyAlignment="1">
      <alignment horizontal="center" vertical="center" wrapText="1"/>
    </xf>
    <xf numFmtId="0" fontId="89" fillId="0" borderId="0" xfId="2" applyFont="1" applyFill="1"/>
    <xf numFmtId="49" fontId="63" fillId="0" borderId="14" xfId="2" applyNumberFormat="1" applyFont="1" applyFill="1" applyBorder="1" applyAlignment="1">
      <alignment horizontal="center" vertical="center" wrapText="1"/>
    </xf>
    <xf numFmtId="164" fontId="47" fillId="0" borderId="14" xfId="2" applyNumberFormat="1" applyFont="1" applyFill="1" applyBorder="1" applyAlignment="1">
      <alignment horizontal="center" vertical="center" wrapText="1"/>
    </xf>
    <xf numFmtId="165" fontId="47" fillId="0" borderId="14" xfId="2" applyNumberFormat="1" applyFont="1" applyFill="1" applyBorder="1" applyAlignment="1">
      <alignment horizontal="center" vertical="center" wrapText="1"/>
    </xf>
    <xf numFmtId="167" fontId="47" fillId="0" borderId="14" xfId="2" applyNumberFormat="1" applyFont="1" applyFill="1" applyBorder="1" applyAlignment="1">
      <alignment horizontal="center" vertical="center" wrapText="1"/>
    </xf>
    <xf numFmtId="9" fontId="47" fillId="0" borderId="14" xfId="2" applyNumberFormat="1" applyFont="1" applyFill="1" applyBorder="1" applyAlignment="1">
      <alignment horizontal="center" vertical="center" wrapText="1"/>
    </xf>
    <xf numFmtId="165" fontId="47" fillId="0" borderId="33" xfId="2" applyNumberFormat="1" applyFont="1" applyFill="1" applyBorder="1" applyAlignment="1">
      <alignment horizontal="center" vertical="center" wrapText="1"/>
    </xf>
    <xf numFmtId="164" fontId="47" fillId="0" borderId="41" xfId="2" applyNumberFormat="1" applyFont="1" applyFill="1" applyBorder="1" applyAlignment="1">
      <alignment horizontal="center" vertical="center" wrapText="1"/>
    </xf>
    <xf numFmtId="49" fontId="61" fillId="0" borderId="13" xfId="2" applyNumberFormat="1" applyFont="1" applyFill="1" applyBorder="1" applyAlignment="1">
      <alignment horizontal="center" vertical="center" wrapText="1"/>
    </xf>
    <xf numFmtId="164" fontId="28" fillId="0" borderId="13" xfId="2" applyNumberFormat="1" applyFont="1" applyFill="1" applyBorder="1" applyAlignment="1">
      <alignment horizontal="center" vertical="center" wrapText="1"/>
    </xf>
    <xf numFmtId="165" fontId="28" fillId="0" borderId="13" xfId="2" applyNumberFormat="1" applyFont="1" applyFill="1" applyBorder="1" applyAlignment="1">
      <alignment horizontal="center" vertical="center" wrapText="1"/>
    </xf>
    <xf numFmtId="167" fontId="28" fillId="0" borderId="13" xfId="2" applyNumberFormat="1" applyFont="1" applyFill="1" applyBorder="1" applyAlignment="1">
      <alignment horizontal="center" vertical="center" wrapText="1"/>
    </xf>
    <xf numFmtId="9" fontId="28" fillId="0" borderId="13" xfId="2" applyNumberFormat="1" applyFont="1" applyFill="1" applyBorder="1" applyAlignment="1">
      <alignment horizontal="center" vertical="center" wrapText="1"/>
    </xf>
    <xf numFmtId="165" fontId="30" fillId="0" borderId="13" xfId="2" applyNumberFormat="1" applyFont="1" applyFill="1" applyBorder="1" applyAlignment="1">
      <alignment horizontal="center" vertical="center" wrapText="1"/>
    </xf>
    <xf numFmtId="9" fontId="30" fillId="0" borderId="13" xfId="1" applyFont="1" applyFill="1" applyBorder="1" applyAlignment="1">
      <alignment horizontal="center" vertical="center" wrapText="1"/>
    </xf>
    <xf numFmtId="165" fontId="30" fillId="0" borderId="13" xfId="1" applyNumberFormat="1" applyFont="1" applyFill="1" applyBorder="1" applyAlignment="1">
      <alignment horizontal="center" vertical="center" wrapText="1"/>
    </xf>
    <xf numFmtId="167" fontId="30" fillId="0" borderId="13" xfId="2" applyNumberFormat="1" applyFont="1" applyFill="1" applyBorder="1" applyAlignment="1">
      <alignment horizontal="center" vertical="center" wrapText="1"/>
    </xf>
    <xf numFmtId="165" fontId="28" fillId="0" borderId="31" xfId="2" applyNumberFormat="1" applyFont="1" applyFill="1" applyBorder="1" applyAlignment="1">
      <alignment horizontal="center" vertical="center" wrapText="1"/>
    </xf>
    <xf numFmtId="165" fontId="28" fillId="0" borderId="20" xfId="2" applyNumberFormat="1" applyFont="1" applyFill="1" applyBorder="1" applyAlignment="1">
      <alignment horizontal="center" vertical="center" wrapText="1"/>
    </xf>
    <xf numFmtId="165" fontId="28" fillId="0" borderId="47" xfId="2" applyNumberFormat="1" applyFont="1" applyFill="1" applyBorder="1" applyAlignment="1">
      <alignment horizontal="center" vertical="center" wrapText="1"/>
    </xf>
    <xf numFmtId="164" fontId="28" fillId="0" borderId="48" xfId="2" applyNumberFormat="1" applyFont="1" applyFill="1" applyBorder="1" applyAlignment="1">
      <alignment horizontal="center" vertical="center" wrapText="1"/>
    </xf>
    <xf numFmtId="167" fontId="30" fillId="0" borderId="19" xfId="2" applyNumberFormat="1" applyFont="1" applyFill="1" applyBorder="1" applyAlignment="1">
      <alignment horizontal="center" vertical="center" wrapText="1"/>
    </xf>
    <xf numFmtId="164" fontId="28" fillId="0" borderId="19" xfId="2" applyNumberFormat="1" applyFont="1" applyFill="1" applyBorder="1" applyAlignment="1">
      <alignment horizontal="center" vertical="center" wrapText="1"/>
    </xf>
    <xf numFmtId="167" fontId="28" fillId="0" borderId="19" xfId="2" applyNumberFormat="1" applyFont="1" applyFill="1" applyBorder="1" applyAlignment="1">
      <alignment horizontal="center" vertical="center" wrapText="1"/>
    </xf>
    <xf numFmtId="165" fontId="28" fillId="0" borderId="19" xfId="2" applyNumberFormat="1" applyFont="1" applyFill="1" applyBorder="1" applyAlignment="1">
      <alignment horizontal="center" vertical="center" wrapText="1"/>
    </xf>
    <xf numFmtId="165" fontId="28" fillId="0" borderId="29" xfId="2" applyNumberFormat="1" applyFont="1" applyFill="1" applyBorder="1" applyAlignment="1">
      <alignment horizontal="center" vertical="center" wrapText="1"/>
    </xf>
    <xf numFmtId="0" fontId="101" fillId="0" borderId="0" xfId="2" applyFont="1" applyFill="1"/>
    <xf numFmtId="0" fontId="101" fillId="0" borderId="0" xfId="2" applyFont="1"/>
    <xf numFmtId="49" fontId="102" fillId="0" borderId="2" xfId="2" applyNumberFormat="1" applyFont="1" applyFill="1" applyBorder="1" applyAlignment="1">
      <alignment horizontal="center" vertical="center"/>
    </xf>
    <xf numFmtId="168" fontId="21" fillId="0" borderId="3" xfId="2" applyNumberFormat="1" applyFont="1" applyFill="1" applyBorder="1" applyAlignment="1">
      <alignment vertical="center" wrapText="1"/>
    </xf>
    <xf numFmtId="49" fontId="102" fillId="0" borderId="3" xfId="2" applyNumberFormat="1" applyFont="1" applyFill="1" applyBorder="1" applyAlignment="1">
      <alignment horizontal="center" vertical="center" wrapText="1"/>
    </xf>
    <xf numFmtId="164" fontId="21" fillId="0" borderId="3" xfId="2" applyNumberFormat="1" applyFont="1" applyFill="1" applyBorder="1" applyAlignment="1">
      <alignment horizontal="center" vertical="center" wrapText="1"/>
    </xf>
    <xf numFmtId="165" fontId="21" fillId="0" borderId="3" xfId="2" applyNumberFormat="1" applyFont="1" applyFill="1" applyBorder="1" applyAlignment="1">
      <alignment horizontal="center" vertical="center" wrapText="1"/>
    </xf>
    <xf numFmtId="167" fontId="21" fillId="0" borderId="3" xfId="2" quotePrefix="1" applyNumberFormat="1" applyFont="1" applyFill="1" applyBorder="1" applyAlignment="1">
      <alignment horizontal="center" vertical="center" wrapText="1"/>
    </xf>
    <xf numFmtId="165" fontId="21" fillId="0" borderId="3" xfId="2" applyNumberFormat="1" applyFont="1" applyFill="1" applyBorder="1" applyAlignment="1">
      <alignment horizontal="left" vertical="center" wrapText="1"/>
    </xf>
    <xf numFmtId="165" fontId="21" fillId="0" borderId="3" xfId="2" quotePrefix="1" applyNumberFormat="1" applyFont="1" applyFill="1" applyBorder="1" applyAlignment="1">
      <alignment horizontal="center" vertical="center" wrapText="1"/>
    </xf>
    <xf numFmtId="9" fontId="21" fillId="0" borderId="3" xfId="1" applyFont="1" applyFill="1" applyBorder="1" applyAlignment="1">
      <alignment horizontal="center" vertical="center" wrapText="1"/>
    </xf>
    <xf numFmtId="165" fontId="23" fillId="0" borderId="3" xfId="1" applyNumberFormat="1" applyFont="1" applyFill="1" applyBorder="1" applyAlignment="1">
      <alignment horizontal="center" vertical="center" wrapText="1"/>
    </xf>
    <xf numFmtId="167" fontId="21" fillId="0" borderId="3" xfId="2" applyNumberFormat="1" applyFont="1" applyFill="1" applyBorder="1" applyAlignment="1">
      <alignment horizontal="center" vertical="center" wrapText="1"/>
    </xf>
    <xf numFmtId="165" fontId="23" fillId="0" borderId="3" xfId="2" applyNumberFormat="1" applyFont="1" applyFill="1" applyBorder="1" applyAlignment="1">
      <alignment horizontal="center" vertical="center" wrapText="1"/>
    </xf>
    <xf numFmtId="167" fontId="21" fillId="0" borderId="16" xfId="2" applyNumberFormat="1" applyFont="1" applyFill="1" applyBorder="1" applyAlignment="1">
      <alignment horizontal="center" vertical="center" wrapText="1"/>
    </xf>
    <xf numFmtId="165" fontId="21" fillId="0" borderId="42" xfId="2" applyNumberFormat="1" applyFont="1" applyFill="1" applyBorder="1" applyAlignment="1">
      <alignment horizontal="center" vertical="center" wrapText="1"/>
    </xf>
    <xf numFmtId="165" fontId="21" fillId="0" borderId="26" xfId="2" applyNumberFormat="1" applyFont="1" applyFill="1" applyBorder="1" applyAlignment="1">
      <alignment horizontal="center" vertical="center" wrapText="1"/>
    </xf>
    <xf numFmtId="164" fontId="21" fillId="0" borderId="26" xfId="2" applyNumberFormat="1" applyFont="1" applyFill="1" applyBorder="1" applyAlignment="1">
      <alignment horizontal="center" vertical="center" wrapText="1"/>
    </xf>
    <xf numFmtId="167" fontId="21" fillId="0" borderId="26" xfId="2" applyNumberFormat="1" applyFont="1" applyFill="1" applyBorder="1" applyAlignment="1">
      <alignment horizontal="center" vertical="center" wrapText="1"/>
    </xf>
    <xf numFmtId="165" fontId="21" fillId="0" borderId="27" xfId="2" applyNumberFormat="1" applyFont="1" applyFill="1" applyBorder="1" applyAlignment="1">
      <alignment horizontal="center" vertical="center" wrapText="1"/>
    </xf>
    <xf numFmtId="0" fontId="97" fillId="0" borderId="0" xfId="2" applyFont="1"/>
    <xf numFmtId="167" fontId="47" fillId="0" borderId="21" xfId="2" applyNumberFormat="1" applyFont="1" applyFill="1" applyBorder="1" applyAlignment="1">
      <alignment horizontal="center" vertical="center" wrapText="1"/>
    </xf>
    <xf numFmtId="165" fontId="19" fillId="0" borderId="41" xfId="2" applyNumberFormat="1" applyFont="1" applyFill="1" applyBorder="1" applyAlignment="1">
      <alignment horizontal="center" vertical="center" wrapText="1"/>
    </xf>
    <xf numFmtId="0" fontId="48" fillId="0" borderId="0" xfId="2" applyFont="1"/>
    <xf numFmtId="167" fontId="21" fillId="0" borderId="21" xfId="2" applyNumberFormat="1" applyFont="1" applyFill="1" applyBorder="1" applyAlignment="1">
      <alignment horizontal="center" vertical="center" wrapText="1"/>
    </xf>
    <xf numFmtId="165" fontId="47" fillId="0" borderId="41" xfId="2" applyNumberFormat="1" applyFont="1" applyFill="1" applyBorder="1" applyAlignment="1">
      <alignment horizontal="center" vertical="center" wrapText="1"/>
    </xf>
    <xf numFmtId="168" fontId="103" fillId="0" borderId="18" xfId="2" applyNumberFormat="1" applyFont="1" applyFill="1" applyBorder="1" applyAlignment="1">
      <alignment horizontal="center" vertical="center" wrapText="1"/>
    </xf>
    <xf numFmtId="49" fontId="104" fillId="0" borderId="18" xfId="2" applyNumberFormat="1" applyFont="1" applyFill="1" applyBorder="1" applyAlignment="1">
      <alignment horizontal="center" vertical="center" wrapText="1"/>
    </xf>
    <xf numFmtId="164" fontId="103" fillId="0" borderId="18" xfId="2" applyNumberFormat="1" applyFont="1" applyFill="1" applyBorder="1" applyAlignment="1">
      <alignment horizontal="center" vertical="center" wrapText="1"/>
    </xf>
    <xf numFmtId="165" fontId="103" fillId="0" borderId="18" xfId="2" applyNumberFormat="1" applyFont="1" applyFill="1" applyBorder="1" applyAlignment="1">
      <alignment horizontal="center" vertical="center" wrapText="1"/>
    </xf>
    <xf numFmtId="165" fontId="103" fillId="0" borderId="41" xfId="2" applyNumberFormat="1" applyFont="1" applyFill="1" applyBorder="1" applyAlignment="1">
      <alignment horizontal="center" vertical="center" wrapText="1"/>
    </xf>
    <xf numFmtId="165" fontId="103" fillId="0" borderId="21" xfId="2" applyNumberFormat="1" applyFont="1" applyFill="1" applyBorder="1" applyAlignment="1">
      <alignment horizontal="center" vertical="center" wrapText="1"/>
    </xf>
    <xf numFmtId="0" fontId="66" fillId="0" borderId="0" xfId="2" applyFont="1"/>
    <xf numFmtId="168" fontId="47" fillId="0" borderId="18" xfId="2" applyNumberFormat="1" applyFont="1" applyFill="1" applyBorder="1" applyAlignment="1">
      <alignment horizontal="left" vertical="top" wrapText="1"/>
    </xf>
    <xf numFmtId="9" fontId="56" fillId="0" borderId="18" xfId="1" applyFont="1" applyFill="1" applyBorder="1" applyAlignment="1">
      <alignment horizontal="center" vertical="center" wrapText="1"/>
    </xf>
    <xf numFmtId="167" fontId="56" fillId="0" borderId="21" xfId="2" applyNumberFormat="1" applyFont="1" applyFill="1" applyBorder="1" applyAlignment="1">
      <alignment horizontal="center" vertical="center" wrapText="1"/>
    </xf>
    <xf numFmtId="165" fontId="56" fillId="0" borderId="41" xfId="2" applyNumberFormat="1" applyFont="1" applyFill="1" applyBorder="1" applyAlignment="1">
      <alignment horizontal="center" vertical="center" wrapText="1"/>
    </xf>
    <xf numFmtId="49" fontId="55" fillId="0" borderId="9" xfId="2" applyNumberFormat="1" applyFont="1" applyFill="1" applyBorder="1" applyAlignment="1">
      <alignment horizontal="center" vertical="center"/>
    </xf>
    <xf numFmtId="168" fontId="56" fillId="0" borderId="10" xfId="2" applyNumberFormat="1" applyFont="1" applyFill="1" applyBorder="1" applyAlignment="1">
      <alignment vertical="center" wrapText="1"/>
    </xf>
    <xf numFmtId="49" fontId="55" fillId="0" borderId="10" xfId="2" applyNumberFormat="1" applyFont="1" applyFill="1" applyBorder="1" applyAlignment="1">
      <alignment horizontal="center" vertical="center" wrapText="1"/>
    </xf>
    <xf numFmtId="164" fontId="56" fillId="0" borderId="10" xfId="2" applyNumberFormat="1" applyFont="1" applyFill="1" applyBorder="1" applyAlignment="1">
      <alignment horizontal="center" vertical="center" wrapText="1"/>
    </xf>
    <xf numFmtId="165" fontId="56" fillId="0" borderId="10" xfId="2" applyNumberFormat="1" applyFont="1" applyFill="1" applyBorder="1" applyAlignment="1">
      <alignment horizontal="center" vertical="center" wrapText="1"/>
    </xf>
    <xf numFmtId="165" fontId="42" fillId="0" borderId="10" xfId="2" applyNumberFormat="1" applyFont="1" applyFill="1" applyBorder="1" applyAlignment="1">
      <alignment horizontal="center" vertical="center" wrapText="1"/>
    </xf>
    <xf numFmtId="9" fontId="56" fillId="0" borderId="10" xfId="1" applyFont="1" applyFill="1" applyBorder="1" applyAlignment="1">
      <alignment horizontal="center" vertical="center" wrapText="1"/>
    </xf>
    <xf numFmtId="165" fontId="42" fillId="0" borderId="10" xfId="1" applyNumberFormat="1" applyFont="1" applyFill="1" applyBorder="1" applyAlignment="1">
      <alignment horizontal="center" vertical="center" wrapText="1"/>
    </xf>
    <xf numFmtId="167" fontId="56" fillId="0" borderId="10" xfId="2" applyNumberFormat="1" applyFont="1" applyFill="1" applyBorder="1" applyAlignment="1">
      <alignment horizontal="center" vertical="center" wrapText="1"/>
    </xf>
    <xf numFmtId="167" fontId="56" fillId="0" borderId="11" xfId="2" applyNumberFormat="1" applyFont="1" applyFill="1" applyBorder="1" applyAlignment="1">
      <alignment horizontal="center" vertical="center" wrapText="1"/>
    </xf>
    <xf numFmtId="49" fontId="55" fillId="0" borderId="25" xfId="2" applyNumberFormat="1" applyFont="1" applyFill="1" applyBorder="1" applyAlignment="1">
      <alignment horizontal="center" vertical="center"/>
    </xf>
    <xf numFmtId="168" fontId="56" fillId="0" borderId="26" xfId="2" applyNumberFormat="1" applyFont="1" applyFill="1" applyBorder="1" applyAlignment="1">
      <alignment vertical="center" wrapText="1"/>
    </xf>
    <xf numFmtId="49" fontId="55" fillId="0" borderId="26" xfId="2" applyNumberFormat="1" applyFont="1" applyFill="1" applyBorder="1" applyAlignment="1">
      <alignment horizontal="center" vertical="center" wrapText="1"/>
    </xf>
    <xf numFmtId="164" fontId="56" fillId="0" borderId="26" xfId="2" applyNumberFormat="1" applyFont="1" applyFill="1" applyBorder="1" applyAlignment="1">
      <alignment horizontal="center" vertical="center" wrapText="1"/>
    </xf>
    <xf numFmtId="164" fontId="91" fillId="0" borderId="26" xfId="2" applyNumberFormat="1" applyFont="1" applyFill="1" applyBorder="1" applyAlignment="1">
      <alignment horizontal="center" vertical="center" wrapText="1"/>
    </xf>
    <xf numFmtId="165" fontId="56" fillId="0" borderId="26" xfId="2" applyNumberFormat="1" applyFont="1" applyFill="1" applyBorder="1" applyAlignment="1">
      <alignment horizontal="center" vertical="center" wrapText="1"/>
    </xf>
    <xf numFmtId="165" fontId="91" fillId="0" borderId="26" xfId="2" applyNumberFormat="1" applyFont="1" applyFill="1" applyBorder="1" applyAlignment="1">
      <alignment horizontal="center" vertical="center" wrapText="1"/>
    </xf>
    <xf numFmtId="165" fontId="42" fillId="0" borderId="26" xfId="2" applyNumberFormat="1" applyFont="1" applyFill="1" applyBorder="1" applyAlignment="1">
      <alignment horizontal="center" vertical="center" wrapText="1"/>
    </xf>
    <xf numFmtId="165" fontId="47" fillId="0" borderId="26" xfId="2" applyNumberFormat="1" applyFont="1" applyFill="1" applyBorder="1" applyAlignment="1">
      <alignment horizontal="center" vertical="center" wrapText="1"/>
    </xf>
    <xf numFmtId="165" fontId="14" fillId="0" borderId="26" xfId="2" applyNumberFormat="1" applyFont="1" applyFill="1" applyBorder="1" applyAlignment="1">
      <alignment horizontal="center" vertical="center" wrapText="1"/>
    </xf>
    <xf numFmtId="49" fontId="63" fillId="0" borderId="28" xfId="2" applyNumberFormat="1" applyFont="1" applyFill="1" applyBorder="1" applyAlignment="1">
      <alignment horizontal="center" vertical="center"/>
    </xf>
    <xf numFmtId="168" fontId="47" fillId="0" borderId="19" xfId="2" applyNumberFormat="1" applyFont="1" applyFill="1" applyBorder="1" applyAlignment="1">
      <alignment vertical="center" wrapText="1"/>
    </xf>
    <xf numFmtId="49" fontId="63" fillId="0" borderId="19" xfId="2" applyNumberFormat="1" applyFont="1" applyFill="1" applyBorder="1" applyAlignment="1">
      <alignment horizontal="center" vertical="center" wrapText="1"/>
    </xf>
    <xf numFmtId="164" fontId="47" fillId="0" borderId="19" xfId="2" applyNumberFormat="1" applyFont="1" applyFill="1" applyBorder="1" applyAlignment="1">
      <alignment horizontal="center" vertical="center" wrapText="1"/>
    </xf>
    <xf numFmtId="165" fontId="47" fillId="0" borderId="19" xfId="2" applyNumberFormat="1" applyFont="1" applyFill="1" applyBorder="1" applyAlignment="1">
      <alignment horizontal="center" vertical="center" wrapText="1"/>
    </xf>
    <xf numFmtId="165" fontId="21" fillId="0" borderId="19" xfId="2" applyNumberFormat="1" applyFont="1" applyFill="1" applyBorder="1" applyAlignment="1">
      <alignment horizontal="center" vertical="center" wrapText="1"/>
    </xf>
    <xf numFmtId="0" fontId="12" fillId="0" borderId="18" xfId="7" applyFont="1" applyBorder="1" applyAlignment="1">
      <alignment horizontal="center" vertical="center" wrapText="1"/>
    </xf>
    <xf numFmtId="165" fontId="12" fillId="0" borderId="18" xfId="7" applyNumberFormat="1" applyFont="1" applyBorder="1" applyAlignment="1">
      <alignment horizontal="center" vertical="center" wrapText="1"/>
    </xf>
    <xf numFmtId="165" fontId="12" fillId="0" borderId="18" xfId="1" applyNumberFormat="1" applyFont="1" applyBorder="1" applyAlignment="1">
      <alignment horizontal="center" vertical="center" wrapText="1"/>
    </xf>
    <xf numFmtId="167" fontId="12" fillId="0" borderId="18" xfId="1" applyNumberFormat="1" applyFont="1" applyBorder="1" applyAlignment="1">
      <alignment horizontal="center" vertical="center" wrapText="1"/>
    </xf>
    <xf numFmtId="164" fontId="12" fillId="0" borderId="18" xfId="7" applyNumberFormat="1" applyFont="1" applyBorder="1" applyAlignment="1">
      <alignment horizontal="center" vertical="center" wrapText="1"/>
    </xf>
    <xf numFmtId="167" fontId="12" fillId="0" borderId="21" xfId="1" applyNumberFormat="1" applyFont="1" applyBorder="1" applyAlignment="1">
      <alignment horizontal="center" vertical="center" wrapText="1"/>
    </xf>
    <xf numFmtId="165" fontId="12" fillId="0" borderId="41" xfId="2" applyNumberFormat="1" applyFont="1" applyFill="1" applyBorder="1" applyAlignment="1">
      <alignment horizontal="center" vertical="center" wrapText="1"/>
    </xf>
    <xf numFmtId="165" fontId="56" fillId="0" borderId="18" xfId="7" applyNumberFormat="1" applyFont="1" applyBorder="1" applyAlignment="1">
      <alignment horizontal="center" vertical="center" wrapText="1"/>
    </xf>
    <xf numFmtId="165" fontId="56" fillId="0" borderId="18" xfId="1" applyNumberFormat="1" applyFont="1" applyFill="1" applyBorder="1" applyAlignment="1">
      <alignment horizontal="center" vertical="center" wrapText="1"/>
    </xf>
    <xf numFmtId="167" fontId="56" fillId="0" borderId="18" xfId="1" applyNumberFormat="1" applyFont="1" applyBorder="1" applyAlignment="1">
      <alignment horizontal="center" vertical="center" wrapText="1"/>
    </xf>
    <xf numFmtId="165" fontId="56" fillId="0" borderId="10" xfId="2" quotePrefix="1" applyNumberFormat="1" applyFont="1" applyFill="1" applyBorder="1" applyAlignment="1">
      <alignment horizontal="left" vertical="center" wrapText="1"/>
    </xf>
    <xf numFmtId="167" fontId="56" fillId="0" borderId="10" xfId="2" quotePrefix="1" applyNumberFormat="1" applyFont="1" applyFill="1" applyBorder="1" applyAlignment="1">
      <alignment horizontal="center" vertical="center" wrapText="1"/>
    </xf>
    <xf numFmtId="165" fontId="56" fillId="0" borderId="10" xfId="2" quotePrefix="1" applyNumberFormat="1" applyFont="1" applyFill="1" applyBorder="1" applyAlignment="1">
      <alignment horizontal="center" vertical="center" wrapText="1"/>
    </xf>
    <xf numFmtId="9" fontId="56" fillId="0" borderId="10" xfId="2" quotePrefix="1" applyNumberFormat="1" applyFont="1" applyFill="1" applyBorder="1" applyAlignment="1">
      <alignment horizontal="center" vertical="center" wrapText="1"/>
    </xf>
    <xf numFmtId="165" fontId="56" fillId="0" borderId="10" xfId="7" applyNumberFormat="1" applyFont="1" applyBorder="1" applyAlignment="1">
      <alignment horizontal="center" vertical="center" wrapText="1"/>
    </xf>
    <xf numFmtId="165" fontId="56" fillId="0" borderId="10" xfId="1" applyNumberFormat="1" applyFont="1" applyFill="1" applyBorder="1" applyAlignment="1">
      <alignment horizontal="center" vertical="center" wrapText="1"/>
    </xf>
    <xf numFmtId="167" fontId="56" fillId="0" borderId="10" xfId="1" applyNumberFormat="1" applyFont="1" applyBorder="1" applyAlignment="1">
      <alignment horizontal="center" vertical="center" wrapText="1"/>
    </xf>
    <xf numFmtId="167" fontId="56" fillId="0" borderId="10" xfId="1" applyNumberFormat="1" applyFont="1" applyFill="1" applyBorder="1" applyAlignment="1">
      <alignment horizontal="center" vertical="center" wrapText="1"/>
    </xf>
    <xf numFmtId="49" fontId="102" fillId="0" borderId="52" xfId="2" applyNumberFormat="1" applyFont="1" applyFill="1" applyBorder="1" applyAlignment="1">
      <alignment horizontal="center" vertical="center"/>
    </xf>
    <xf numFmtId="168" fontId="21" fillId="0" borderId="32" xfId="2" applyNumberFormat="1" applyFont="1" applyFill="1" applyBorder="1" applyAlignment="1">
      <alignment vertical="center" wrapText="1"/>
    </xf>
    <xf numFmtId="49" fontId="102" fillId="0" borderId="14" xfId="2" applyNumberFormat="1" applyFont="1" applyFill="1" applyBorder="1" applyAlignment="1">
      <alignment horizontal="center" vertical="center" wrapText="1"/>
    </xf>
    <xf numFmtId="164" fontId="21" fillId="0" borderId="14" xfId="2" applyNumberFormat="1" applyFont="1" applyFill="1" applyBorder="1" applyAlignment="1">
      <alignment horizontal="center" vertical="center" wrapText="1"/>
    </xf>
    <xf numFmtId="165" fontId="21" fillId="0" borderId="14" xfId="2" applyNumberFormat="1" applyFont="1" applyFill="1" applyBorder="1" applyAlignment="1">
      <alignment horizontal="center" vertical="center" wrapText="1"/>
    </xf>
    <xf numFmtId="165" fontId="73" fillId="0" borderId="14" xfId="2" applyNumberFormat="1" applyFont="1" applyFill="1" applyBorder="1" applyAlignment="1">
      <alignment horizontal="center" vertical="center" wrapText="1"/>
    </xf>
    <xf numFmtId="165" fontId="73" fillId="0" borderId="14" xfId="2" quotePrefix="1" applyNumberFormat="1" applyFont="1" applyFill="1" applyBorder="1" applyAlignment="1">
      <alignment horizontal="left" vertical="center" wrapText="1"/>
    </xf>
    <xf numFmtId="167" fontId="73" fillId="0" borderId="14" xfId="2" quotePrefix="1" applyNumberFormat="1" applyFont="1" applyFill="1" applyBorder="1" applyAlignment="1">
      <alignment horizontal="center" vertical="center" wrapText="1"/>
    </xf>
    <xf numFmtId="165" fontId="21" fillId="0" borderId="14" xfId="2" quotePrefix="1" applyNumberFormat="1" applyFont="1" applyFill="1" applyBorder="1" applyAlignment="1">
      <alignment horizontal="center" vertical="center" wrapText="1"/>
    </xf>
    <xf numFmtId="9" fontId="73" fillId="0" borderId="14" xfId="2" quotePrefix="1" applyNumberFormat="1" applyFont="1" applyFill="1" applyBorder="1" applyAlignment="1">
      <alignment horizontal="center" vertical="center" wrapText="1"/>
    </xf>
    <xf numFmtId="165" fontId="73" fillId="0" borderId="14" xfId="2" quotePrefix="1" applyNumberFormat="1" applyFont="1" applyFill="1" applyBorder="1" applyAlignment="1">
      <alignment horizontal="center" vertical="center" wrapText="1"/>
    </xf>
    <xf numFmtId="167" fontId="21" fillId="0" borderId="14" xfId="1" applyNumberFormat="1" applyFont="1" applyFill="1" applyBorder="1" applyAlignment="1">
      <alignment horizontal="center" vertical="center" wrapText="1"/>
    </xf>
    <xf numFmtId="167" fontId="21" fillId="0" borderId="33" xfId="1" applyNumberFormat="1" applyFont="1" applyFill="1" applyBorder="1" applyAlignment="1">
      <alignment horizontal="center" vertical="center" wrapText="1"/>
    </xf>
    <xf numFmtId="165" fontId="21" fillId="0" borderId="53" xfId="2" applyNumberFormat="1" applyFont="1" applyFill="1" applyBorder="1" applyAlignment="1">
      <alignment horizontal="center" vertical="center" wrapText="1"/>
    </xf>
    <xf numFmtId="165" fontId="21" fillId="0" borderId="10" xfId="2" applyNumberFormat="1" applyFont="1" applyFill="1" applyBorder="1" applyAlignment="1">
      <alignment horizontal="center" vertical="center" wrapText="1"/>
    </xf>
    <xf numFmtId="164" fontId="21" fillId="0" borderId="10" xfId="2" applyNumberFormat="1" applyFont="1" applyFill="1" applyBorder="1" applyAlignment="1">
      <alignment horizontal="center" vertical="center" wrapText="1"/>
    </xf>
    <xf numFmtId="167" fontId="21" fillId="0" borderId="10" xfId="1" applyNumberFormat="1" applyFont="1" applyFill="1" applyBorder="1" applyAlignment="1">
      <alignment horizontal="center" vertical="center" wrapText="1"/>
    </xf>
    <xf numFmtId="167" fontId="21" fillId="0" borderId="10" xfId="2" applyNumberFormat="1" applyFont="1" applyFill="1" applyBorder="1" applyAlignment="1">
      <alignment horizontal="center" vertical="center" wrapText="1"/>
    </xf>
    <xf numFmtId="167" fontId="21" fillId="0" borderId="11" xfId="2" applyNumberFormat="1" applyFont="1" applyFill="1" applyBorder="1" applyAlignment="1">
      <alignment horizontal="center" vertical="center" wrapText="1"/>
    </xf>
    <xf numFmtId="0" fontId="74" fillId="0" borderId="0" xfId="2" applyFont="1"/>
    <xf numFmtId="49" fontId="63" fillId="0" borderId="26" xfId="2" applyNumberFormat="1" applyFont="1" applyFill="1" applyBorder="1" applyAlignment="1">
      <alignment horizontal="center" vertical="center"/>
    </xf>
    <xf numFmtId="168" fontId="47" fillId="0" borderId="26" xfId="2" applyNumberFormat="1" applyFont="1" applyFill="1" applyBorder="1" applyAlignment="1">
      <alignment vertical="center" wrapText="1"/>
    </xf>
    <xf numFmtId="49" fontId="105" fillId="0" borderId="26" xfId="2" applyNumberFormat="1" applyFont="1" applyFill="1" applyBorder="1" applyAlignment="1">
      <alignment horizontal="center" vertical="center" wrapText="1"/>
    </xf>
    <xf numFmtId="164" fontId="71" fillId="0" borderId="26" xfId="2" applyNumberFormat="1" applyFont="1" applyFill="1" applyBorder="1" applyAlignment="1">
      <alignment horizontal="center" vertical="center" wrapText="1"/>
    </xf>
    <xf numFmtId="164" fontId="106" fillId="2" borderId="26" xfId="2" applyNumberFormat="1" applyFont="1" applyFill="1" applyBorder="1" applyAlignment="1">
      <alignment horizontal="center" vertical="center" wrapText="1"/>
    </xf>
    <xf numFmtId="165" fontId="71" fillId="0" borderId="26" xfId="2" applyNumberFormat="1" applyFont="1" applyFill="1" applyBorder="1" applyAlignment="1">
      <alignment horizontal="center" vertical="center" wrapText="1"/>
    </xf>
    <xf numFmtId="165" fontId="106" fillId="2" borderId="26" xfId="2" applyNumberFormat="1" applyFont="1" applyFill="1" applyBorder="1" applyAlignment="1">
      <alignment horizontal="center" vertical="center" wrapText="1"/>
    </xf>
    <xf numFmtId="167" fontId="68" fillId="0" borderId="26" xfId="2" quotePrefix="1" applyNumberFormat="1" applyFont="1" applyFill="1" applyBorder="1" applyAlignment="1">
      <alignment horizontal="center" vertical="center" wrapText="1"/>
    </xf>
    <xf numFmtId="9" fontId="68" fillId="0" borderId="26" xfId="2" quotePrefix="1" applyNumberFormat="1" applyFont="1" applyFill="1" applyBorder="1" applyAlignment="1">
      <alignment horizontal="center" vertical="center" wrapText="1"/>
    </xf>
    <xf numFmtId="165" fontId="68" fillId="0" borderId="26" xfId="2" quotePrefix="1" applyNumberFormat="1" applyFont="1" applyFill="1" applyBorder="1" applyAlignment="1">
      <alignment horizontal="center" vertical="center" wrapText="1"/>
    </xf>
    <xf numFmtId="167" fontId="47" fillId="0" borderId="26" xfId="1" applyNumberFormat="1" applyFont="1" applyFill="1" applyBorder="1" applyAlignment="1">
      <alignment horizontal="center" vertical="center" wrapText="1"/>
    </xf>
    <xf numFmtId="49" fontId="63" fillId="0" borderId="18" xfId="2" applyNumberFormat="1" applyFont="1" applyFill="1" applyBorder="1" applyAlignment="1">
      <alignment horizontal="center" vertical="center"/>
    </xf>
    <xf numFmtId="49" fontId="105" fillId="0" borderId="18" xfId="2" applyNumberFormat="1" applyFont="1" applyFill="1" applyBorder="1" applyAlignment="1">
      <alignment horizontal="center" vertical="center" wrapText="1"/>
    </xf>
    <xf numFmtId="164" fontId="71" fillId="0" borderId="18" xfId="2" applyNumberFormat="1" applyFont="1" applyFill="1" applyBorder="1" applyAlignment="1">
      <alignment horizontal="center" vertical="center" wrapText="1"/>
    </xf>
    <xf numFmtId="164" fontId="106" fillId="2" borderId="18" xfId="2" applyNumberFormat="1" applyFont="1" applyFill="1" applyBorder="1" applyAlignment="1">
      <alignment horizontal="center" vertical="center" wrapText="1"/>
    </xf>
    <xf numFmtId="165" fontId="71" fillId="0" borderId="18" xfId="2" applyNumberFormat="1" applyFont="1" applyFill="1" applyBorder="1" applyAlignment="1">
      <alignment horizontal="center" vertical="center" wrapText="1"/>
    </xf>
    <xf numFmtId="165" fontId="106" fillId="2" borderId="18" xfId="2" applyNumberFormat="1" applyFont="1" applyFill="1" applyBorder="1" applyAlignment="1">
      <alignment horizontal="center" vertical="center" wrapText="1"/>
    </xf>
    <xf numFmtId="167" fontId="68" fillId="0" borderId="18" xfId="2" quotePrefix="1" applyNumberFormat="1" applyFont="1" applyFill="1" applyBorder="1" applyAlignment="1">
      <alignment horizontal="center" vertical="center" wrapText="1"/>
    </xf>
    <xf numFmtId="9" fontId="68" fillId="0" borderId="18" xfId="2" quotePrefix="1" applyNumberFormat="1" applyFont="1" applyFill="1" applyBorder="1" applyAlignment="1">
      <alignment horizontal="center" vertical="center" wrapText="1"/>
    </xf>
    <xf numFmtId="165" fontId="68" fillId="0" borderId="18" xfId="2" quotePrefix="1" applyNumberFormat="1" applyFont="1" applyFill="1" applyBorder="1" applyAlignment="1">
      <alignment horizontal="center" vertical="center" wrapText="1"/>
    </xf>
    <xf numFmtId="165" fontId="71" fillId="0" borderId="20" xfId="2" applyNumberFormat="1" applyFont="1" applyFill="1" applyBorder="1" applyAlignment="1">
      <alignment horizontal="center" vertical="center" wrapText="1"/>
    </xf>
    <xf numFmtId="165" fontId="71" fillId="0" borderId="19" xfId="2" applyNumberFormat="1" applyFont="1" applyFill="1" applyBorder="1" applyAlignment="1">
      <alignment horizontal="center" vertical="center" wrapText="1"/>
    </xf>
    <xf numFmtId="49" fontId="102" fillId="0" borderId="22" xfId="2" applyNumberFormat="1" applyFont="1" applyFill="1" applyBorder="1" applyAlignment="1">
      <alignment horizontal="center" vertical="center"/>
    </xf>
    <xf numFmtId="164" fontId="71" fillId="0" borderId="23" xfId="2" applyNumberFormat="1" applyFont="1" applyFill="1" applyBorder="1" applyAlignment="1">
      <alignment horizontal="center" vertical="center" wrapText="1"/>
    </xf>
    <xf numFmtId="164" fontId="106" fillId="2" borderId="23" xfId="2" applyNumberFormat="1" applyFont="1" applyFill="1" applyBorder="1" applyAlignment="1">
      <alignment horizontal="center" vertical="center" wrapText="1"/>
    </xf>
    <xf numFmtId="165" fontId="71" fillId="0" borderId="23" xfId="2" applyNumberFormat="1" applyFont="1" applyFill="1" applyBorder="1" applyAlignment="1">
      <alignment horizontal="center" vertical="center" wrapText="1"/>
    </xf>
    <xf numFmtId="165" fontId="106" fillId="2" borderId="23" xfId="2" applyNumberFormat="1" applyFont="1" applyFill="1" applyBorder="1" applyAlignment="1">
      <alignment horizontal="center" vertical="center" wrapText="1"/>
    </xf>
    <xf numFmtId="167" fontId="68" fillId="0" borderId="23" xfId="2" quotePrefix="1" applyNumberFormat="1" applyFont="1" applyFill="1" applyBorder="1" applyAlignment="1">
      <alignment horizontal="center" vertical="center" wrapText="1"/>
    </xf>
    <xf numFmtId="9" fontId="68" fillId="0" borderId="23" xfId="2" quotePrefix="1" applyNumberFormat="1" applyFont="1" applyFill="1" applyBorder="1" applyAlignment="1">
      <alignment horizontal="center" vertical="center" wrapText="1"/>
    </xf>
    <xf numFmtId="165" fontId="68" fillId="0" borderId="23" xfId="2" quotePrefix="1" applyNumberFormat="1" applyFont="1" applyFill="1" applyBorder="1" applyAlignment="1">
      <alignment horizontal="center" vertical="center" wrapText="1"/>
    </xf>
    <xf numFmtId="165" fontId="71" fillId="0" borderId="54" xfId="2" applyNumberFormat="1" applyFont="1" applyFill="1" applyBorder="1" applyAlignment="1">
      <alignment horizontal="center" vertical="center" wrapText="1"/>
    </xf>
    <xf numFmtId="165" fontId="68" fillId="0" borderId="24" xfId="2" quotePrefix="1" applyNumberFormat="1" applyFont="1" applyFill="1" applyBorder="1" applyAlignment="1">
      <alignment horizontal="center" vertical="center" wrapText="1"/>
    </xf>
    <xf numFmtId="165" fontId="21" fillId="0" borderId="23" xfId="2" applyNumberFormat="1" applyFont="1" applyFill="1" applyBorder="1" applyAlignment="1">
      <alignment horizontal="center" vertical="center" wrapText="1"/>
    </xf>
    <xf numFmtId="165" fontId="21" fillId="0" borderId="54" xfId="2" applyNumberFormat="1" applyFont="1" applyFill="1" applyBorder="1" applyAlignment="1">
      <alignment horizontal="center" vertical="center" wrapText="1"/>
    </xf>
    <xf numFmtId="167" fontId="21" fillId="0" borderId="19" xfId="1" applyNumberFormat="1" applyFont="1" applyFill="1" applyBorder="1" applyAlignment="1">
      <alignment horizontal="center" vertical="center" wrapText="1"/>
    </xf>
    <xf numFmtId="9" fontId="21" fillId="0" borderId="19" xfId="1" applyFont="1" applyFill="1" applyBorder="1" applyAlignment="1">
      <alignment horizontal="center" vertical="center" wrapText="1"/>
    </xf>
    <xf numFmtId="165" fontId="71" fillId="0" borderId="14" xfId="2" applyNumberFormat="1" applyFont="1" applyFill="1" applyBorder="1" applyAlignment="1">
      <alignment horizontal="center" vertical="center" wrapText="1"/>
    </xf>
    <xf numFmtId="165" fontId="71" fillId="0" borderId="55" xfId="2" applyNumberFormat="1" applyFont="1" applyFill="1" applyBorder="1" applyAlignment="1">
      <alignment horizontal="center" vertical="center" wrapText="1"/>
    </xf>
    <xf numFmtId="49" fontId="48" fillId="3" borderId="26" xfId="2" applyNumberFormat="1" applyFont="1" applyFill="1" applyBorder="1" applyAlignment="1">
      <alignment horizontal="center" vertical="center" wrapText="1"/>
    </xf>
    <xf numFmtId="164" fontId="17" fillId="3" borderId="26" xfId="2" applyNumberFormat="1" applyFont="1" applyFill="1" applyBorder="1" applyAlignment="1">
      <alignment horizontal="center" vertical="center" wrapText="1"/>
    </xf>
    <xf numFmtId="165" fontId="17" fillId="3" borderId="26" xfId="2" applyNumberFormat="1" applyFont="1" applyFill="1" applyBorder="1" applyAlignment="1">
      <alignment horizontal="center" vertical="center" wrapText="1"/>
    </xf>
    <xf numFmtId="167" fontId="68" fillId="3" borderId="26" xfId="2" quotePrefix="1" applyNumberFormat="1" applyFont="1" applyFill="1" applyBorder="1" applyAlignment="1">
      <alignment horizontal="center" vertical="center" wrapText="1"/>
    </xf>
    <xf numFmtId="9" fontId="68" fillId="3" borderId="26" xfId="2" quotePrefix="1" applyNumberFormat="1" applyFont="1" applyFill="1" applyBorder="1" applyAlignment="1">
      <alignment horizontal="center" vertical="center" wrapText="1"/>
    </xf>
    <xf numFmtId="165" fontId="17" fillId="3" borderId="8" xfId="2" applyNumberFormat="1" applyFont="1" applyFill="1" applyBorder="1" applyAlignment="1">
      <alignment horizontal="center" vertical="center" wrapText="1"/>
    </xf>
    <xf numFmtId="165" fontId="17" fillId="3" borderId="27" xfId="2" applyNumberFormat="1" applyFont="1" applyFill="1" applyBorder="1" applyAlignment="1">
      <alignment horizontal="center" vertical="center" wrapText="1"/>
    </xf>
    <xf numFmtId="0" fontId="44" fillId="0" borderId="0" xfId="2" applyFont="1"/>
    <xf numFmtId="167" fontId="48" fillId="0" borderId="17" xfId="4" applyNumberFormat="1" applyFont="1" applyBorder="1" applyAlignment="1">
      <alignment horizontal="center"/>
    </xf>
    <xf numFmtId="167" fontId="107" fillId="0" borderId="18" xfId="4" applyNumberFormat="1" applyFont="1" applyBorder="1" applyAlignment="1">
      <alignment horizontal="left"/>
    </xf>
    <xf numFmtId="49" fontId="107" fillId="0" borderId="18" xfId="4" applyNumberFormat="1" applyFont="1" applyBorder="1" applyAlignment="1">
      <alignment horizontal="center"/>
    </xf>
    <xf numFmtId="164" fontId="107" fillId="0" borderId="18" xfId="4" applyNumberFormat="1" applyFont="1" applyBorder="1" applyAlignment="1">
      <alignment horizontal="center"/>
    </xf>
    <xf numFmtId="165" fontId="107" fillId="0" borderId="18" xfId="4" applyNumberFormat="1" applyFont="1" applyBorder="1" applyAlignment="1">
      <alignment horizontal="center"/>
    </xf>
    <xf numFmtId="165" fontId="107" fillId="0" borderId="56" xfId="4" applyNumberFormat="1" applyFont="1" applyBorder="1" applyAlignment="1">
      <alignment horizontal="center"/>
    </xf>
    <xf numFmtId="165" fontId="68" fillId="0" borderId="21" xfId="2" quotePrefix="1" applyNumberFormat="1" applyFont="1" applyFill="1" applyBorder="1" applyAlignment="1">
      <alignment horizontal="center" vertical="center" wrapText="1"/>
    </xf>
    <xf numFmtId="165" fontId="17" fillId="0" borderId="56" xfId="4" applyNumberFormat="1" applyFont="1" applyBorder="1" applyAlignment="1">
      <alignment horizontal="center"/>
    </xf>
    <xf numFmtId="49" fontId="48" fillId="0" borderId="18" xfId="2" applyNumberFormat="1" applyFont="1" applyFill="1" applyBorder="1" applyAlignment="1">
      <alignment horizontal="center" vertical="center" wrapText="1"/>
    </xf>
    <xf numFmtId="164" fontId="17" fillId="0" borderId="18" xfId="2" applyNumberFormat="1" applyFont="1" applyFill="1" applyBorder="1" applyAlignment="1">
      <alignment horizontal="center" vertical="center" wrapText="1"/>
    </xf>
    <xf numFmtId="165" fontId="17" fillId="0" borderId="18" xfId="2" applyNumberFormat="1" applyFont="1" applyFill="1" applyBorder="1" applyAlignment="1">
      <alignment horizontal="center" vertical="center" wrapText="1"/>
    </xf>
    <xf numFmtId="165" fontId="17" fillId="0" borderId="56" xfId="2" applyNumberFormat="1" applyFont="1" applyFill="1" applyBorder="1" applyAlignment="1">
      <alignment horizontal="center" vertical="center" wrapText="1"/>
    </xf>
    <xf numFmtId="165" fontId="17" fillId="0" borderId="21" xfId="2" applyNumberFormat="1" applyFont="1" applyFill="1" applyBorder="1" applyAlignment="1">
      <alignment horizontal="center" vertical="center" wrapText="1"/>
    </xf>
    <xf numFmtId="49" fontId="48" fillId="0" borderId="10" xfId="2" applyNumberFormat="1" applyFont="1" applyFill="1" applyBorder="1" applyAlignment="1">
      <alignment horizontal="center" vertical="center" wrapText="1"/>
    </xf>
    <xf numFmtId="164" fontId="17" fillId="0" borderId="10" xfId="2" applyNumberFormat="1" applyFont="1" applyFill="1" applyBorder="1" applyAlignment="1">
      <alignment horizontal="center" vertical="center" wrapText="1"/>
    </xf>
    <xf numFmtId="165" fontId="17" fillId="0" borderId="10" xfId="2" applyNumberFormat="1" applyFont="1" applyFill="1" applyBorder="1" applyAlignment="1">
      <alignment horizontal="center" vertical="center" wrapText="1"/>
    </xf>
    <xf numFmtId="167" fontId="68" fillId="0" borderId="10" xfId="2" quotePrefix="1" applyNumberFormat="1" applyFont="1" applyFill="1" applyBorder="1" applyAlignment="1">
      <alignment horizontal="center" vertical="center" wrapText="1"/>
    </xf>
    <xf numFmtId="9" fontId="68" fillId="0" borderId="10" xfId="2" quotePrefix="1" applyNumberFormat="1" applyFont="1" applyFill="1" applyBorder="1" applyAlignment="1">
      <alignment horizontal="center" vertical="center" wrapText="1"/>
    </xf>
    <xf numFmtId="165" fontId="17" fillId="0" borderId="11" xfId="2" applyNumberFormat="1" applyFont="1" applyFill="1" applyBorder="1" applyAlignment="1">
      <alignment horizontal="center" vertical="center" wrapText="1"/>
    </xf>
    <xf numFmtId="164" fontId="4" fillId="0" borderId="0" xfId="2" applyNumberFormat="1" applyFont="1"/>
    <xf numFmtId="0" fontId="108" fillId="0" borderId="0" xfId="2" applyFont="1"/>
    <xf numFmtId="49" fontId="57" fillId="0" borderId="0" xfId="2" applyNumberFormat="1" applyFont="1"/>
    <xf numFmtId="164" fontId="57" fillId="0" borderId="0" xfId="2" applyNumberFormat="1" applyFont="1"/>
    <xf numFmtId="164" fontId="34" fillId="0" borderId="0" xfId="2" applyNumberFormat="1" applyFont="1"/>
    <xf numFmtId="164" fontId="109" fillId="0" borderId="0" xfId="2" applyNumberFormat="1" applyFont="1" applyAlignment="1">
      <alignment horizontal="left" vertical="center" wrapText="1"/>
    </xf>
    <xf numFmtId="164" fontId="66" fillId="0" borderId="0" xfId="2" applyNumberFormat="1" applyFont="1"/>
    <xf numFmtId="0" fontId="10" fillId="0" borderId="0" xfId="2" applyFont="1"/>
    <xf numFmtId="164" fontId="94" fillId="0" borderId="0" xfId="2" applyNumberFormat="1" applyFont="1" applyBorder="1"/>
    <xf numFmtId="164" fontId="79" fillId="0" borderId="0" xfId="2" applyNumberFormat="1" applyFont="1" applyBorder="1"/>
    <xf numFmtId="0" fontId="94" fillId="0" borderId="0" xfId="2" applyFont="1"/>
    <xf numFmtId="164" fontId="110" fillId="0" borderId="0" xfId="2" applyNumberFormat="1" applyFont="1"/>
    <xf numFmtId="164" fontId="94" fillId="0" borderId="0" xfId="2" applyNumberFormat="1" applyFont="1"/>
    <xf numFmtId="164" fontId="110" fillId="0" borderId="0" xfId="2" applyNumberFormat="1" applyFont="1" applyFill="1"/>
    <xf numFmtId="0" fontId="110" fillId="0" borderId="0" xfId="2" applyFont="1" applyFill="1"/>
    <xf numFmtId="0" fontId="110" fillId="0" borderId="0" xfId="2" applyFont="1"/>
    <xf numFmtId="49" fontId="79" fillId="0" borderId="0" xfId="2" applyNumberFormat="1" applyFont="1" applyAlignment="1">
      <alignment horizontal="center"/>
    </xf>
    <xf numFmtId="0" fontId="94" fillId="0" borderId="0" xfId="2" applyFont="1" applyBorder="1"/>
    <xf numFmtId="49" fontId="94" fillId="0" borderId="0" xfId="2" applyNumberFormat="1" applyFont="1"/>
    <xf numFmtId="164" fontId="111" fillId="0" borderId="0" xfId="2" applyNumberFormat="1" applyFont="1"/>
    <xf numFmtId="0" fontId="109" fillId="0" borderId="0" xfId="2" applyFont="1" applyAlignment="1">
      <alignment vertical="center" wrapText="1"/>
    </xf>
    <xf numFmtId="164" fontId="109" fillId="0" borderId="0" xfId="2" applyNumberFormat="1" applyFont="1" applyAlignment="1">
      <alignment vertical="center" wrapText="1"/>
    </xf>
    <xf numFmtId="164" fontId="41" fillId="0" borderId="0" xfId="2" applyNumberFormat="1" applyFont="1" applyAlignment="1">
      <alignment vertical="center" wrapText="1"/>
    </xf>
    <xf numFmtId="0" fontId="109" fillId="0" borderId="0" xfId="2" applyFont="1" applyFill="1" applyAlignment="1">
      <alignment vertical="center" wrapText="1"/>
    </xf>
    <xf numFmtId="0" fontId="112" fillId="0" borderId="0" xfId="2" applyFont="1" applyAlignment="1">
      <alignment horizontal="justify" vertical="center"/>
    </xf>
    <xf numFmtId="49" fontId="5" fillId="0" borderId="0" xfId="2" applyNumberFormat="1" applyFont="1" applyFill="1"/>
    <xf numFmtId="0" fontId="113" fillId="0" borderId="0" xfId="2" applyFont="1" applyAlignment="1">
      <alignment vertical="center"/>
    </xf>
    <xf numFmtId="0" fontId="112" fillId="0" borderId="0" xfId="2" applyFont="1" applyAlignment="1">
      <alignment vertical="center"/>
    </xf>
    <xf numFmtId="0" fontId="2" fillId="0" borderId="0" xfId="2" applyAlignment="1">
      <alignment vertical="center" wrapText="1"/>
    </xf>
    <xf numFmtId="164" fontId="2" fillId="0" borderId="0" xfId="2" applyNumberFormat="1" applyAlignment="1">
      <alignment vertical="center" wrapText="1"/>
    </xf>
    <xf numFmtId="164" fontId="5" fillId="0" borderId="0" xfId="2" applyNumberFormat="1" applyFont="1" applyAlignment="1">
      <alignment vertical="center" wrapText="1"/>
    </xf>
    <xf numFmtId="164" fontId="3" fillId="0" borderId="0" xfId="2" applyNumberFormat="1" applyFont="1" applyAlignment="1">
      <alignment vertical="center" wrapText="1"/>
    </xf>
    <xf numFmtId="164" fontId="111" fillId="0" borderId="0" xfId="2" applyNumberFormat="1" applyFont="1" applyAlignment="1">
      <alignment horizontal="center" vertical="center" wrapText="1"/>
    </xf>
    <xf numFmtId="0" fontId="2" fillId="0" borderId="0" xfId="2" applyFill="1" applyAlignment="1">
      <alignment vertical="center" wrapText="1"/>
    </xf>
    <xf numFmtId="0" fontId="5" fillId="0" borderId="0" xfId="2" applyFont="1" applyFill="1"/>
    <xf numFmtId="0" fontId="6" fillId="0" borderId="0" xfId="2" applyFont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9" xfId="2" applyNumberFormat="1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10" xfId="2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8" fillId="2" borderId="10" xfId="2" applyNumberFormat="1" applyFont="1" applyFill="1" applyBorder="1" applyAlignment="1">
      <alignment horizontal="center" vertical="center" wrapText="1"/>
    </xf>
    <xf numFmtId="164" fontId="8" fillId="2" borderId="4" xfId="2" applyNumberFormat="1" applyFont="1" applyFill="1" applyBorder="1" applyAlignment="1">
      <alignment horizontal="center" vertical="center" wrapText="1"/>
    </xf>
    <xf numFmtId="164" fontId="8" fillId="2" borderId="5" xfId="2" applyNumberFormat="1" applyFont="1" applyFill="1" applyBorder="1" applyAlignment="1">
      <alignment horizontal="center" vertical="center" wrapText="1"/>
    </xf>
    <xf numFmtId="164" fontId="8" fillId="2" borderId="6" xfId="2" applyNumberFormat="1" applyFont="1" applyFill="1" applyBorder="1" applyAlignment="1">
      <alignment horizontal="center" vertical="center" wrapText="1"/>
    </xf>
    <xf numFmtId="164" fontId="8" fillId="2" borderId="7" xfId="2" applyNumberFormat="1" applyFont="1" applyFill="1" applyBorder="1" applyAlignment="1">
      <alignment horizontal="center" vertical="center" wrapText="1"/>
    </xf>
    <xf numFmtId="164" fontId="12" fillId="0" borderId="2" xfId="3" applyNumberFormat="1" applyFont="1" applyFill="1" applyBorder="1" applyAlignment="1">
      <alignment horizontal="center" vertical="center" wrapText="1"/>
    </xf>
    <xf numFmtId="164" fontId="12" fillId="0" borderId="3" xfId="3" applyNumberFormat="1" applyFont="1" applyFill="1" applyBorder="1" applyAlignment="1">
      <alignment horizontal="center" vertical="center" wrapText="1"/>
    </xf>
    <xf numFmtId="164" fontId="21" fillId="0" borderId="17" xfId="3" applyNumberFormat="1" applyFont="1" applyFill="1" applyBorder="1" applyAlignment="1">
      <alignment horizontal="center" vertical="center" wrapText="1"/>
    </xf>
    <xf numFmtId="164" fontId="21" fillId="0" borderId="18" xfId="3" applyNumberFormat="1" applyFont="1" applyFill="1" applyBorder="1" applyAlignment="1">
      <alignment horizontal="center" vertical="center" wrapText="1"/>
    </xf>
    <xf numFmtId="168" fontId="21" fillId="0" borderId="17" xfId="2" applyNumberFormat="1" applyFont="1" applyFill="1" applyBorder="1" applyAlignment="1">
      <alignment horizontal="center" vertical="center" wrapText="1"/>
    </xf>
    <xf numFmtId="168" fontId="21" fillId="0" borderId="18" xfId="2" applyNumberFormat="1" applyFont="1" applyFill="1" applyBorder="1" applyAlignment="1">
      <alignment horizontal="center" vertical="center" wrapText="1"/>
    </xf>
    <xf numFmtId="164" fontId="12" fillId="0" borderId="17" xfId="3" applyNumberFormat="1" applyFont="1" applyFill="1" applyBorder="1" applyAlignment="1">
      <alignment horizontal="center" vertical="center" wrapText="1"/>
    </xf>
    <xf numFmtId="164" fontId="12" fillId="0" borderId="18" xfId="3" applyNumberFormat="1" applyFont="1" applyFill="1" applyBorder="1" applyAlignment="1">
      <alignment horizontal="center" vertical="center" wrapText="1"/>
    </xf>
    <xf numFmtId="164" fontId="12" fillId="0" borderId="9" xfId="3" applyNumberFormat="1" applyFont="1" applyFill="1" applyBorder="1" applyAlignment="1">
      <alignment horizontal="center" vertical="center" wrapText="1"/>
    </xf>
    <xf numFmtId="164" fontId="12" fillId="0" borderId="10" xfId="3" applyNumberFormat="1" applyFont="1" applyFill="1" applyBorder="1" applyAlignment="1">
      <alignment horizontal="center" vertical="center" wrapText="1"/>
    </xf>
    <xf numFmtId="0" fontId="12" fillId="0" borderId="22" xfId="3" applyFont="1" applyBorder="1" applyAlignment="1">
      <alignment horizontal="center" vertical="center" wrapText="1"/>
    </xf>
    <xf numFmtId="0" fontId="12" fillId="0" borderId="23" xfId="3" applyFont="1" applyBorder="1" applyAlignment="1">
      <alignment horizontal="center" vertical="center" wrapText="1"/>
    </xf>
    <xf numFmtId="0" fontId="12" fillId="0" borderId="24" xfId="3" applyFont="1" applyBorder="1" applyAlignment="1">
      <alignment horizontal="center" vertical="center" wrapText="1"/>
    </xf>
    <xf numFmtId="168" fontId="17" fillId="0" borderId="17" xfId="2" applyNumberFormat="1" applyFont="1" applyFill="1" applyBorder="1" applyAlignment="1">
      <alignment horizontal="center" vertical="center" wrapText="1"/>
    </xf>
    <xf numFmtId="168" fontId="17" fillId="0" borderId="18" xfId="2" applyNumberFormat="1" applyFont="1" applyFill="1" applyBorder="1" applyAlignment="1">
      <alignment horizontal="center" vertical="center" wrapText="1"/>
    </xf>
    <xf numFmtId="164" fontId="24" fillId="0" borderId="17" xfId="3" applyNumberFormat="1" applyFont="1" applyFill="1" applyBorder="1" applyAlignment="1">
      <alignment horizontal="center" vertical="center" wrapText="1"/>
    </xf>
    <xf numFmtId="164" fontId="24" fillId="0" borderId="18" xfId="3" applyNumberFormat="1" applyFont="1" applyFill="1" applyBorder="1" applyAlignment="1">
      <alignment horizontal="center" vertical="center" wrapText="1"/>
    </xf>
    <xf numFmtId="164" fontId="28" fillId="0" borderId="17" xfId="3" applyNumberFormat="1" applyFont="1" applyFill="1" applyBorder="1" applyAlignment="1">
      <alignment horizontal="center" vertical="center" wrapText="1"/>
    </xf>
    <xf numFmtId="164" fontId="28" fillId="0" borderId="18" xfId="3" applyNumberFormat="1" applyFont="1" applyFill="1" applyBorder="1" applyAlignment="1">
      <alignment horizontal="center" vertical="center" wrapText="1"/>
    </xf>
    <xf numFmtId="165" fontId="47" fillId="0" borderId="18" xfId="2" quotePrefix="1" applyNumberFormat="1" applyFont="1" applyFill="1" applyBorder="1" applyAlignment="1">
      <alignment horizontal="left" vertical="center" wrapText="1"/>
    </xf>
    <xf numFmtId="49" fontId="14" fillId="0" borderId="30" xfId="2" applyNumberFormat="1" applyFont="1" applyFill="1" applyBorder="1" applyAlignment="1">
      <alignment horizontal="center" vertical="center" wrapText="1"/>
    </xf>
    <xf numFmtId="49" fontId="14" fillId="0" borderId="31" xfId="2" applyNumberFormat="1" applyFont="1" applyFill="1" applyBorder="1" applyAlignment="1">
      <alignment horizontal="center" vertical="center" wrapText="1"/>
    </xf>
    <xf numFmtId="164" fontId="28" fillId="0" borderId="9" xfId="3" applyNumberFormat="1" applyFont="1" applyFill="1" applyBorder="1" applyAlignment="1">
      <alignment horizontal="center" vertical="center" wrapText="1"/>
    </xf>
    <xf numFmtId="164" fontId="28" fillId="0" borderId="10" xfId="3" applyNumberFormat="1" applyFont="1" applyFill="1" applyBorder="1" applyAlignment="1">
      <alignment horizontal="center" vertical="center" wrapText="1"/>
    </xf>
    <xf numFmtId="0" fontId="12" fillId="0" borderId="25" xfId="3" applyFont="1" applyBorder="1" applyAlignment="1">
      <alignment horizontal="center" vertical="center" wrapText="1"/>
    </xf>
    <xf numFmtId="0" fontId="12" fillId="0" borderId="26" xfId="3" applyFont="1" applyBorder="1" applyAlignment="1">
      <alignment horizontal="center" vertical="center" wrapText="1"/>
    </xf>
    <xf numFmtId="0" fontId="12" fillId="0" borderId="27" xfId="3" applyFont="1" applyBorder="1" applyAlignment="1">
      <alignment horizontal="center" vertical="center" wrapText="1"/>
    </xf>
    <xf numFmtId="165" fontId="56" fillId="0" borderId="18" xfId="2" quotePrefix="1" applyNumberFormat="1" applyFont="1" applyFill="1" applyBorder="1" applyAlignment="1">
      <alignment horizontal="left" vertical="center" wrapText="1"/>
    </xf>
    <xf numFmtId="165" fontId="56" fillId="0" borderId="18" xfId="2" applyNumberFormat="1" applyFont="1" applyFill="1" applyBorder="1" applyAlignment="1">
      <alignment horizontal="left" vertical="center" wrapText="1"/>
    </xf>
    <xf numFmtId="49" fontId="14" fillId="0" borderId="39" xfId="2" applyNumberFormat="1" applyFont="1" applyFill="1" applyBorder="1" applyAlignment="1">
      <alignment horizontal="center" vertical="center" wrapText="1"/>
    </xf>
    <xf numFmtId="49" fontId="14" fillId="0" borderId="34" xfId="2" applyNumberFormat="1" applyFont="1" applyFill="1" applyBorder="1" applyAlignment="1">
      <alignment horizontal="center" vertical="center" wrapText="1"/>
    </xf>
    <xf numFmtId="164" fontId="28" fillId="0" borderId="39" xfId="3" applyNumberFormat="1" applyFont="1" applyFill="1" applyBorder="1" applyAlignment="1">
      <alignment horizontal="center" vertical="center" wrapText="1"/>
    </xf>
    <xf numFmtId="164" fontId="28" fillId="0" borderId="34" xfId="3" applyNumberFormat="1" applyFont="1" applyFill="1" applyBorder="1" applyAlignment="1">
      <alignment horizontal="center" vertical="center" wrapText="1"/>
    </xf>
    <xf numFmtId="0" fontId="12" fillId="0" borderId="35" xfId="3" applyFont="1" applyBorder="1" applyAlignment="1">
      <alignment horizontal="center" vertical="center" wrapText="1"/>
    </xf>
    <xf numFmtId="0" fontId="12" fillId="0" borderId="36" xfId="3" applyFont="1" applyBorder="1" applyAlignment="1">
      <alignment horizontal="center" vertical="center" wrapText="1"/>
    </xf>
    <xf numFmtId="0" fontId="12" fillId="0" borderId="44" xfId="3" applyFont="1" applyBorder="1" applyAlignment="1">
      <alignment horizontal="center" vertical="center" wrapText="1"/>
    </xf>
    <xf numFmtId="0" fontId="12" fillId="0" borderId="45" xfId="3" applyFont="1" applyBorder="1" applyAlignment="1">
      <alignment horizontal="center" vertical="center" wrapText="1"/>
    </xf>
    <xf numFmtId="164" fontId="28" fillId="0" borderId="22" xfId="3" applyNumberFormat="1" applyFont="1" applyFill="1" applyBorder="1" applyAlignment="1">
      <alignment horizontal="center" vertical="center" wrapText="1"/>
    </xf>
    <xf numFmtId="164" fontId="28" fillId="0" borderId="23" xfId="3" applyNumberFormat="1" applyFont="1" applyFill="1" applyBorder="1" applyAlignment="1">
      <alignment horizontal="center" vertical="center" wrapText="1"/>
    </xf>
    <xf numFmtId="0" fontId="12" fillId="0" borderId="37" xfId="3" applyFont="1" applyBorder="1" applyAlignment="1">
      <alignment horizontal="center" vertical="center" wrapText="1"/>
    </xf>
    <xf numFmtId="164" fontId="21" fillId="0" borderId="18" xfId="3" applyNumberFormat="1" applyFont="1" applyFill="1" applyBorder="1" applyAlignment="1">
      <alignment horizontal="left" vertical="center" wrapText="1"/>
    </xf>
    <xf numFmtId="165" fontId="47" fillId="0" borderId="3" xfId="2" applyNumberFormat="1" applyFont="1" applyFill="1" applyBorder="1" applyAlignment="1">
      <alignment horizontal="left" vertical="center" wrapText="1"/>
    </xf>
    <xf numFmtId="165" fontId="47" fillId="0" borderId="18" xfId="2" applyNumberFormat="1" applyFont="1" applyFill="1" applyBorder="1" applyAlignment="1">
      <alignment horizontal="left" vertical="center" wrapText="1"/>
    </xf>
    <xf numFmtId="0" fontId="12" fillId="0" borderId="51" xfId="7" applyFont="1" applyBorder="1" applyAlignment="1">
      <alignment horizontal="center" vertical="center" wrapText="1"/>
    </xf>
    <xf numFmtId="0" fontId="12" fillId="0" borderId="5" xfId="7" applyFont="1" applyBorder="1" applyAlignment="1">
      <alignment horizontal="center" vertical="center" wrapText="1"/>
    </xf>
    <xf numFmtId="0" fontId="12" fillId="0" borderId="7" xfId="7" applyFont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 wrapText="1"/>
    </xf>
    <xf numFmtId="168" fontId="21" fillId="0" borderId="54" xfId="2" applyNumberFormat="1" applyFont="1" applyFill="1" applyBorder="1" applyAlignment="1">
      <alignment horizontal="left" vertical="center" wrapText="1"/>
    </xf>
    <xf numFmtId="168" fontId="21" fillId="0" borderId="43" xfId="2" applyNumberFormat="1" applyFont="1" applyFill="1" applyBorder="1" applyAlignment="1">
      <alignment horizontal="left" vertical="center" wrapText="1"/>
    </xf>
    <xf numFmtId="168" fontId="17" fillId="3" borderId="51" xfId="2" applyNumberFormat="1" applyFont="1" applyFill="1" applyBorder="1" applyAlignment="1">
      <alignment horizontal="center" vertical="center" wrapText="1"/>
    </xf>
    <xf numFmtId="168" fontId="17" fillId="3" borderId="6" xfId="2" applyNumberFormat="1" applyFont="1" applyFill="1" applyBorder="1" applyAlignment="1">
      <alignment horizontal="center" vertical="center" wrapText="1"/>
    </xf>
    <xf numFmtId="49" fontId="14" fillId="0" borderId="19" xfId="2" applyNumberFormat="1" applyFont="1" applyFill="1" applyBorder="1" applyAlignment="1">
      <alignment horizontal="center" vertical="center" wrapText="1"/>
    </xf>
    <xf numFmtId="164" fontId="12" fillId="0" borderId="39" xfId="3" applyNumberFormat="1" applyFont="1" applyFill="1" applyBorder="1" applyAlignment="1">
      <alignment horizontal="center" vertical="center" wrapText="1"/>
    </xf>
    <xf numFmtId="164" fontId="12" fillId="0" borderId="34" xfId="3" applyNumberFormat="1" applyFont="1" applyFill="1" applyBorder="1" applyAlignment="1">
      <alignment horizontal="center" vertical="center" wrapText="1"/>
    </xf>
    <xf numFmtId="168" fontId="24" fillId="0" borderId="39" xfId="3" applyNumberFormat="1" applyFont="1" applyFill="1" applyBorder="1" applyAlignment="1">
      <alignment horizontal="center" vertical="center" wrapText="1"/>
    </xf>
    <xf numFmtId="168" fontId="24" fillId="0" borderId="34" xfId="3" applyNumberFormat="1" applyFont="1" applyFill="1" applyBorder="1" applyAlignment="1">
      <alignment horizontal="center" vertical="center" wrapText="1"/>
    </xf>
    <xf numFmtId="168" fontId="47" fillId="0" borderId="39" xfId="3" applyNumberFormat="1" applyFont="1" applyFill="1" applyBorder="1" applyAlignment="1">
      <alignment horizontal="center" vertical="center" wrapText="1"/>
    </xf>
    <xf numFmtId="168" fontId="47" fillId="0" borderId="34" xfId="3" applyNumberFormat="1" applyFont="1" applyFill="1" applyBorder="1" applyAlignment="1">
      <alignment horizontal="center" vertical="center" wrapText="1"/>
    </xf>
    <xf numFmtId="164" fontId="28" fillId="0" borderId="46" xfId="3" applyNumberFormat="1" applyFont="1" applyFill="1" applyBorder="1" applyAlignment="1">
      <alignment horizontal="center" vertical="center" wrapText="1"/>
    </xf>
    <xf numFmtId="164" fontId="28" fillId="0" borderId="40" xfId="3" applyNumberFormat="1" applyFont="1" applyFill="1" applyBorder="1" applyAlignment="1">
      <alignment horizontal="center" vertical="center" wrapText="1"/>
    </xf>
    <xf numFmtId="0" fontId="12" fillId="0" borderId="39" xfId="3" applyFont="1" applyBorder="1" applyAlignment="1">
      <alignment horizontal="center" vertical="center" wrapText="1"/>
    </xf>
    <xf numFmtId="0" fontId="12" fillId="0" borderId="49" xfId="3" applyFont="1" applyBorder="1" applyAlignment="1">
      <alignment horizontal="center" vertical="center" wrapText="1"/>
    </xf>
    <xf numFmtId="0" fontId="12" fillId="0" borderId="50" xfId="3" applyFont="1" applyBorder="1" applyAlignment="1">
      <alignment horizontal="center" vertical="center" wrapText="1"/>
    </xf>
    <xf numFmtId="49" fontId="79" fillId="0" borderId="0" xfId="2" applyNumberFormat="1" applyFont="1" applyAlignment="1">
      <alignment horizontal="left"/>
    </xf>
    <xf numFmtId="49" fontId="41" fillId="0" borderId="0" xfId="2" applyNumberFormat="1" applyFont="1" applyAlignment="1">
      <alignment horizontal="left" vertical="center" wrapText="1"/>
    </xf>
    <xf numFmtId="164" fontId="109" fillId="0" borderId="0" xfId="2" applyNumberFormat="1" applyFont="1" applyAlignment="1">
      <alignment horizontal="center" vertical="center" wrapText="1"/>
    </xf>
    <xf numFmtId="164" fontId="41" fillId="0" borderId="0" xfId="2" applyNumberFormat="1" applyFont="1" applyAlignment="1">
      <alignment horizontal="center" vertical="center" wrapText="1"/>
    </xf>
    <xf numFmtId="49" fontId="79" fillId="0" borderId="0" xfId="2" applyNumberFormat="1" applyFont="1" applyAlignment="1">
      <alignment horizontal="center" vertical="center" wrapText="1"/>
    </xf>
    <xf numFmtId="0" fontId="0" fillId="0" borderId="0" xfId="0"/>
    <xf numFmtId="168" fontId="17" fillId="0" borderId="57" xfId="2" applyNumberFormat="1" applyFont="1" applyFill="1" applyBorder="1" applyAlignment="1">
      <alignment horizontal="center" vertical="center" wrapText="1"/>
    </xf>
    <xf numFmtId="168" fontId="17" fillId="0" borderId="41" xfId="2" applyNumberFormat="1" applyFont="1" applyFill="1" applyBorder="1" applyAlignment="1">
      <alignment horizontal="center" vertical="center" wrapText="1"/>
    </xf>
    <xf numFmtId="168" fontId="17" fillId="0" borderId="52" xfId="2" applyNumberFormat="1" applyFont="1" applyFill="1" applyBorder="1" applyAlignment="1">
      <alignment horizontal="center" vertical="center" wrapText="1"/>
    </xf>
    <xf numFmtId="168" fontId="17" fillId="0" borderId="53" xfId="2" applyNumberFormat="1" applyFont="1" applyFill="1" applyBorder="1" applyAlignment="1">
      <alignment horizontal="center" vertical="center" wrapText="1"/>
    </xf>
    <xf numFmtId="168" fontId="47" fillId="0" borderId="0" xfId="2" applyNumberFormat="1" applyFont="1" applyFill="1" applyBorder="1" applyAlignment="1">
      <alignment horizontal="center" vertical="center" wrapText="1"/>
    </xf>
  </cellXfs>
  <cellStyles count="23">
    <cellStyle name="Normal" xfId="8"/>
    <cellStyle name="Денежный 2" xfId="9"/>
    <cellStyle name="Обычный" xfId="0" builtinId="0"/>
    <cellStyle name="Обычный 2" xfId="10"/>
    <cellStyle name="Обычный 2 2" xfId="7"/>
    <cellStyle name="Обычный 2 2 2" xfId="11"/>
    <cellStyle name="Обычный 2 2 3" xfId="12"/>
    <cellStyle name="Обычный 2 2 3 2" xfId="3"/>
    <cellStyle name="Обычный 2 2 3 2 2" xfId="6"/>
    <cellStyle name="Обычный 3" xfId="13"/>
    <cellStyle name="Обычный 3 2" xfId="14"/>
    <cellStyle name="Обычный 3 3" xfId="15"/>
    <cellStyle name="Обычный 4" xfId="16"/>
    <cellStyle name="Обычный 4 2" xfId="17"/>
    <cellStyle name="Обычный 5" xfId="18"/>
    <cellStyle name="Обычный 6" xfId="19"/>
    <cellStyle name="Обычный 6 2" xfId="2"/>
    <cellStyle name="Обычный 6 2 2" xfId="5"/>
    <cellStyle name="Процентный" xfId="1" builtinId="5"/>
    <cellStyle name="Процентный 2" xfId="20"/>
    <cellStyle name="Процентный 2 2" xfId="4"/>
    <cellStyle name="Финансовый 2" xfId="21"/>
    <cellStyle name="Финансовый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Muhomorova_YuN\Desktop\2016%20&#1043;&#1054;&#1044;\&#1055;&#1056;&#1054;&#1045;&#1050;&#1058;&#1067;%20&#1041;&#1070;&#1044;&#1046;&#1045;&#1058;&#1040;%202017-2019\&#1055;&#1086;&#1089;&#1083;&#1077;&#1076;&#1085;&#1080;&#1081;%20&#1055;&#1088;&#1086;&#1077;&#1082;&#1090;%20&#1073;&#1102;&#1076;&#1078;&#1077;&#1090;&#1072;%202017&#1075;\&#1073;&#1102;&#1076;&#1078;&#1077;&#1090;%202017&#1075;.%20&#1089;%20&#1091;&#1074;&#1077;&#1083;&#1080;&#1095;&#1077;&#1085;&#1080;&#1077;&#1084;%20&#1087;&#1086;%20&#1052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homorova_YuN/Desktop/2019%20&#1075;&#1086;&#1076;/&#1055;&#1086;&#1087;&#1088;&#1072;&#1074;&#1082;&#1080;_3_&#1085;&#1086;&#1103;&#1073;&#1088;&#1100;2019&#1075;/&#1050;&#1086;&#1084;&#1087;&#1083;&#1077;&#1082;&#1090;%20&#1050;&#1060;%20&#1051;&#1054;/&#1090;&#1072;&#1073;&#1083;&#1080;&#1094;&#1099;%20&#1087;&#1086;&#1087;&#1088;&#1072;&#1074;&#1086;&#1082;_2019_2021_&#1086;&#1082;&#1086;&#1085;&#1095;%20&#1074;&#1072;&#1088;&#1080;&#1072;&#1085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Muhomorova_YuN\Desktop\2017&#1075;\&#1041;&#1102;&#1076;&#1078;&#1077;&#1090;%202017&#1075;-2019&#1075;\&#1073;&#1102;&#1076;&#1078;&#1077;&#1090;%202017-2019%20&#1085;&#1072;%20&#1088;&#1072;&#1089;&#1089;&#1084;&#1086;&#1090;&#1088;&#1077;&#1085;&#1080;&#1077;%20&#1087;&#1088;&#1077;&#1076;&#1089;&#1077;&#1076;&#1072;&#1090;&#1077;&#1083;&#110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homorova_YuN/Desktop/2019%20&#1075;&#1086;&#1076;/&#1057;&#1087;&#1088;&#1072;&#1074;&#1082;&#1072;%202019&#1075;/&#1057;&#1074;&#1077;&#1076;&#1077;&#1085;&#1080;&#1103;%20&#1086;&#1073;%20&#1080;&#1089;&#1087;&#1086;&#1083;&#1085;&#1077;&#1085;&#1080;&#1080;%20&#1073;&#1102;&#1076;&#1078;&#1077;&#1090;&#1072;%20&#1085;&#1072;%2015.12.2019/&#1057;&#1087;&#1088;&#1072;&#1074;&#1082;&#1072;%20&#1043;&#1050;&#1059;%20&#1051;&#1077;&#1085;&#1072;&#1074;&#1090;&#1086;&#1076;&#1086;&#1088;%20&#1085;&#1072;%2001.10.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homorova_YuN/Desktop/2019%20&#1075;&#1086;&#1076;/&#1057;&#1087;&#1088;&#1072;&#1074;&#1082;&#1072;%202019&#1075;/&#1089;&#1087;&#1088;&#1072;&#1074;&#1082;&#1072;%20&#1085;&#1072;%2001.12.2019&#1075;._&#1050;&#1044;&#1061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Muhomorova_YuN\Desktop\2016%20&#1043;&#1054;&#1044;\&#1055;&#1056;&#1054;&#1045;&#1050;&#1058;&#1067;%20&#1041;&#1070;&#1044;&#1046;&#1045;&#1058;&#1040;%202017-2019\&#1055;&#1086;&#1089;&#1083;&#1077;&#1076;&#1085;&#1080;&#1081;%20&#1055;&#1088;&#1086;&#1077;&#1082;&#1090;%20&#1073;&#1102;&#1076;&#1078;&#1077;&#1090;&#1072;%202017&#1075;\&#1073;&#1102;&#1076;&#1078;&#1077;&#1090;%202017&#1075;.%20&#1089;%20&#1091;&#1074;&#1077;&#1083;&#1080;&#1095;&#1077;&#1085;&#1080;&#1077;&#1084;%20&#1080;%20&#1091;&#1084;&#1077;&#1085;&#1100;&#1096;&#1077;&#1085;&#1080;&#1077;&#1084;%20&#1087;&#1086;%20&#1052;&#1054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homorova_YuN/Desktop/2019%20&#1075;&#1086;&#1076;/&#1057;&#1087;&#1088;&#1072;&#1074;&#1082;&#1072;%202019&#1075;/&#1089;&#1087;&#1088;&#1072;&#1074;&#1082;&#1072;%20&#1085;&#1072;%2001.01.2020&#1075;._&#1050;&#1044;&#106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homorova_YuN/Desktop/2019%20&#1075;&#1086;&#1076;/&#1057;&#1087;&#1088;&#1072;&#1074;&#1082;&#1072;%202019&#1075;/&#1057;&#1087;&#1088;&#1072;&#1074;&#1082;&#1072;%20&#1085;&#1072;%2024.12.2019&#1075;._&#1052;&#1054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homorova_YuN/Desktop/2019%20&#1075;&#1086;&#1076;/&#1057;&#1087;&#1088;&#1072;&#1074;&#1082;&#1072;%202019&#1075;/&#1057;&#1074;&#1077;&#1076;&#1077;&#1085;&#1080;&#1103;%20&#1086;&#1073;%20&#1080;&#1089;&#1087;&#1086;&#1083;&#1085;&#1077;&#1085;&#1080;&#1080;%20&#1073;&#1102;&#1076;&#1078;&#1077;&#1090;&#1072;%20&#1085;&#1072;%2015.12.2019/&#1089;&#1087;&#1088;&#1072;&#1074;&#1082;&#1072;%20&#1085;&#1072;%2001.07.2019&#1075;._&#1050;&#1044;&#10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_с остатком на торги"/>
      <sheetName val="2017 с увелич по МО"/>
    </sheetNames>
    <sheetDataSet>
      <sheetData sheetId="0" refreshError="1">
        <row r="29">
          <cell r="AG29">
            <v>0</v>
          </cell>
        </row>
        <row r="51">
          <cell r="AG51">
            <v>0</v>
          </cell>
        </row>
        <row r="206">
          <cell r="AG206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 Бюдж 19-21_сверн"/>
      <sheetName val="проект Бюдж 19-21_разв"/>
      <sheetName val="безвозмездные"/>
      <sheetName val="увеличение 2019 год"/>
      <sheetName val="перераспределение_2019 "/>
      <sheetName val="увеличение 2020-2021_не прошло"/>
      <sheetName val="увеличение 2020-2021_прошло"/>
      <sheetName val="перераспределение 2020-2021_ОБ"/>
    </sheetNames>
    <sheetDataSet>
      <sheetData sheetId="0" refreshError="1"/>
      <sheetData sheetId="1">
        <row r="90">
          <cell r="DJ90">
            <v>-1490.4049999999988</v>
          </cell>
          <cell r="DN90">
            <v>40161.834000000003</v>
          </cell>
        </row>
        <row r="94">
          <cell r="DN94">
            <v>281.78100000000001</v>
          </cell>
        </row>
        <row r="100">
          <cell r="DN100">
            <v>59188.74</v>
          </cell>
        </row>
        <row r="101">
          <cell r="DN101">
            <v>0</v>
          </cell>
        </row>
        <row r="108">
          <cell r="DN108">
            <v>43584.803</v>
          </cell>
        </row>
        <row r="142">
          <cell r="DL142">
            <v>115000</v>
          </cell>
        </row>
        <row r="143">
          <cell r="DL143">
            <v>251685.6</v>
          </cell>
        </row>
        <row r="144">
          <cell r="DL144">
            <v>200000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_с остатком на торги"/>
      <sheetName val="2018-2019 _с лимит75и50"/>
      <sheetName val="поправки2018"/>
      <sheetName val="поправки2019"/>
    </sheetNames>
    <sheetDataSet>
      <sheetData sheetId="0"/>
      <sheetData sheetId="1">
        <row r="132">
          <cell r="BQ132">
            <v>3129786.5060000001</v>
          </cell>
        </row>
        <row r="141">
          <cell r="BQ141">
            <v>101230.618</v>
          </cell>
        </row>
        <row r="148">
          <cell r="BR148">
            <v>148761.29999999999</v>
          </cell>
        </row>
        <row r="151">
          <cell r="BR151">
            <v>100000</v>
          </cell>
        </row>
        <row r="154">
          <cell r="BQ154">
            <v>123423.428</v>
          </cell>
        </row>
        <row r="155">
          <cell r="BQ155">
            <v>100000</v>
          </cell>
        </row>
        <row r="156">
          <cell r="BQ156">
            <v>20000</v>
          </cell>
        </row>
        <row r="179">
          <cell r="BQ179">
            <v>317500</v>
          </cell>
        </row>
        <row r="216">
          <cell r="BQ216">
            <v>20000.400000000001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объектам (2)"/>
      <sheetName val="Лист1"/>
    </sheetNames>
    <sheetDataSet>
      <sheetData sheetId="0"/>
      <sheetData sheetId="1">
        <row r="543">
          <cell r="H543">
            <v>2882795.9304399993</v>
          </cell>
        </row>
        <row r="555">
          <cell r="H555">
            <v>2633482.8342199991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01.12.2019_к кадр сов"/>
    </sheetNames>
    <sheetDataSet>
      <sheetData sheetId="0">
        <row r="187">
          <cell r="EF187">
            <v>194506.01577</v>
          </cell>
        </row>
        <row r="190">
          <cell r="EF190">
            <v>599517.32200000004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с увелич по МО"/>
      <sheetName val="2017 с уменьш по МО-нет в АЦК"/>
      <sheetName val="2017 с АИП"/>
    </sheetNames>
    <sheetDataSet>
      <sheetData sheetId="0"/>
      <sheetData sheetId="1">
        <row r="145">
          <cell r="AA145">
            <v>111417.522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01.01.2020"/>
      <sheetName val="на 01.01.2020_тыс руб"/>
      <sheetName val="на 01.01.2020_тыс руб_свод"/>
      <sheetName val="на 01.12.2019_к кадр сов"/>
    </sheetNames>
    <sheetDataSet>
      <sheetData sheetId="0"/>
      <sheetData sheetId="1"/>
      <sheetData sheetId="2"/>
      <sheetData sheetId="3">
        <row r="193">
          <cell r="EP193">
            <v>20437.337319999999</v>
          </cell>
        </row>
        <row r="240">
          <cell r="EP240">
            <v>1410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.12.2019"/>
    </sheetNames>
    <sheetDataSet>
      <sheetData sheetId="0">
        <row r="257">
          <cell r="GB257">
            <v>9247.4390000000003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ыс. руб "/>
    </sheetNames>
    <sheetDataSet>
      <sheetData sheetId="0">
        <row r="270">
          <cell r="K270">
            <v>29834.451690000002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Q344"/>
  <sheetViews>
    <sheetView tabSelected="1" zoomScale="75" zoomScaleNormal="75" workbookViewId="0">
      <pane xSplit="45" ySplit="5" topLeftCell="AT12" activePane="bottomRight" state="frozen"/>
      <selection pane="topRight" activeCell="AT1" sqref="AT1"/>
      <selection pane="bottomLeft" activeCell="A5" sqref="A5"/>
      <selection pane="bottomRight" activeCell="FZ16" sqref="FZ16"/>
    </sheetView>
  </sheetViews>
  <sheetFormatPr defaultRowHeight="15" x14ac:dyDescent="0.25"/>
  <cols>
    <col min="1" max="1" width="0.28515625" style="1" customWidth="1"/>
    <col min="2" max="2" width="9.42578125" style="2" customWidth="1"/>
    <col min="3" max="3" width="57.140625" style="3" customWidth="1"/>
    <col min="4" max="4" width="23.7109375" style="4" hidden="1" customWidth="1"/>
    <col min="5" max="5" width="20.28515625" style="5" hidden="1" customWidth="1"/>
    <col min="6" max="6" width="19.42578125" style="5" hidden="1" customWidth="1"/>
    <col min="7" max="7" width="12.42578125" style="5" hidden="1" customWidth="1"/>
    <col min="8" max="8" width="20.5703125" style="5" hidden="1" customWidth="1"/>
    <col min="9" max="9" width="18.5703125" style="5" hidden="1" customWidth="1"/>
    <col min="10" max="10" width="16.7109375" style="5" hidden="1" customWidth="1"/>
    <col min="11" max="11" width="20.42578125" style="5" hidden="1" customWidth="1"/>
    <col min="12" max="12" width="20.85546875" style="5" hidden="1" customWidth="1"/>
    <col min="13" max="13" width="18.5703125" style="5" hidden="1" customWidth="1"/>
    <col min="14" max="14" width="19" style="6" hidden="1" customWidth="1"/>
    <col min="15" max="15" width="18.42578125" style="6" hidden="1" customWidth="1"/>
    <col min="16" max="16" width="17.140625" style="6" hidden="1" customWidth="1"/>
    <col min="17" max="17" width="23" style="6" hidden="1" customWidth="1"/>
    <col min="18" max="18" width="20.42578125" style="6" hidden="1" customWidth="1"/>
    <col min="19" max="19" width="20.140625" style="6" hidden="1" customWidth="1"/>
    <col min="20" max="20" width="18.140625" style="5" hidden="1" customWidth="1"/>
    <col min="21" max="21" width="18.28515625" style="5" hidden="1" customWidth="1"/>
    <col min="22" max="22" width="19.7109375" style="5" hidden="1" customWidth="1"/>
    <col min="23" max="23" width="20.28515625" style="5" hidden="1" customWidth="1"/>
    <col min="24" max="24" width="18.5703125" style="5" hidden="1" customWidth="1"/>
    <col min="25" max="25" width="18.7109375" style="5" hidden="1" customWidth="1"/>
    <col min="26" max="26" width="18.140625" style="5" hidden="1" customWidth="1"/>
    <col min="27" max="27" width="16.85546875" style="5" hidden="1" customWidth="1"/>
    <col min="28" max="28" width="14.7109375" style="5" hidden="1" customWidth="1"/>
    <col min="29" max="29" width="17.140625" style="6" hidden="1" customWidth="1"/>
    <col min="30" max="30" width="14.42578125" style="5" hidden="1" customWidth="1"/>
    <col min="31" max="31" width="13.85546875" style="5" hidden="1" customWidth="1"/>
    <col min="32" max="32" width="21.28515625" style="6" hidden="1" customWidth="1"/>
    <col min="33" max="33" width="20.85546875" style="5" hidden="1" customWidth="1"/>
    <col min="34" max="34" width="18.5703125" style="5" hidden="1" customWidth="1"/>
    <col min="35" max="35" width="20.140625" style="6" hidden="1" customWidth="1"/>
    <col min="36" max="36" width="22.28515625" style="6" hidden="1" customWidth="1"/>
    <col min="37" max="38" width="27.28515625" style="6" hidden="1" customWidth="1"/>
    <col min="39" max="39" width="90.5703125" style="6" hidden="1" customWidth="1"/>
    <col min="40" max="40" width="83.5703125" style="6" hidden="1" customWidth="1"/>
    <col min="41" max="41" width="21.140625" style="6" hidden="1" customWidth="1"/>
    <col min="42" max="42" width="20" style="6" hidden="1" customWidth="1"/>
    <col min="43" max="43" width="21.7109375" style="6" hidden="1" customWidth="1"/>
    <col min="44" max="44" width="23.7109375" style="6" hidden="1" customWidth="1"/>
    <col min="45" max="45" width="19.42578125" style="5" hidden="1" customWidth="1"/>
    <col min="46" max="46" width="20.42578125" style="6" hidden="1" customWidth="1"/>
    <col min="47" max="47" width="20.140625" style="6" hidden="1" customWidth="1"/>
    <col min="48" max="48" width="15.5703125" style="5" hidden="1" customWidth="1"/>
    <col min="49" max="49" width="17.140625" style="5" hidden="1" customWidth="1"/>
    <col min="50" max="50" width="13.42578125" style="5" hidden="1" customWidth="1"/>
    <col min="51" max="51" width="20.42578125" style="5" hidden="1" customWidth="1"/>
    <col min="52" max="52" width="17.85546875" style="6" hidden="1" customWidth="1"/>
    <col min="53" max="53" width="15.42578125" style="6" hidden="1" customWidth="1"/>
    <col min="54" max="54" width="18" style="5" hidden="1" customWidth="1"/>
    <col min="55" max="55" width="18.28515625" style="5" hidden="1" customWidth="1"/>
    <col min="56" max="56" width="19.7109375" style="5" hidden="1" customWidth="1"/>
    <col min="57" max="57" width="15.5703125" style="5" hidden="1" customWidth="1"/>
    <col min="58" max="58" width="18.5703125" style="5" hidden="1" customWidth="1"/>
    <col min="59" max="59" width="16.7109375" style="5" hidden="1" customWidth="1"/>
    <col min="60" max="60" width="19.7109375" style="5" hidden="1" customWidth="1"/>
    <col min="61" max="61" width="17.85546875" style="6" hidden="1" customWidth="1"/>
    <col min="62" max="62" width="15.42578125" style="6" hidden="1" customWidth="1"/>
    <col min="63" max="63" width="12.140625" style="6" hidden="1" customWidth="1"/>
    <col min="64" max="73" width="15.85546875" style="6" hidden="1" customWidth="1"/>
    <col min="74" max="74" width="16.140625" style="5" hidden="1" customWidth="1"/>
    <col min="75" max="75" width="20.85546875" style="5" hidden="1" customWidth="1"/>
    <col min="76" max="76" width="18.5703125" style="5" hidden="1" customWidth="1"/>
    <col min="77" max="77" width="15.140625" style="5" hidden="1" customWidth="1"/>
    <col min="78" max="78" width="18.5703125" style="5" hidden="1" customWidth="1"/>
    <col min="79" max="79" width="19.140625" style="5" hidden="1" customWidth="1"/>
    <col min="80" max="80" width="21.85546875" style="5" hidden="1" customWidth="1"/>
    <col min="81" max="81" width="21.7109375" style="5" hidden="1" customWidth="1"/>
    <col min="82" max="82" width="21.5703125" style="5" hidden="1" customWidth="1"/>
    <col min="83" max="83" width="17.85546875" style="6" hidden="1" customWidth="1"/>
    <col min="84" max="84" width="21.140625" style="6" hidden="1" customWidth="1"/>
    <col min="85" max="85" width="108.42578125" style="5" hidden="1" customWidth="1"/>
    <col min="86" max="86" width="22.28515625" style="5" hidden="1" customWidth="1"/>
    <col min="87" max="87" width="20.42578125" style="6" hidden="1" customWidth="1"/>
    <col min="88" max="88" width="20.140625" style="6" hidden="1" customWidth="1"/>
    <col min="89" max="89" width="15.5703125" style="5" hidden="1" customWidth="1"/>
    <col min="90" max="90" width="17.140625" style="5" hidden="1" customWidth="1"/>
    <col min="91" max="91" width="13.42578125" style="5" hidden="1" customWidth="1"/>
    <col min="92" max="92" width="16.28515625" style="5" hidden="1" customWidth="1"/>
    <col min="93" max="94" width="22.28515625" style="5" hidden="1" customWidth="1"/>
    <col min="95" max="95" width="25.28515625" style="5" hidden="1" customWidth="1"/>
    <col min="96" max="96" width="17.5703125" style="6" hidden="1" customWidth="1"/>
    <col min="97" max="97" width="20.140625" style="6" hidden="1" customWidth="1"/>
    <col min="98" max="99" width="21.28515625" style="5" hidden="1" customWidth="1"/>
    <col min="100" max="100" width="4.42578125" style="5" hidden="1" customWidth="1"/>
    <col min="101" max="101" width="30.7109375" style="5" hidden="1" customWidth="1"/>
    <col min="102" max="102" width="25.85546875" style="5" hidden="1" customWidth="1"/>
    <col min="103" max="103" width="21.140625" style="5" hidden="1" customWidth="1"/>
    <col min="104" max="104" width="23.85546875" style="5" hidden="1" customWidth="1"/>
    <col min="105" max="105" width="23.7109375" style="6" hidden="1" customWidth="1"/>
    <col min="106" max="106" width="22" style="6" hidden="1" customWidth="1"/>
    <col min="107" max="107" width="19.7109375" style="6" hidden="1" customWidth="1"/>
    <col min="108" max="109" width="15.42578125" style="6" hidden="1" customWidth="1"/>
    <col min="110" max="110" width="25.7109375" style="6" hidden="1" customWidth="1"/>
    <col min="111" max="111" width="24.140625" style="6" hidden="1" customWidth="1"/>
    <col min="112" max="112" width="20.28515625" style="6" hidden="1" customWidth="1"/>
    <col min="113" max="113" width="30" style="6" customWidth="1"/>
    <col min="114" max="114" width="25.85546875" style="6" hidden="1" customWidth="1"/>
    <col min="115" max="115" width="21.28515625" style="6" hidden="1" customWidth="1"/>
    <col min="116" max="117" width="22.5703125" style="6" hidden="1" customWidth="1"/>
    <col min="118" max="118" width="18.42578125" style="6" hidden="1" customWidth="1"/>
    <col min="119" max="122" width="22.5703125" style="6" hidden="1" customWidth="1"/>
    <col min="123" max="123" width="11.7109375" style="6" hidden="1" customWidth="1"/>
    <col min="124" max="126" width="22.5703125" style="6" hidden="1" customWidth="1"/>
    <col min="127" max="127" width="16.42578125" style="6" hidden="1" customWidth="1"/>
    <col min="128" max="128" width="23" style="6" hidden="1" customWidth="1"/>
    <col min="129" max="129" width="11.85546875" style="6" hidden="1" customWidth="1"/>
    <col min="130" max="130" width="23.5703125" style="6" hidden="1" customWidth="1"/>
    <col min="131" max="131" width="12.140625" style="5" hidden="1" customWidth="1"/>
    <col min="132" max="132" width="20.5703125" style="5" hidden="1" customWidth="1"/>
    <col min="133" max="133" width="14.28515625" style="5" hidden="1" customWidth="1"/>
    <col min="134" max="134" width="14.7109375" style="6" hidden="1" customWidth="1"/>
    <col min="135" max="135" width="17" style="5" hidden="1" customWidth="1"/>
    <col min="136" max="136" width="28.28515625" style="8" customWidth="1"/>
    <col min="137" max="137" width="14.85546875" style="6" customWidth="1"/>
    <col min="138" max="143" width="16.140625" style="6" hidden="1" customWidth="1"/>
    <col min="144" max="144" width="23" style="6" hidden="1" customWidth="1"/>
    <col min="145" max="145" width="14.28515625" style="6" hidden="1" customWidth="1"/>
    <col min="146" max="146" width="21.7109375" style="6" hidden="1" customWidth="1"/>
    <col min="147" max="147" width="14.28515625" style="6" hidden="1" customWidth="1"/>
    <col min="148" max="148" width="24.5703125" style="6" hidden="1" customWidth="1"/>
    <col min="149" max="149" width="15.42578125" style="6" hidden="1" customWidth="1"/>
    <col min="150" max="151" width="19.7109375" style="6" hidden="1" customWidth="1"/>
    <col min="152" max="152" width="15.140625" style="6" hidden="1" customWidth="1"/>
    <col min="153" max="155" width="19.7109375" style="6" hidden="1" customWidth="1"/>
    <col min="156" max="156" width="25.42578125" style="6" hidden="1" customWidth="1"/>
    <col min="157" max="157" width="16.140625" style="6" hidden="1" customWidth="1"/>
    <col min="158" max="158" width="22.42578125" style="6" hidden="1" customWidth="1"/>
    <col min="159" max="161" width="20.5703125" style="6" hidden="1" customWidth="1"/>
    <col min="162" max="162" width="24.5703125" style="6" hidden="1" customWidth="1"/>
    <col min="163" max="163" width="20.5703125" style="6" hidden="1" customWidth="1"/>
    <col min="164" max="164" width="22.42578125" style="6" hidden="1" customWidth="1"/>
    <col min="165" max="165" width="14.5703125" style="6" hidden="1" customWidth="1"/>
    <col min="166" max="166" width="20.5703125" style="6" hidden="1" customWidth="1"/>
    <col min="167" max="167" width="16.140625" style="6" hidden="1" customWidth="1"/>
    <col min="168" max="168" width="20.5703125" style="6" hidden="1" customWidth="1"/>
    <col min="169" max="169" width="15.42578125" style="6" hidden="1" customWidth="1"/>
    <col min="170" max="170" width="15.85546875" style="6" hidden="1" customWidth="1"/>
    <col min="171" max="171" width="15.5703125" style="6" hidden="1" customWidth="1"/>
    <col min="172" max="172" width="9.140625" style="10" hidden="1" customWidth="1"/>
    <col min="173" max="173" width="14" style="10" hidden="1" customWidth="1"/>
    <col min="174" max="175" width="9.140625" style="10" hidden="1" customWidth="1"/>
    <col min="176" max="176" width="13.85546875" style="10" hidden="1" customWidth="1"/>
    <col min="177" max="177" width="0" style="10" hidden="1" customWidth="1"/>
    <col min="178" max="178" width="9.140625" style="10"/>
    <col min="179" max="16384" width="9.140625" style="1"/>
  </cols>
  <sheetData>
    <row r="1" spans="1:178" x14ac:dyDescent="0.25">
      <c r="DQ1" s="7"/>
      <c r="EN1" s="9"/>
      <c r="FQ1" s="11"/>
    </row>
    <row r="2" spans="1:178" ht="45" customHeight="1" thickBot="1" x14ac:dyDescent="0.3">
      <c r="A2" s="12"/>
      <c r="B2" s="830" t="s">
        <v>0</v>
      </c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830"/>
      <c r="X2" s="830"/>
      <c r="Y2" s="830"/>
      <c r="Z2" s="830"/>
      <c r="AA2" s="830"/>
      <c r="AB2" s="830"/>
      <c r="AC2" s="830"/>
      <c r="AD2" s="830"/>
      <c r="AE2" s="830"/>
      <c r="AF2" s="830"/>
      <c r="AG2" s="830"/>
      <c r="AH2" s="830"/>
      <c r="AI2" s="830"/>
      <c r="AJ2" s="830"/>
      <c r="AK2" s="830"/>
      <c r="AL2" s="830"/>
      <c r="AM2" s="830"/>
      <c r="AN2" s="830"/>
      <c r="AO2" s="830"/>
      <c r="AP2" s="830"/>
      <c r="AQ2" s="830"/>
      <c r="AR2" s="830"/>
      <c r="AS2" s="830"/>
      <c r="AT2" s="830"/>
      <c r="AU2" s="830"/>
      <c r="AV2" s="830"/>
      <c r="AW2" s="830"/>
      <c r="AX2" s="830"/>
      <c r="AY2" s="830"/>
      <c r="AZ2" s="830"/>
      <c r="BA2" s="830"/>
      <c r="BB2" s="830"/>
      <c r="BC2" s="830"/>
      <c r="BD2" s="830"/>
      <c r="BE2" s="830"/>
      <c r="BF2" s="830"/>
      <c r="BG2" s="830"/>
      <c r="BH2" s="830"/>
      <c r="BI2" s="830"/>
      <c r="BJ2" s="830"/>
      <c r="BK2" s="830"/>
      <c r="BL2" s="830"/>
      <c r="BM2" s="830"/>
      <c r="BN2" s="830"/>
      <c r="BO2" s="830"/>
      <c r="BP2" s="830"/>
      <c r="BQ2" s="830"/>
      <c r="BR2" s="830"/>
      <c r="BS2" s="830"/>
      <c r="BT2" s="830"/>
      <c r="BU2" s="830"/>
      <c r="BV2" s="830"/>
      <c r="BW2" s="830"/>
      <c r="BX2" s="830"/>
      <c r="BY2" s="830"/>
      <c r="BZ2" s="830"/>
      <c r="CA2" s="830"/>
      <c r="CB2" s="830"/>
      <c r="CC2" s="830"/>
      <c r="CD2" s="830"/>
      <c r="CE2" s="830"/>
      <c r="CF2" s="830"/>
      <c r="CG2" s="830"/>
      <c r="CH2" s="830"/>
      <c r="CI2" s="830"/>
      <c r="CJ2" s="830"/>
      <c r="CK2" s="830"/>
      <c r="CL2" s="830"/>
      <c r="CM2" s="830"/>
      <c r="CN2" s="830"/>
      <c r="CO2" s="830"/>
      <c r="CP2" s="830"/>
      <c r="CQ2" s="830"/>
      <c r="CR2" s="830"/>
      <c r="CS2" s="830"/>
      <c r="CT2" s="830"/>
      <c r="CU2" s="830"/>
      <c r="CV2" s="830"/>
      <c r="CW2" s="830"/>
      <c r="CX2" s="830"/>
      <c r="CY2" s="830"/>
      <c r="CZ2" s="830"/>
      <c r="DA2" s="830"/>
      <c r="DB2" s="830"/>
      <c r="DC2" s="830"/>
      <c r="DD2" s="830"/>
      <c r="DE2" s="830"/>
      <c r="DF2" s="830"/>
      <c r="DG2" s="830"/>
      <c r="DH2" s="830"/>
      <c r="DI2" s="830"/>
      <c r="DJ2" s="830"/>
      <c r="DK2" s="830"/>
      <c r="DL2" s="830"/>
      <c r="DM2" s="830"/>
      <c r="DN2" s="830"/>
      <c r="DO2" s="830"/>
      <c r="DP2" s="830"/>
      <c r="DQ2" s="830"/>
      <c r="DR2" s="830"/>
      <c r="DS2" s="830"/>
      <c r="DT2" s="830"/>
      <c r="DU2" s="830"/>
      <c r="DV2" s="830"/>
      <c r="DW2" s="830"/>
      <c r="DX2" s="830"/>
      <c r="DY2" s="830"/>
      <c r="DZ2" s="830"/>
      <c r="EA2" s="830"/>
      <c r="EB2" s="830"/>
      <c r="EC2" s="830"/>
      <c r="ED2" s="830"/>
      <c r="EE2" s="830"/>
      <c r="EF2" s="830"/>
      <c r="EG2" s="830"/>
      <c r="EH2" s="830"/>
      <c r="EI2" s="830"/>
      <c r="EJ2" s="830"/>
      <c r="EK2" s="830"/>
      <c r="EL2" s="830"/>
      <c r="EM2" s="830"/>
      <c r="EN2" s="830"/>
      <c r="EO2" s="830"/>
      <c r="EP2" s="830"/>
      <c r="EQ2" s="830"/>
      <c r="ER2" s="830"/>
      <c r="ES2" s="830"/>
      <c r="ET2" s="830"/>
      <c r="EU2" s="830"/>
      <c r="EV2" s="830"/>
      <c r="EW2" s="830"/>
      <c r="EX2" s="830"/>
      <c r="EY2" s="830"/>
      <c r="EZ2" s="830"/>
      <c r="FA2" s="830"/>
      <c r="FB2" s="830"/>
      <c r="FC2" s="830"/>
      <c r="FD2" s="830"/>
      <c r="FE2" s="830"/>
      <c r="FF2" s="830"/>
      <c r="FG2" s="830"/>
      <c r="FH2" s="830"/>
      <c r="FI2" s="830"/>
      <c r="FJ2" s="830"/>
      <c r="FK2" s="830"/>
      <c r="FL2" s="830"/>
      <c r="FM2" s="830"/>
      <c r="FN2" s="830"/>
      <c r="FO2" s="830"/>
    </row>
    <row r="3" spans="1:178" s="20" customFormat="1" ht="105" customHeight="1" x14ac:dyDescent="0.35">
      <c r="A3" s="13" t="s">
        <v>1</v>
      </c>
      <c r="B3" s="831" t="s">
        <v>1</v>
      </c>
      <c r="C3" s="833" t="s">
        <v>2</v>
      </c>
      <c r="D3" s="14" t="s">
        <v>3</v>
      </c>
      <c r="E3" s="835" t="s">
        <v>4</v>
      </c>
      <c r="F3" s="15" t="s">
        <v>5</v>
      </c>
      <c r="G3" s="15"/>
      <c r="H3" s="835" t="s">
        <v>6</v>
      </c>
      <c r="I3" s="15" t="s">
        <v>5</v>
      </c>
      <c r="J3" s="15"/>
      <c r="K3" s="835" t="s">
        <v>7</v>
      </c>
      <c r="L3" s="15" t="s">
        <v>5</v>
      </c>
      <c r="M3" s="15"/>
      <c r="N3" s="835" t="s">
        <v>8</v>
      </c>
      <c r="O3" s="15" t="s">
        <v>5</v>
      </c>
      <c r="P3" s="15"/>
      <c r="Q3" s="835" t="s">
        <v>9</v>
      </c>
      <c r="R3" s="15" t="s">
        <v>5</v>
      </c>
      <c r="S3" s="15"/>
      <c r="T3" s="835" t="s">
        <v>10</v>
      </c>
      <c r="U3" s="15" t="s">
        <v>5</v>
      </c>
      <c r="V3" s="15"/>
      <c r="W3" s="835" t="s">
        <v>11</v>
      </c>
      <c r="X3" s="15" t="s">
        <v>5</v>
      </c>
      <c r="Y3" s="15"/>
      <c r="Z3" s="835" t="s">
        <v>12</v>
      </c>
      <c r="AA3" s="837" t="s">
        <v>5</v>
      </c>
      <c r="AB3" s="837"/>
      <c r="AC3" s="835" t="s">
        <v>13</v>
      </c>
      <c r="AD3" s="837" t="s">
        <v>5</v>
      </c>
      <c r="AE3" s="837"/>
      <c r="AF3" s="835" t="s">
        <v>14</v>
      </c>
      <c r="AG3" s="837" t="s">
        <v>5</v>
      </c>
      <c r="AH3" s="837"/>
      <c r="AI3" s="835" t="s">
        <v>15</v>
      </c>
      <c r="AJ3" s="835" t="s">
        <v>16</v>
      </c>
      <c r="AK3" s="835" t="s">
        <v>17</v>
      </c>
      <c r="AL3" s="835" t="s">
        <v>18</v>
      </c>
      <c r="AM3" s="837" t="s">
        <v>19</v>
      </c>
      <c r="AN3" s="837" t="s">
        <v>20</v>
      </c>
      <c r="AO3" s="15" t="s">
        <v>21</v>
      </c>
      <c r="AP3" s="837" t="s">
        <v>16</v>
      </c>
      <c r="AQ3" s="835" t="s">
        <v>22</v>
      </c>
      <c r="AR3" s="835" t="s">
        <v>23</v>
      </c>
      <c r="AS3" s="835" t="s">
        <v>24</v>
      </c>
      <c r="AT3" s="837" t="s">
        <v>5</v>
      </c>
      <c r="AU3" s="837"/>
      <c r="AV3" s="835" t="s">
        <v>25</v>
      </c>
      <c r="AW3" s="837" t="s">
        <v>5</v>
      </c>
      <c r="AX3" s="837"/>
      <c r="AY3" s="835" t="s">
        <v>26</v>
      </c>
      <c r="AZ3" s="837" t="s">
        <v>5</v>
      </c>
      <c r="BA3" s="837"/>
      <c r="BB3" s="835" t="s">
        <v>27</v>
      </c>
      <c r="BC3" s="15" t="s">
        <v>5</v>
      </c>
      <c r="BD3" s="15"/>
      <c r="BE3" s="835" t="s">
        <v>28</v>
      </c>
      <c r="BF3" s="837" t="s">
        <v>5</v>
      </c>
      <c r="BG3" s="837"/>
      <c r="BH3" s="835" t="s">
        <v>29</v>
      </c>
      <c r="BI3" s="837" t="s">
        <v>5</v>
      </c>
      <c r="BJ3" s="837"/>
      <c r="BK3" s="837" t="s">
        <v>30</v>
      </c>
      <c r="BL3" s="837"/>
      <c r="BM3" s="837" t="s">
        <v>31</v>
      </c>
      <c r="BN3" s="837" t="s">
        <v>5</v>
      </c>
      <c r="BO3" s="837"/>
      <c r="BP3" s="837" t="s">
        <v>32</v>
      </c>
      <c r="BQ3" s="837" t="s">
        <v>5</v>
      </c>
      <c r="BR3" s="837"/>
      <c r="BS3" s="837" t="s">
        <v>33</v>
      </c>
      <c r="BT3" s="837" t="s">
        <v>5</v>
      </c>
      <c r="BU3" s="837"/>
      <c r="BV3" s="835" t="s">
        <v>24</v>
      </c>
      <c r="BW3" s="837" t="s">
        <v>5</v>
      </c>
      <c r="BX3" s="837"/>
      <c r="BY3" s="835" t="s">
        <v>34</v>
      </c>
      <c r="BZ3" s="837" t="s">
        <v>5</v>
      </c>
      <c r="CA3" s="837"/>
      <c r="CB3" s="835" t="s">
        <v>35</v>
      </c>
      <c r="CC3" s="837" t="s">
        <v>5</v>
      </c>
      <c r="CD3" s="837"/>
      <c r="CE3" s="837" t="s">
        <v>36</v>
      </c>
      <c r="CF3" s="837"/>
      <c r="CG3" s="835" t="s">
        <v>37</v>
      </c>
      <c r="CH3" s="835" t="s">
        <v>38</v>
      </c>
      <c r="CI3" s="837" t="s">
        <v>5</v>
      </c>
      <c r="CJ3" s="837"/>
      <c r="CK3" s="835" t="s">
        <v>13</v>
      </c>
      <c r="CL3" s="837" t="s">
        <v>5</v>
      </c>
      <c r="CM3" s="837"/>
      <c r="CN3" s="835" t="s">
        <v>39</v>
      </c>
      <c r="CO3" s="837" t="s">
        <v>5</v>
      </c>
      <c r="CP3" s="837"/>
      <c r="CQ3" s="835" t="s">
        <v>40</v>
      </c>
      <c r="CR3" s="837" t="s">
        <v>5</v>
      </c>
      <c r="CS3" s="837"/>
      <c r="CT3" s="835" t="s">
        <v>41</v>
      </c>
      <c r="CU3" s="837" t="s">
        <v>5</v>
      </c>
      <c r="CV3" s="837"/>
      <c r="CW3" s="835" t="s">
        <v>42</v>
      </c>
      <c r="CX3" s="837" t="s">
        <v>5</v>
      </c>
      <c r="CY3" s="837"/>
      <c r="CZ3" s="835" t="s">
        <v>43</v>
      </c>
      <c r="DA3" s="837" t="s">
        <v>5</v>
      </c>
      <c r="DB3" s="837"/>
      <c r="DC3" s="835" t="s">
        <v>44</v>
      </c>
      <c r="DD3" s="837" t="s">
        <v>5</v>
      </c>
      <c r="DE3" s="837"/>
      <c r="DF3" s="835" t="s">
        <v>45</v>
      </c>
      <c r="DG3" s="837" t="s">
        <v>5</v>
      </c>
      <c r="DH3" s="837"/>
      <c r="DI3" s="835" t="s">
        <v>461</v>
      </c>
      <c r="DJ3" s="837" t="s">
        <v>5</v>
      </c>
      <c r="DK3" s="837"/>
      <c r="DL3" s="837"/>
      <c r="DM3" s="835" t="s">
        <v>46</v>
      </c>
      <c r="DN3" s="835" t="s">
        <v>47</v>
      </c>
      <c r="DO3" s="837" t="s">
        <v>5</v>
      </c>
      <c r="DP3" s="837"/>
      <c r="DQ3" s="837"/>
      <c r="DR3" s="835" t="s">
        <v>48</v>
      </c>
      <c r="DS3" s="835" t="s">
        <v>47</v>
      </c>
      <c r="DT3" s="837" t="s">
        <v>5</v>
      </c>
      <c r="DU3" s="837"/>
      <c r="DV3" s="837"/>
      <c r="DW3" s="16"/>
      <c r="DX3" s="835" t="s">
        <v>49</v>
      </c>
      <c r="DY3" s="835" t="s">
        <v>47</v>
      </c>
      <c r="DZ3" s="837" t="s">
        <v>5</v>
      </c>
      <c r="EA3" s="837"/>
      <c r="EB3" s="837"/>
      <c r="EC3" s="837"/>
      <c r="ED3" s="837"/>
      <c r="EE3" s="837"/>
      <c r="EF3" s="835" t="s">
        <v>50</v>
      </c>
      <c r="EG3" s="835" t="s">
        <v>47</v>
      </c>
      <c r="EH3" s="835" t="s">
        <v>51</v>
      </c>
      <c r="EI3" s="17"/>
      <c r="EJ3" s="17"/>
      <c r="EK3" s="17"/>
      <c r="EL3" s="17"/>
      <c r="EM3" s="17"/>
      <c r="EN3" s="839" t="s">
        <v>5</v>
      </c>
      <c r="EO3" s="840"/>
      <c r="EP3" s="840"/>
      <c r="EQ3" s="840"/>
      <c r="ER3" s="840"/>
      <c r="ES3" s="841"/>
      <c r="ET3" s="18"/>
      <c r="EU3" s="835" t="s">
        <v>52</v>
      </c>
      <c r="EV3" s="835" t="s">
        <v>47</v>
      </c>
      <c r="EW3" s="837" t="s">
        <v>5</v>
      </c>
      <c r="EX3" s="837"/>
      <c r="EY3" s="837"/>
      <c r="EZ3" s="835" t="s">
        <v>53</v>
      </c>
      <c r="FA3" s="835" t="s">
        <v>47</v>
      </c>
      <c r="FB3" s="839" t="s">
        <v>5</v>
      </c>
      <c r="FC3" s="840"/>
      <c r="FD3" s="840"/>
      <c r="FE3" s="840"/>
      <c r="FF3" s="840"/>
      <c r="FG3" s="841"/>
      <c r="FH3" s="835" t="s">
        <v>54</v>
      </c>
      <c r="FI3" s="835" t="s">
        <v>47</v>
      </c>
      <c r="FJ3" s="839" t="s">
        <v>5</v>
      </c>
      <c r="FK3" s="840"/>
      <c r="FL3" s="840"/>
      <c r="FM3" s="840"/>
      <c r="FN3" s="840"/>
      <c r="FO3" s="842"/>
      <c r="FP3" s="19"/>
      <c r="FQ3" s="19"/>
      <c r="FR3" s="19"/>
      <c r="FS3" s="19"/>
      <c r="FT3" s="19"/>
      <c r="FU3" s="19"/>
      <c r="FV3" s="19"/>
    </row>
    <row r="4" spans="1:178" s="20" customFormat="1" ht="81.75" customHeight="1" thickBot="1" x14ac:dyDescent="0.4">
      <c r="A4" s="21"/>
      <c r="B4" s="832"/>
      <c r="C4" s="834"/>
      <c r="D4" s="22"/>
      <c r="E4" s="836"/>
      <c r="F4" s="23" t="s">
        <v>55</v>
      </c>
      <c r="G4" s="23" t="s">
        <v>56</v>
      </c>
      <c r="H4" s="836"/>
      <c r="I4" s="23" t="s">
        <v>55</v>
      </c>
      <c r="J4" s="23" t="s">
        <v>56</v>
      </c>
      <c r="K4" s="836"/>
      <c r="L4" s="23" t="s">
        <v>55</v>
      </c>
      <c r="M4" s="23" t="s">
        <v>56</v>
      </c>
      <c r="N4" s="836"/>
      <c r="O4" s="23" t="s">
        <v>55</v>
      </c>
      <c r="P4" s="23" t="s">
        <v>56</v>
      </c>
      <c r="Q4" s="836"/>
      <c r="R4" s="23" t="s">
        <v>55</v>
      </c>
      <c r="S4" s="23" t="s">
        <v>56</v>
      </c>
      <c r="T4" s="836"/>
      <c r="U4" s="23" t="s">
        <v>55</v>
      </c>
      <c r="V4" s="23" t="s">
        <v>56</v>
      </c>
      <c r="W4" s="836"/>
      <c r="X4" s="23" t="s">
        <v>55</v>
      </c>
      <c r="Y4" s="23" t="s">
        <v>56</v>
      </c>
      <c r="Z4" s="836"/>
      <c r="AA4" s="23" t="s">
        <v>55</v>
      </c>
      <c r="AB4" s="23" t="s">
        <v>56</v>
      </c>
      <c r="AC4" s="836"/>
      <c r="AD4" s="23" t="s">
        <v>55</v>
      </c>
      <c r="AE4" s="23" t="s">
        <v>56</v>
      </c>
      <c r="AF4" s="836"/>
      <c r="AG4" s="23" t="s">
        <v>55</v>
      </c>
      <c r="AH4" s="23" t="s">
        <v>56</v>
      </c>
      <c r="AI4" s="836"/>
      <c r="AJ4" s="836"/>
      <c r="AK4" s="836"/>
      <c r="AL4" s="836"/>
      <c r="AM4" s="838"/>
      <c r="AN4" s="838"/>
      <c r="AO4" s="23" t="s">
        <v>57</v>
      </c>
      <c r="AP4" s="838"/>
      <c r="AQ4" s="836"/>
      <c r="AR4" s="836"/>
      <c r="AS4" s="836"/>
      <c r="AT4" s="23" t="s">
        <v>55</v>
      </c>
      <c r="AU4" s="23" t="s">
        <v>56</v>
      </c>
      <c r="AV4" s="836"/>
      <c r="AW4" s="23" t="s">
        <v>55</v>
      </c>
      <c r="AX4" s="23" t="s">
        <v>56</v>
      </c>
      <c r="AY4" s="836"/>
      <c r="AZ4" s="23" t="s">
        <v>55</v>
      </c>
      <c r="BA4" s="23" t="s">
        <v>56</v>
      </c>
      <c r="BB4" s="836"/>
      <c r="BC4" s="23" t="s">
        <v>55</v>
      </c>
      <c r="BD4" s="23" t="s">
        <v>56</v>
      </c>
      <c r="BE4" s="836"/>
      <c r="BF4" s="23" t="s">
        <v>55</v>
      </c>
      <c r="BG4" s="23" t="s">
        <v>56</v>
      </c>
      <c r="BH4" s="836"/>
      <c r="BI4" s="23" t="s">
        <v>55</v>
      </c>
      <c r="BJ4" s="23" t="s">
        <v>56</v>
      </c>
      <c r="BK4" s="23" t="s">
        <v>57</v>
      </c>
      <c r="BL4" s="23" t="s">
        <v>58</v>
      </c>
      <c r="BM4" s="838"/>
      <c r="BN4" s="23" t="s">
        <v>55</v>
      </c>
      <c r="BO4" s="23" t="s">
        <v>56</v>
      </c>
      <c r="BP4" s="838"/>
      <c r="BQ4" s="23" t="s">
        <v>55</v>
      </c>
      <c r="BR4" s="23" t="s">
        <v>56</v>
      </c>
      <c r="BS4" s="838"/>
      <c r="BT4" s="23" t="s">
        <v>55</v>
      </c>
      <c r="BU4" s="23" t="s">
        <v>56</v>
      </c>
      <c r="BV4" s="836"/>
      <c r="BW4" s="23" t="s">
        <v>55</v>
      </c>
      <c r="BX4" s="23" t="s">
        <v>56</v>
      </c>
      <c r="BY4" s="836"/>
      <c r="BZ4" s="23" t="s">
        <v>55</v>
      </c>
      <c r="CA4" s="23" t="s">
        <v>56</v>
      </c>
      <c r="CB4" s="836"/>
      <c r="CC4" s="23" t="s">
        <v>55</v>
      </c>
      <c r="CD4" s="23" t="s">
        <v>59</v>
      </c>
      <c r="CE4" s="23" t="s">
        <v>57</v>
      </c>
      <c r="CF4" s="23" t="s">
        <v>58</v>
      </c>
      <c r="CG4" s="836"/>
      <c r="CH4" s="836"/>
      <c r="CI4" s="23" t="s">
        <v>55</v>
      </c>
      <c r="CJ4" s="23" t="s">
        <v>56</v>
      </c>
      <c r="CK4" s="836"/>
      <c r="CL4" s="23" t="s">
        <v>55</v>
      </c>
      <c r="CM4" s="23" t="s">
        <v>56</v>
      </c>
      <c r="CN4" s="836"/>
      <c r="CO4" s="23" t="s">
        <v>55</v>
      </c>
      <c r="CP4" s="23" t="s">
        <v>56</v>
      </c>
      <c r="CQ4" s="836"/>
      <c r="CR4" s="23" t="s">
        <v>55</v>
      </c>
      <c r="CS4" s="23" t="s">
        <v>56</v>
      </c>
      <c r="CT4" s="836"/>
      <c r="CU4" s="23" t="s">
        <v>55</v>
      </c>
      <c r="CV4" s="23" t="s">
        <v>56</v>
      </c>
      <c r="CW4" s="836"/>
      <c r="CX4" s="23" t="s">
        <v>55</v>
      </c>
      <c r="CY4" s="23" t="s">
        <v>59</v>
      </c>
      <c r="CZ4" s="836"/>
      <c r="DA4" s="23" t="s">
        <v>55</v>
      </c>
      <c r="DB4" s="23" t="s">
        <v>59</v>
      </c>
      <c r="DC4" s="836"/>
      <c r="DD4" s="23" t="s">
        <v>55</v>
      </c>
      <c r="DE4" s="23" t="s">
        <v>56</v>
      </c>
      <c r="DF4" s="836"/>
      <c r="DG4" s="23" t="s">
        <v>60</v>
      </c>
      <c r="DH4" s="23" t="s">
        <v>59</v>
      </c>
      <c r="DI4" s="836"/>
      <c r="DJ4" s="23" t="s">
        <v>55</v>
      </c>
      <c r="DK4" s="23" t="s">
        <v>61</v>
      </c>
      <c r="DL4" s="23" t="s">
        <v>59</v>
      </c>
      <c r="DM4" s="836"/>
      <c r="DN4" s="836"/>
      <c r="DO4" s="23" t="s">
        <v>55</v>
      </c>
      <c r="DP4" s="23" t="s">
        <v>61</v>
      </c>
      <c r="DQ4" s="23" t="s">
        <v>59</v>
      </c>
      <c r="DR4" s="836"/>
      <c r="DS4" s="836"/>
      <c r="DT4" s="23" t="s">
        <v>55</v>
      </c>
      <c r="DU4" s="23" t="s">
        <v>61</v>
      </c>
      <c r="DV4" s="23" t="s">
        <v>59</v>
      </c>
      <c r="DW4" s="24"/>
      <c r="DX4" s="836"/>
      <c r="DY4" s="836"/>
      <c r="DZ4" s="23" t="s">
        <v>55</v>
      </c>
      <c r="EA4" s="23" t="s">
        <v>47</v>
      </c>
      <c r="EB4" s="23" t="s">
        <v>61</v>
      </c>
      <c r="EC4" s="23" t="s">
        <v>47</v>
      </c>
      <c r="ED4" s="23" t="s">
        <v>59</v>
      </c>
      <c r="EE4" s="23" t="s">
        <v>47</v>
      </c>
      <c r="EF4" s="836"/>
      <c r="EG4" s="836"/>
      <c r="EH4" s="836"/>
      <c r="EI4" s="24"/>
      <c r="EJ4" s="24"/>
      <c r="EK4" s="24"/>
      <c r="EL4" s="24"/>
      <c r="EM4" s="24"/>
      <c r="EN4" s="23" t="s">
        <v>55</v>
      </c>
      <c r="EO4" s="23" t="s">
        <v>47</v>
      </c>
      <c r="EP4" s="23" t="s">
        <v>61</v>
      </c>
      <c r="EQ4" s="23" t="s">
        <v>47</v>
      </c>
      <c r="ER4" s="23" t="s">
        <v>59</v>
      </c>
      <c r="ES4" s="23" t="s">
        <v>47</v>
      </c>
      <c r="ET4" s="23" t="s">
        <v>56</v>
      </c>
      <c r="EU4" s="836"/>
      <c r="EV4" s="836"/>
      <c r="EW4" s="23" t="s">
        <v>55</v>
      </c>
      <c r="EX4" s="23" t="s">
        <v>61</v>
      </c>
      <c r="EY4" s="23" t="s">
        <v>59</v>
      </c>
      <c r="EZ4" s="836"/>
      <c r="FA4" s="836"/>
      <c r="FB4" s="23" t="s">
        <v>55</v>
      </c>
      <c r="FC4" s="23" t="s">
        <v>47</v>
      </c>
      <c r="FD4" s="23" t="s">
        <v>61</v>
      </c>
      <c r="FE4" s="23" t="s">
        <v>47</v>
      </c>
      <c r="FF4" s="23" t="s">
        <v>59</v>
      </c>
      <c r="FG4" s="23" t="s">
        <v>47</v>
      </c>
      <c r="FH4" s="836"/>
      <c r="FI4" s="836"/>
      <c r="FJ4" s="23" t="s">
        <v>55</v>
      </c>
      <c r="FK4" s="23" t="s">
        <v>47</v>
      </c>
      <c r="FL4" s="23" t="s">
        <v>61</v>
      </c>
      <c r="FM4" s="23" t="s">
        <v>47</v>
      </c>
      <c r="FN4" s="23" t="s">
        <v>59</v>
      </c>
      <c r="FO4" s="25" t="s">
        <v>47</v>
      </c>
      <c r="FP4" s="19"/>
      <c r="FQ4" s="19"/>
      <c r="FR4" s="19"/>
      <c r="FS4" s="19"/>
      <c r="FT4" s="19"/>
      <c r="FU4" s="19"/>
      <c r="FV4" s="19"/>
    </row>
    <row r="5" spans="1:178" s="26" customFormat="1" ht="15" customHeight="1" thickBot="1" x14ac:dyDescent="0.4">
      <c r="B5" s="27">
        <v>1</v>
      </c>
      <c r="C5" s="28">
        <v>2</v>
      </c>
      <c r="D5" s="28"/>
      <c r="E5" s="29">
        <v>3</v>
      </c>
      <c r="F5" s="29" t="s">
        <v>62</v>
      </c>
      <c r="G5" s="29" t="s">
        <v>63</v>
      </c>
      <c r="H5" s="29">
        <v>3</v>
      </c>
      <c r="I5" s="29" t="s">
        <v>62</v>
      </c>
      <c r="J5" s="29" t="s">
        <v>63</v>
      </c>
      <c r="K5" s="29">
        <v>3</v>
      </c>
      <c r="L5" s="29" t="s">
        <v>62</v>
      </c>
      <c r="M5" s="29" t="s">
        <v>63</v>
      </c>
      <c r="N5" s="29">
        <v>3</v>
      </c>
      <c r="O5" s="29" t="s">
        <v>62</v>
      </c>
      <c r="P5" s="29" t="s">
        <v>63</v>
      </c>
      <c r="Q5" s="28">
        <v>3</v>
      </c>
      <c r="R5" s="29" t="s">
        <v>62</v>
      </c>
      <c r="S5" s="29" t="s">
        <v>63</v>
      </c>
      <c r="T5" s="28" t="s">
        <v>64</v>
      </c>
      <c r="U5" s="28" t="s">
        <v>62</v>
      </c>
      <c r="V5" s="28" t="s">
        <v>63</v>
      </c>
      <c r="W5" s="28" t="s">
        <v>65</v>
      </c>
      <c r="X5" s="28" t="s">
        <v>62</v>
      </c>
      <c r="Y5" s="28" t="s">
        <v>63</v>
      </c>
      <c r="Z5" s="28" t="s">
        <v>64</v>
      </c>
      <c r="AA5" s="28" t="s">
        <v>62</v>
      </c>
      <c r="AB5" s="28" t="s">
        <v>63</v>
      </c>
      <c r="AC5" s="28" t="s">
        <v>65</v>
      </c>
      <c r="AD5" s="28" t="s">
        <v>66</v>
      </c>
      <c r="AE5" s="28" t="s">
        <v>67</v>
      </c>
      <c r="AF5" s="28" t="s">
        <v>68</v>
      </c>
      <c r="AG5" s="28" t="s">
        <v>69</v>
      </c>
      <c r="AH5" s="28" t="s">
        <v>70</v>
      </c>
      <c r="AI5" s="28" t="s">
        <v>71</v>
      </c>
      <c r="AJ5" s="28" t="s">
        <v>72</v>
      </c>
      <c r="AK5" s="28" t="s">
        <v>73</v>
      </c>
      <c r="AL5" s="28" t="s">
        <v>72</v>
      </c>
      <c r="AM5" s="28" t="s">
        <v>74</v>
      </c>
      <c r="AN5" s="28" t="s">
        <v>73</v>
      </c>
      <c r="AO5" s="28" t="s">
        <v>71</v>
      </c>
      <c r="AP5" s="28" t="s">
        <v>75</v>
      </c>
      <c r="AQ5" s="28" t="s">
        <v>72</v>
      </c>
      <c r="AR5" s="28" t="s">
        <v>73</v>
      </c>
      <c r="AS5" s="28" t="s">
        <v>64</v>
      </c>
      <c r="AT5" s="28" t="s">
        <v>62</v>
      </c>
      <c r="AU5" s="28" t="s">
        <v>63</v>
      </c>
      <c r="AV5" s="28" t="s">
        <v>65</v>
      </c>
      <c r="AW5" s="28" t="s">
        <v>66</v>
      </c>
      <c r="AX5" s="28" t="s">
        <v>67</v>
      </c>
      <c r="AY5" s="28" t="s">
        <v>68</v>
      </c>
      <c r="AZ5" s="28" t="s">
        <v>69</v>
      </c>
      <c r="BA5" s="28" t="s">
        <v>70</v>
      </c>
      <c r="BB5" s="28" t="s">
        <v>76</v>
      </c>
      <c r="BC5" s="29" t="s">
        <v>62</v>
      </c>
      <c r="BD5" s="29" t="s">
        <v>63</v>
      </c>
      <c r="BE5" s="28" t="s">
        <v>71</v>
      </c>
      <c r="BF5" s="28" t="s">
        <v>77</v>
      </c>
      <c r="BG5" s="28" t="s">
        <v>78</v>
      </c>
      <c r="BH5" s="28" t="s">
        <v>64</v>
      </c>
      <c r="BI5" s="28" t="s">
        <v>62</v>
      </c>
      <c r="BJ5" s="28" t="s">
        <v>63</v>
      </c>
      <c r="BK5" s="28" t="s">
        <v>71</v>
      </c>
      <c r="BL5" s="28" t="s">
        <v>79</v>
      </c>
      <c r="BM5" s="28" t="s">
        <v>72</v>
      </c>
      <c r="BN5" s="28" t="s">
        <v>80</v>
      </c>
      <c r="BO5" s="28" t="s">
        <v>81</v>
      </c>
      <c r="BP5" s="28" t="s">
        <v>73</v>
      </c>
      <c r="BQ5" s="28" t="s">
        <v>82</v>
      </c>
      <c r="BR5" s="28" t="s">
        <v>83</v>
      </c>
      <c r="BS5" s="28" t="s">
        <v>74</v>
      </c>
      <c r="BT5" s="28" t="s">
        <v>84</v>
      </c>
      <c r="BU5" s="28" t="s">
        <v>85</v>
      </c>
      <c r="BV5" s="28" t="s">
        <v>72</v>
      </c>
      <c r="BW5" s="28" t="s">
        <v>86</v>
      </c>
      <c r="BX5" s="28" t="s">
        <v>87</v>
      </c>
      <c r="BY5" s="28" t="s">
        <v>65</v>
      </c>
      <c r="BZ5" s="28" t="s">
        <v>66</v>
      </c>
      <c r="CA5" s="28" t="s">
        <v>67</v>
      </c>
      <c r="CB5" s="28" t="s">
        <v>64</v>
      </c>
      <c r="CC5" s="28" t="s">
        <v>62</v>
      </c>
      <c r="CD5" s="28" t="s">
        <v>63</v>
      </c>
      <c r="CE5" s="28" t="s">
        <v>73</v>
      </c>
      <c r="CF5" s="28" t="s">
        <v>74</v>
      </c>
      <c r="CG5" s="28" t="s">
        <v>88</v>
      </c>
      <c r="CH5" s="28" t="s">
        <v>72</v>
      </c>
      <c r="CI5" s="28" t="s">
        <v>89</v>
      </c>
      <c r="CJ5" s="28" t="s">
        <v>90</v>
      </c>
      <c r="CK5" s="28" t="s">
        <v>73</v>
      </c>
      <c r="CL5" s="28" t="s">
        <v>91</v>
      </c>
      <c r="CM5" s="28" t="s">
        <v>92</v>
      </c>
      <c r="CN5" s="28" t="s">
        <v>74</v>
      </c>
      <c r="CO5" s="28"/>
      <c r="CP5" s="28"/>
      <c r="CQ5" s="28" t="s">
        <v>71</v>
      </c>
      <c r="CR5" s="28" t="s">
        <v>77</v>
      </c>
      <c r="CS5" s="28" t="s">
        <v>78</v>
      </c>
      <c r="CT5" s="28" t="s">
        <v>65</v>
      </c>
      <c r="CU5" s="28" t="s">
        <v>93</v>
      </c>
      <c r="CV5" s="28" t="s">
        <v>94</v>
      </c>
      <c r="CW5" s="28" t="s">
        <v>64</v>
      </c>
      <c r="CX5" s="28" t="s">
        <v>62</v>
      </c>
      <c r="CY5" s="28" t="s">
        <v>63</v>
      </c>
      <c r="CZ5" s="28" t="s">
        <v>71</v>
      </c>
      <c r="DA5" s="28" t="s">
        <v>66</v>
      </c>
      <c r="DB5" s="28" t="s">
        <v>67</v>
      </c>
      <c r="DC5" s="28" t="s">
        <v>75</v>
      </c>
      <c r="DD5" s="28"/>
      <c r="DE5" s="28"/>
      <c r="DF5" s="28" t="s">
        <v>65</v>
      </c>
      <c r="DG5" s="28" t="s">
        <v>66</v>
      </c>
      <c r="DH5" s="28" t="s">
        <v>67</v>
      </c>
      <c r="DI5" s="28" t="s">
        <v>64</v>
      </c>
      <c r="DJ5" s="28" t="s">
        <v>62</v>
      </c>
      <c r="DK5" s="28" t="s">
        <v>63</v>
      </c>
      <c r="DL5" s="28" t="s">
        <v>95</v>
      </c>
      <c r="DM5" s="28" t="s">
        <v>65</v>
      </c>
      <c r="DN5" s="28" t="s">
        <v>96</v>
      </c>
      <c r="DO5" s="28" t="s">
        <v>66</v>
      </c>
      <c r="DP5" s="28" t="s">
        <v>67</v>
      </c>
      <c r="DQ5" s="28" t="s">
        <v>97</v>
      </c>
      <c r="DR5" s="28" t="s">
        <v>68</v>
      </c>
      <c r="DS5" s="28" t="s">
        <v>98</v>
      </c>
      <c r="DT5" s="28" t="s">
        <v>69</v>
      </c>
      <c r="DU5" s="28" t="s">
        <v>70</v>
      </c>
      <c r="DV5" s="28" t="s">
        <v>99</v>
      </c>
      <c r="DW5" s="28"/>
      <c r="DX5" s="28" t="s">
        <v>65</v>
      </c>
      <c r="DY5" s="28" t="s">
        <v>96</v>
      </c>
      <c r="DZ5" s="28" t="s">
        <v>66</v>
      </c>
      <c r="EA5" s="28" t="s">
        <v>100</v>
      </c>
      <c r="EB5" s="28" t="s">
        <v>67</v>
      </c>
      <c r="EC5" s="28" t="s">
        <v>101</v>
      </c>
      <c r="ED5" s="28" t="s">
        <v>97</v>
      </c>
      <c r="EE5" s="28" t="s">
        <v>102</v>
      </c>
      <c r="EF5" s="28" t="s">
        <v>65</v>
      </c>
      <c r="EG5" s="28" t="s">
        <v>96</v>
      </c>
      <c r="EH5" s="28" t="s">
        <v>103</v>
      </c>
      <c r="EI5" s="28"/>
      <c r="EJ5" s="28"/>
      <c r="EK5" s="28"/>
      <c r="EL5" s="28"/>
      <c r="EM5" s="28"/>
      <c r="EN5" s="28" t="s">
        <v>66</v>
      </c>
      <c r="EO5" s="28" t="s">
        <v>100</v>
      </c>
      <c r="EP5" s="28" t="s">
        <v>67</v>
      </c>
      <c r="EQ5" s="28" t="s">
        <v>101</v>
      </c>
      <c r="ER5" s="28" t="s">
        <v>97</v>
      </c>
      <c r="ES5" s="28" t="s">
        <v>104</v>
      </c>
      <c r="ET5" s="28" t="s">
        <v>78</v>
      </c>
      <c r="EU5" s="30" t="s">
        <v>68</v>
      </c>
      <c r="EV5" s="28" t="s">
        <v>98</v>
      </c>
      <c r="EW5" s="28" t="s">
        <v>69</v>
      </c>
      <c r="EX5" s="28" t="s">
        <v>70</v>
      </c>
      <c r="EY5" s="28" t="s">
        <v>99</v>
      </c>
      <c r="EZ5" s="28" t="s">
        <v>75</v>
      </c>
      <c r="FA5" s="28" t="s">
        <v>105</v>
      </c>
      <c r="FB5" s="28" t="s">
        <v>93</v>
      </c>
      <c r="FC5" s="28" t="s">
        <v>106</v>
      </c>
      <c r="FD5" s="28" t="s">
        <v>94</v>
      </c>
      <c r="FE5" s="28" t="s">
        <v>107</v>
      </c>
      <c r="FF5" s="28" t="s">
        <v>108</v>
      </c>
      <c r="FG5" s="28" t="s">
        <v>109</v>
      </c>
      <c r="FH5" s="28" t="s">
        <v>75</v>
      </c>
      <c r="FI5" s="28" t="s">
        <v>105</v>
      </c>
      <c r="FJ5" s="28" t="s">
        <v>93</v>
      </c>
      <c r="FK5" s="28" t="s">
        <v>106</v>
      </c>
      <c r="FL5" s="28" t="s">
        <v>94</v>
      </c>
      <c r="FM5" s="28" t="s">
        <v>107</v>
      </c>
      <c r="FN5" s="28" t="s">
        <v>108</v>
      </c>
      <c r="FO5" s="31" t="s">
        <v>109</v>
      </c>
      <c r="FP5" s="32"/>
      <c r="FQ5" s="32"/>
      <c r="FR5" s="32"/>
      <c r="FS5" s="32"/>
      <c r="FT5" s="32"/>
      <c r="FU5" s="32"/>
      <c r="FV5" s="32"/>
    </row>
    <row r="6" spans="1:178" s="33" customFormat="1" ht="35.25" customHeight="1" x14ac:dyDescent="0.25">
      <c r="B6" s="843" t="s">
        <v>110</v>
      </c>
      <c r="C6" s="844"/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4"/>
      <c r="R6" s="35"/>
      <c r="S6" s="35"/>
      <c r="T6" s="34"/>
      <c r="U6" s="34"/>
      <c r="V6" s="34"/>
      <c r="W6" s="34"/>
      <c r="X6" s="34"/>
      <c r="Y6" s="34"/>
      <c r="Z6" s="36" t="e">
        <f t="shared" ref="Z6:AN6" si="0">Z296</f>
        <v>#REF!</v>
      </c>
      <c r="AA6" s="36" t="e">
        <f t="shared" si="0"/>
        <v>#REF!</v>
      </c>
      <c r="AB6" s="36" t="e">
        <f t="shared" si="0"/>
        <v>#REF!</v>
      </c>
      <c r="AC6" s="36" t="e">
        <f t="shared" si="0"/>
        <v>#REF!</v>
      </c>
      <c r="AD6" s="36" t="e">
        <f t="shared" si="0"/>
        <v>#REF!</v>
      </c>
      <c r="AE6" s="36" t="e">
        <f t="shared" si="0"/>
        <v>#REF!</v>
      </c>
      <c r="AF6" s="36" t="e">
        <f t="shared" si="0"/>
        <v>#REF!</v>
      </c>
      <c r="AG6" s="36" t="e">
        <f t="shared" si="0"/>
        <v>#REF!</v>
      </c>
      <c r="AH6" s="36" t="e">
        <f t="shared" si="0"/>
        <v>#REF!</v>
      </c>
      <c r="AI6" s="36" t="e">
        <f t="shared" si="0"/>
        <v>#REF!</v>
      </c>
      <c r="AJ6" s="36" t="e">
        <f t="shared" si="0"/>
        <v>#REF!</v>
      </c>
      <c r="AK6" s="36" t="e">
        <f t="shared" si="0"/>
        <v>#REF!</v>
      </c>
      <c r="AL6" s="36" t="e">
        <f t="shared" si="0"/>
        <v>#REF!</v>
      </c>
      <c r="AM6" s="36" t="e">
        <f t="shared" si="0"/>
        <v>#REF!</v>
      </c>
      <c r="AN6" s="36" t="e">
        <f t="shared" si="0"/>
        <v>#REF!</v>
      </c>
      <c r="AO6" s="37">
        <v>1</v>
      </c>
      <c r="AP6" s="36" t="e">
        <f t="shared" ref="AP6:BJ6" si="1">AP296</f>
        <v>#REF!</v>
      </c>
      <c r="AQ6" s="36" t="e">
        <f t="shared" si="1"/>
        <v>#REF!</v>
      </c>
      <c r="AR6" s="36" t="e">
        <f t="shared" si="1"/>
        <v>#REF!</v>
      </c>
      <c r="AS6" s="36" t="e">
        <f t="shared" si="1"/>
        <v>#REF!</v>
      </c>
      <c r="AT6" s="36" t="e">
        <f t="shared" si="1"/>
        <v>#REF!</v>
      </c>
      <c r="AU6" s="36" t="e">
        <f t="shared" si="1"/>
        <v>#REF!</v>
      </c>
      <c r="AV6" s="36" t="e">
        <f t="shared" si="1"/>
        <v>#REF!</v>
      </c>
      <c r="AW6" s="36" t="e">
        <f t="shared" si="1"/>
        <v>#REF!</v>
      </c>
      <c r="AX6" s="36" t="e">
        <f t="shared" si="1"/>
        <v>#REF!</v>
      </c>
      <c r="AY6" s="36" t="e">
        <f t="shared" si="1"/>
        <v>#REF!</v>
      </c>
      <c r="AZ6" s="36" t="e">
        <f t="shared" si="1"/>
        <v>#REF!</v>
      </c>
      <c r="BA6" s="36" t="e">
        <f t="shared" si="1"/>
        <v>#REF!</v>
      </c>
      <c r="BB6" s="36" t="e">
        <f t="shared" si="1"/>
        <v>#REF!</v>
      </c>
      <c r="BC6" s="36" t="e">
        <f t="shared" si="1"/>
        <v>#REF!</v>
      </c>
      <c r="BD6" s="36" t="e">
        <f t="shared" si="1"/>
        <v>#REF!</v>
      </c>
      <c r="BE6" s="36" t="e">
        <f t="shared" si="1"/>
        <v>#REF!</v>
      </c>
      <c r="BF6" s="36" t="e">
        <f t="shared" si="1"/>
        <v>#REF!</v>
      </c>
      <c r="BG6" s="36" t="e">
        <f t="shared" si="1"/>
        <v>#REF!</v>
      </c>
      <c r="BH6" s="36" t="e">
        <f t="shared" si="1"/>
        <v>#REF!</v>
      </c>
      <c r="BI6" s="36" t="e">
        <f t="shared" si="1"/>
        <v>#REF!</v>
      </c>
      <c r="BJ6" s="36" t="e">
        <f t="shared" si="1"/>
        <v>#REF!</v>
      </c>
      <c r="BK6" s="38">
        <v>1</v>
      </c>
      <c r="BL6" s="36" t="e">
        <f t="shared" ref="BL6:CD6" si="2">BL296</f>
        <v>#REF!</v>
      </c>
      <c r="BM6" s="36" t="e">
        <f t="shared" si="2"/>
        <v>#REF!</v>
      </c>
      <c r="BN6" s="36" t="e">
        <f t="shared" si="2"/>
        <v>#REF!</v>
      </c>
      <c r="BO6" s="36" t="e">
        <f t="shared" si="2"/>
        <v>#REF!</v>
      </c>
      <c r="BP6" s="36" t="e">
        <f t="shared" si="2"/>
        <v>#REF!</v>
      </c>
      <c r="BQ6" s="36" t="e">
        <f t="shared" si="2"/>
        <v>#REF!</v>
      </c>
      <c r="BR6" s="36" t="e">
        <f t="shared" si="2"/>
        <v>#REF!</v>
      </c>
      <c r="BS6" s="36" t="e">
        <f t="shared" si="2"/>
        <v>#REF!</v>
      </c>
      <c r="BT6" s="36" t="e">
        <f t="shared" si="2"/>
        <v>#REF!</v>
      </c>
      <c r="BU6" s="36" t="e">
        <f t="shared" si="2"/>
        <v>#REF!</v>
      </c>
      <c r="BV6" s="36" t="e">
        <f t="shared" si="2"/>
        <v>#REF!</v>
      </c>
      <c r="BW6" s="36" t="e">
        <f t="shared" si="2"/>
        <v>#REF!</v>
      </c>
      <c r="BX6" s="36" t="e">
        <f t="shared" si="2"/>
        <v>#REF!</v>
      </c>
      <c r="BY6" s="36" t="e">
        <f t="shared" si="2"/>
        <v>#REF!</v>
      </c>
      <c r="BZ6" s="36" t="e">
        <f t="shared" si="2"/>
        <v>#REF!</v>
      </c>
      <c r="CA6" s="36" t="e">
        <f t="shared" si="2"/>
        <v>#REF!</v>
      </c>
      <c r="CB6" s="36" t="e">
        <f t="shared" si="2"/>
        <v>#REF!</v>
      </c>
      <c r="CC6" s="36" t="e">
        <f t="shared" si="2"/>
        <v>#REF!</v>
      </c>
      <c r="CD6" s="36" t="e">
        <f t="shared" si="2"/>
        <v>#REF!</v>
      </c>
      <c r="CE6" s="36">
        <v>1</v>
      </c>
      <c r="CF6" s="36" t="e">
        <f>CF296</f>
        <v>#REF!</v>
      </c>
      <c r="CG6" s="36"/>
      <c r="CH6" s="36" t="e">
        <f t="shared" ref="CH6:DH6" si="3">CH296</f>
        <v>#REF!</v>
      </c>
      <c r="CI6" s="36" t="e">
        <f t="shared" si="3"/>
        <v>#REF!</v>
      </c>
      <c r="CJ6" s="36" t="e">
        <f t="shared" si="3"/>
        <v>#REF!</v>
      </c>
      <c r="CK6" s="36" t="e">
        <f t="shared" si="3"/>
        <v>#REF!</v>
      </c>
      <c r="CL6" s="36" t="e">
        <f t="shared" si="3"/>
        <v>#REF!</v>
      </c>
      <c r="CM6" s="36" t="e">
        <f t="shared" si="3"/>
        <v>#REF!</v>
      </c>
      <c r="CN6" s="36">
        <f t="shared" si="3"/>
        <v>0</v>
      </c>
      <c r="CO6" s="36">
        <f t="shared" si="3"/>
        <v>0</v>
      </c>
      <c r="CP6" s="36">
        <f t="shared" si="3"/>
        <v>0</v>
      </c>
      <c r="CQ6" s="36" t="e">
        <f t="shared" si="3"/>
        <v>#REF!</v>
      </c>
      <c r="CR6" s="36" t="e">
        <f t="shared" si="3"/>
        <v>#REF!</v>
      </c>
      <c r="CS6" s="36" t="e">
        <f t="shared" si="3"/>
        <v>#REF!</v>
      </c>
      <c r="CT6" s="36" t="e">
        <f t="shared" si="3"/>
        <v>#REF!</v>
      </c>
      <c r="CU6" s="36" t="e">
        <f t="shared" si="3"/>
        <v>#REF!</v>
      </c>
      <c r="CV6" s="36" t="e">
        <f t="shared" si="3"/>
        <v>#REF!</v>
      </c>
      <c r="CW6" s="39">
        <f t="shared" si="3"/>
        <v>10476422.890810002</v>
      </c>
      <c r="CX6" s="39">
        <f t="shared" si="3"/>
        <v>9096454.6208100002</v>
      </c>
      <c r="CY6" s="39">
        <f t="shared" si="3"/>
        <v>1379968.2700000003</v>
      </c>
      <c r="CZ6" s="39" t="e">
        <f t="shared" si="3"/>
        <v>#REF!</v>
      </c>
      <c r="DA6" s="39" t="e">
        <f t="shared" si="3"/>
        <v>#REF!</v>
      </c>
      <c r="DB6" s="39" t="e">
        <f t="shared" si="3"/>
        <v>#REF!</v>
      </c>
      <c r="DC6" s="39" t="e">
        <f t="shared" si="3"/>
        <v>#DIV/0!</v>
      </c>
      <c r="DD6" s="39" t="e">
        <f t="shared" si="3"/>
        <v>#DIV/0!</v>
      </c>
      <c r="DE6" s="39">
        <f t="shared" si="3"/>
        <v>380350</v>
      </c>
      <c r="DF6" s="39">
        <f t="shared" si="3"/>
        <v>815.43569000036223</v>
      </c>
      <c r="DG6" s="39">
        <f t="shared" si="3"/>
        <v>17590.964980000426</v>
      </c>
      <c r="DH6" s="39">
        <f t="shared" si="3"/>
        <v>-16775.529290000064</v>
      </c>
      <c r="DI6" s="39">
        <f>DJ6+DK6+DL6</f>
        <v>11980334.340090003</v>
      </c>
      <c r="DJ6" s="39">
        <f>DJ18+DJ260+DJ287+DJ290+DJ288</f>
        <v>10351607.270780003</v>
      </c>
      <c r="DK6" s="39">
        <f>DK18+DK260+DK287+DK290+DK288</f>
        <v>265915.43025999999</v>
      </c>
      <c r="DL6" s="39">
        <f>DL18+DL260+DL287+DL290+DL288</f>
        <v>1362811.6390500001</v>
      </c>
      <c r="DM6" s="40">
        <f>DO6+DP6+DQ6</f>
        <v>11305885.382610001</v>
      </c>
      <c r="DN6" s="41">
        <f>DM6/DI6</f>
        <v>0.94370366148938922</v>
      </c>
      <c r="DO6" s="40">
        <f>DO18+DO260+DO287+DO290+DO288</f>
        <v>9805964.9080800004</v>
      </c>
      <c r="DP6" s="40">
        <f>DP18+DP260+DP287+DP290+DP288</f>
        <v>192953.42554999999</v>
      </c>
      <c r="DQ6" s="40">
        <f>DQ18+DQ260+DQ287+DQ290+DQ288</f>
        <v>1306967.0489800002</v>
      </c>
      <c r="DR6" s="40">
        <f>DT6+DU6+DV6</f>
        <v>581715.40618999989</v>
      </c>
      <c r="DS6" s="41">
        <f t="shared" ref="DS6:DS16" si="4">DR6/DI6</f>
        <v>4.8555857430739258E-2</v>
      </c>
      <c r="DT6" s="40">
        <f>DT18+DT260+DT287+DT290+DT288</f>
        <v>525850.37734999997</v>
      </c>
      <c r="DU6" s="40">
        <f>DU18+DU260+DU287+DU290+DU288</f>
        <v>228.45341999999971</v>
      </c>
      <c r="DV6" s="40">
        <f>DV18+DV260+DV287+DV290+DV288</f>
        <v>55636.57541999987</v>
      </c>
      <c r="DW6" s="40"/>
      <c r="DX6" s="40">
        <f>DZ6+EB6+ED6</f>
        <v>10484903.563309999</v>
      </c>
      <c r="DY6" s="41">
        <f t="shared" ref="DY6:DY16" si="5">DX6/DI6</f>
        <v>0.87517620674609908</v>
      </c>
      <c r="DZ6" s="40">
        <f>DZ296</f>
        <v>9648105.9527000003</v>
      </c>
      <c r="EA6" s="41">
        <f>DZ6/DJ6</f>
        <v>0.93203941188284734</v>
      </c>
      <c r="EB6" s="40">
        <f>EB18+EB260+EB287+EB290+EB288</f>
        <v>105168.25466999999</v>
      </c>
      <c r="EC6" s="41">
        <f>EB6/DK6</f>
        <v>0.3954951187570096</v>
      </c>
      <c r="ED6" s="40">
        <f>ED18+ED260+ED287+ED290+ED288</f>
        <v>731629.35594000004</v>
      </c>
      <c r="EE6" s="41">
        <f>ED6/DL6</f>
        <v>0.5368528819213858</v>
      </c>
      <c r="EF6" s="39">
        <f>EN6+EP6+ER6</f>
        <v>11220967.993170001</v>
      </c>
      <c r="EG6" s="42">
        <f t="shared" ref="EG6:EG16" si="6">EF6/DI6</f>
        <v>0.93661559641295478</v>
      </c>
      <c r="EH6" s="43">
        <f t="shared" ref="EH6:EH16" si="7">EF6/DM6</f>
        <v>0.99248909868035506</v>
      </c>
      <c r="EI6" s="42"/>
      <c r="EJ6" s="42"/>
      <c r="EK6" s="42"/>
      <c r="EL6" s="42"/>
      <c r="EM6" s="42"/>
      <c r="EN6" s="39">
        <f>EN18+EN260+EN287+EN290+EN288</f>
        <v>9648105.9527000003</v>
      </c>
      <c r="EO6" s="42">
        <f>EN6/DJ6</f>
        <v>0.93203941188284734</v>
      </c>
      <c r="EP6" s="39">
        <f>EP18+EP260+EP287+EP290+EP288</f>
        <v>265686.97684000002</v>
      </c>
      <c r="EQ6" s="42">
        <f>EP6/DK6</f>
        <v>0.99914087941502072</v>
      </c>
      <c r="ER6" s="39">
        <f>ER18+ER260+ER287+ER290+ER288</f>
        <v>1307175.06363</v>
      </c>
      <c r="ES6" s="42">
        <f>ER6/DL6</f>
        <v>0.95917515390550689</v>
      </c>
      <c r="ET6" s="39">
        <f t="shared" ref="ET6" si="8">ET296</f>
        <v>1175090.28</v>
      </c>
      <c r="EU6" s="39">
        <f>EW6+EX6+EY6</f>
        <v>759366.34692000027</v>
      </c>
      <c r="EV6" s="42">
        <f>EU6/DI6</f>
        <v>6.3384403587045099E-2</v>
      </c>
      <c r="EW6" s="39">
        <f>EW18+EW260+EW287+EW290+EW288</f>
        <v>703501.31808000023</v>
      </c>
      <c r="EX6" s="39">
        <f>EX18+EX260+EX287+EX290+EX288</f>
        <v>228.4534200000088</v>
      </c>
      <c r="EY6" s="39">
        <f>EY18+EY260+EY287+EY290+EY288</f>
        <v>55636.575419999986</v>
      </c>
      <c r="EZ6" s="40">
        <f>FB6+FD6+FF6</f>
        <v>10206814.855069999</v>
      </c>
      <c r="FA6" s="42">
        <f t="shared" ref="FA6:FA16" si="9">EZ6/DI6</f>
        <v>0.85196410762216834</v>
      </c>
      <c r="FB6" s="40">
        <f>FB18+FB260+FB287+FB290+FB288</f>
        <v>8684224.5240299981</v>
      </c>
      <c r="FC6" s="42">
        <f>FB6/DJ6</f>
        <v>0.83892523130619445</v>
      </c>
      <c r="FD6" s="40">
        <f>FD18+FD260+FD287+FD290+FD288</f>
        <v>194139.53687000001</v>
      </c>
      <c r="FE6" s="42">
        <f>FD6/DK6</f>
        <v>0.73007999829185999</v>
      </c>
      <c r="FF6" s="40">
        <f>FF18+FF260+FF287+FF290+FF288</f>
        <v>1328450.7941700001</v>
      </c>
      <c r="FG6" s="42">
        <f>FF6/DL6</f>
        <v>0.97478679819321723</v>
      </c>
      <c r="FH6" s="40">
        <f>FJ6+FL6+FN6</f>
        <v>80196.966179999989</v>
      </c>
      <c r="FI6" s="42">
        <f t="shared" ref="FI6:FI16" si="10">FH6/DI6</f>
        <v>6.6940507588035729E-3</v>
      </c>
      <c r="FJ6" s="40">
        <f>FJ18+FJ260+FJ287+FJ290+FJ288</f>
        <v>77447.04617999999</v>
      </c>
      <c r="FK6" s="42">
        <f>FJ6/DJ6</f>
        <v>7.4816445556830221E-3</v>
      </c>
      <c r="FL6" s="40">
        <f>FL18+FL260+FL287+FL290+FL288</f>
        <v>2749.92</v>
      </c>
      <c r="FM6" s="42">
        <f>FL6/DK6</f>
        <v>1.0341332946761508E-2</v>
      </c>
      <c r="FN6" s="40">
        <f>FN18+FN260+FN287+FN290+FN288</f>
        <v>0</v>
      </c>
      <c r="FO6" s="44">
        <f>FN6/DL6</f>
        <v>0</v>
      </c>
      <c r="FP6" s="45"/>
      <c r="FQ6" s="46"/>
      <c r="FR6" s="45"/>
      <c r="FS6" s="45"/>
      <c r="FT6" s="45"/>
      <c r="FU6" s="45"/>
      <c r="FV6" s="45"/>
    </row>
    <row r="7" spans="1:178" s="47" customFormat="1" ht="35.25" hidden="1" customHeight="1" x14ac:dyDescent="0.25">
      <c r="B7" s="856" t="s">
        <v>111</v>
      </c>
      <c r="C7" s="857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8"/>
      <c r="R7" s="49"/>
      <c r="S7" s="49"/>
      <c r="T7" s="48"/>
      <c r="U7" s="48"/>
      <c r="V7" s="48"/>
      <c r="W7" s="48"/>
      <c r="X7" s="48"/>
      <c r="Y7" s="48"/>
      <c r="Z7" s="50">
        <v>1</v>
      </c>
      <c r="AA7" s="50" t="e">
        <f>AA6/Z6</f>
        <v>#REF!</v>
      </c>
      <c r="AB7" s="50" t="e">
        <f>AB6/Z6</f>
        <v>#REF!</v>
      </c>
      <c r="AC7" s="50"/>
      <c r="AD7" s="50"/>
      <c r="AE7" s="50"/>
      <c r="AF7" s="50">
        <v>1</v>
      </c>
      <c r="AG7" s="50" t="e">
        <f>AG6/AF6</f>
        <v>#REF!</v>
      </c>
      <c r="AH7" s="50" t="e">
        <f>AH6/AF6</f>
        <v>#REF!</v>
      </c>
      <c r="AI7" s="50"/>
      <c r="AJ7" s="50"/>
      <c r="AK7" s="50"/>
      <c r="AL7" s="50"/>
      <c r="AM7" s="50"/>
      <c r="AN7" s="50"/>
      <c r="AO7" s="51">
        <v>1</v>
      </c>
      <c r="AP7" s="50" t="e">
        <f>AP6/AF6</f>
        <v>#REF!</v>
      </c>
      <c r="AQ7" s="50" t="e">
        <f>AQ6/AF6</f>
        <v>#REF!</v>
      </c>
      <c r="AR7" s="50" t="e">
        <f>AR6/AF6</f>
        <v>#REF!</v>
      </c>
      <c r="AS7" s="50"/>
      <c r="AT7" s="50" t="e">
        <f>AT6/AS6</f>
        <v>#REF!</v>
      </c>
      <c r="AU7" s="50" t="e">
        <f>AU6/AS6</f>
        <v>#REF!</v>
      </c>
      <c r="AV7" s="52"/>
      <c r="AW7" s="52"/>
      <c r="AX7" s="52"/>
      <c r="AY7" s="50"/>
      <c r="AZ7" s="50" t="e">
        <f>AZ6/AY6</f>
        <v>#REF!</v>
      </c>
      <c r="BA7" s="50" t="e">
        <f>BA6/AY6</f>
        <v>#REF!</v>
      </c>
      <c r="BB7" s="52"/>
      <c r="BC7" s="52"/>
      <c r="BD7" s="52"/>
      <c r="BE7" s="52"/>
      <c r="BF7" s="52"/>
      <c r="BG7" s="52"/>
      <c r="BH7" s="50">
        <v>1</v>
      </c>
      <c r="BI7" s="50" t="e">
        <f>BI6/BH6</f>
        <v>#REF!</v>
      </c>
      <c r="BJ7" s="50" t="e">
        <f>BJ6/BH6</f>
        <v>#REF!</v>
      </c>
      <c r="BK7" s="50">
        <v>1</v>
      </c>
      <c r="BL7" s="51">
        <f>7215871.3/7812392.6</f>
        <v>0.92364422392187517</v>
      </c>
      <c r="BM7" s="50" t="e">
        <f>BM6/BH6</f>
        <v>#REF!</v>
      </c>
      <c r="BN7" s="51"/>
      <c r="BO7" s="51"/>
      <c r="BP7" s="50" t="e">
        <f>BP6/BH6</f>
        <v>#REF!</v>
      </c>
      <c r="BQ7" s="51"/>
      <c r="BR7" s="51"/>
      <c r="BS7" s="50" t="e">
        <f>BS6/BH6</f>
        <v>#REF!</v>
      </c>
      <c r="BT7" s="51"/>
      <c r="BU7" s="51"/>
      <c r="BV7" s="50">
        <v>1</v>
      </c>
      <c r="BW7" s="50" t="e">
        <f>BW6/BV6</f>
        <v>#REF!</v>
      </c>
      <c r="BX7" s="50" t="e">
        <f>BX6/BV6</f>
        <v>#REF!</v>
      </c>
      <c r="BY7" s="52"/>
      <c r="BZ7" s="52"/>
      <c r="CA7" s="52"/>
      <c r="CB7" s="53">
        <v>1</v>
      </c>
      <c r="CC7" s="53" t="e">
        <f>CC6/CB6</f>
        <v>#REF!</v>
      </c>
      <c r="CD7" s="53" t="e">
        <f>CD6/CB6</f>
        <v>#REF!</v>
      </c>
      <c r="CE7" s="53">
        <v>1</v>
      </c>
      <c r="CF7" s="53" t="e">
        <f>CF6/CB6</f>
        <v>#REF!</v>
      </c>
      <c r="CG7" s="53"/>
      <c r="CH7" s="53"/>
      <c r="CI7" s="53" t="e">
        <f>CI6/CH6</f>
        <v>#REF!</v>
      </c>
      <c r="CJ7" s="53" t="e">
        <f>CJ6/CH6</f>
        <v>#REF!</v>
      </c>
      <c r="CK7" s="54"/>
      <c r="CL7" s="54"/>
      <c r="CM7" s="54"/>
      <c r="CN7" s="54"/>
      <c r="CO7" s="54"/>
      <c r="CP7" s="54"/>
      <c r="CQ7" s="53">
        <v>1</v>
      </c>
      <c r="CR7" s="53" t="e">
        <f>CR6/CQ6</f>
        <v>#REF!</v>
      </c>
      <c r="CS7" s="53" t="e">
        <f>CS6/CQ6</f>
        <v>#REF!</v>
      </c>
      <c r="CT7" s="53">
        <v>1</v>
      </c>
      <c r="CU7" s="53" t="e">
        <f>CU6/CT6</f>
        <v>#REF!</v>
      </c>
      <c r="CV7" s="53" t="e">
        <f>CV6/CT6</f>
        <v>#REF!</v>
      </c>
      <c r="CW7" s="55"/>
      <c r="CX7" s="55">
        <f>CX6/CW6</f>
        <v>0.86827867828717376</v>
      </c>
      <c r="CY7" s="55">
        <f>CY6/CW6</f>
        <v>0.13172132171282613</v>
      </c>
      <c r="CZ7" s="55"/>
      <c r="DA7" s="55" t="e">
        <f>DA6/CZ6</f>
        <v>#REF!</v>
      </c>
      <c r="DB7" s="55" t="e">
        <f>DB6/CZ6</f>
        <v>#REF!</v>
      </c>
      <c r="DC7" s="55">
        <v>1</v>
      </c>
      <c r="DD7" s="55" t="e">
        <f>DD6/DC6</f>
        <v>#DIV/0!</v>
      </c>
      <c r="DE7" s="55" t="e">
        <f>DE6/DC6</f>
        <v>#DIV/0!</v>
      </c>
      <c r="DF7" s="55"/>
      <c r="DG7" s="55">
        <f>DG6/DF6</f>
        <v>21.572473704201752</v>
      </c>
      <c r="DH7" s="55">
        <f>DH6/CY6</f>
        <v>-1.2156460155420865E-2</v>
      </c>
      <c r="DI7" s="56"/>
      <c r="DJ7" s="56">
        <f>DJ6/DI6</f>
        <v>0.86404994860120365</v>
      </c>
      <c r="DK7" s="56"/>
      <c r="DL7" s="56">
        <f>DL6/DI6</f>
        <v>0.11375405730452777</v>
      </c>
      <c r="DM7" s="57">
        <f t="shared" ref="DM7:DM16" si="11">DO7+DP7+DQ7</f>
        <v>11775870.339976372</v>
      </c>
      <c r="DN7" s="58" t="e">
        <f t="shared" ref="DN7:DN21" si="12">DM7/DI7</f>
        <v>#DIV/0!</v>
      </c>
      <c r="DO7" s="59">
        <f>DO6/DN6</f>
        <v>10390936.591899889</v>
      </c>
      <c r="DP7" s="57"/>
      <c r="DQ7" s="57">
        <f>DQ6/DN6</f>
        <v>1384933.7480764829</v>
      </c>
      <c r="DR7" s="57">
        <f t="shared" ref="DR7:DR16" si="13">DT7+DU7+DV7</f>
        <v>11975629.378998008</v>
      </c>
      <c r="DS7" s="58" t="e">
        <f t="shared" si="4"/>
        <v>#DIV/0!</v>
      </c>
      <c r="DT7" s="59">
        <f>DT6/DS6</f>
        <v>10829803.141672045</v>
      </c>
      <c r="DU7" s="57"/>
      <c r="DV7" s="57">
        <f>DV6/DS6</f>
        <v>1145826.2373259631</v>
      </c>
      <c r="DW7" s="57"/>
      <c r="DX7" s="57">
        <f>DX6/DI6</f>
        <v>0.87517620674609908</v>
      </c>
      <c r="DY7" s="58" t="e">
        <f t="shared" si="5"/>
        <v>#DIV/0!</v>
      </c>
      <c r="DZ7" s="57">
        <f>DZ6/DJ6</f>
        <v>0.93203941188284734</v>
      </c>
      <c r="EA7" s="60">
        <f>DZ7/DJ7</f>
        <v>1.0786869594653767</v>
      </c>
      <c r="EB7" s="57"/>
      <c r="EC7" s="60" t="e">
        <f>EB7/DK7</f>
        <v>#DIV/0!</v>
      </c>
      <c r="ED7" s="57">
        <f>ED6/EA6</f>
        <v>784976.84391050425</v>
      </c>
      <c r="EE7" s="60">
        <f>ED7/DL7</f>
        <v>6900649.1945079807</v>
      </c>
      <c r="EF7" s="56">
        <f t="shared" ref="EF7:EF16" si="14">EN7+EP7+ER7</f>
        <v>11703519.679767562</v>
      </c>
      <c r="EG7" s="61" t="e">
        <f t="shared" si="6"/>
        <v>#DIV/0!</v>
      </c>
      <c r="EH7" s="62">
        <f t="shared" si="7"/>
        <v>0.99385602438545917</v>
      </c>
      <c r="EI7" s="61"/>
      <c r="EJ7" s="61"/>
      <c r="EK7" s="61"/>
      <c r="EL7" s="61"/>
      <c r="EM7" s="61"/>
      <c r="EN7" s="56">
        <f>EN6/EG6</f>
        <v>10301030.635887617</v>
      </c>
      <c r="EO7" s="61">
        <f>EN7/DJ7</f>
        <v>11921799.952148354</v>
      </c>
      <c r="EP7" s="56"/>
      <c r="EQ7" s="61" t="e">
        <f>EP7/DK7</f>
        <v>#DIV/0!</v>
      </c>
      <c r="ER7" s="56">
        <f>ER6/EO6</f>
        <v>1402489.0438799441</v>
      </c>
      <c r="ES7" s="61">
        <f>ER7/DL7</f>
        <v>12329134.249035006</v>
      </c>
      <c r="ET7" s="55">
        <f>ET6/ER6</f>
        <v>0.89895402130514712</v>
      </c>
      <c r="EU7" s="56">
        <f t="shared" ref="EU7:EU16" si="15">EW7+EX7+EY7</f>
        <v>877767.08629084611</v>
      </c>
      <c r="EV7" s="61" t="e">
        <f t="shared" ref="EV7:EV16" si="16">EU7/DI7</f>
        <v>#DIV/0!</v>
      </c>
      <c r="EW7" s="56">
        <f>EW6/EP6</f>
        <v>2.647857740139282</v>
      </c>
      <c r="EX7" s="56"/>
      <c r="EY7" s="56">
        <f>EY6/EV6</f>
        <v>877764.43843310594</v>
      </c>
      <c r="EZ7" s="57">
        <f t="shared" ref="EZ7:EZ16" si="17">FB7+FD7+FF7</f>
        <v>11776696.325961469</v>
      </c>
      <c r="FA7" s="61" t="e">
        <f t="shared" si="9"/>
        <v>#DIV/0!</v>
      </c>
      <c r="FB7" s="57">
        <f>FB6/FA6</f>
        <v>10193181.198991666</v>
      </c>
      <c r="FC7" s="61">
        <f>FB7/DJ7</f>
        <v>11796981.430868944</v>
      </c>
      <c r="FD7" s="57"/>
      <c r="FE7" s="61" t="e">
        <f>FD7/DK7</f>
        <v>#DIV/0!</v>
      </c>
      <c r="FF7" s="57">
        <f>FF6/FC6</f>
        <v>1583515.1269698034</v>
      </c>
      <c r="FG7" s="61">
        <f>FF7/DL7</f>
        <v>13920515.57977066</v>
      </c>
      <c r="FH7" s="57">
        <f t="shared" ref="FH7:FH16" si="18">FJ7+FL7+FN7</f>
        <v>11569533.750270231</v>
      </c>
      <c r="FI7" s="61" t="e">
        <f t="shared" si="10"/>
        <v>#DIV/0!</v>
      </c>
      <c r="FJ7" s="57">
        <f>FJ6/FI6</f>
        <v>11569533.750270231</v>
      </c>
      <c r="FK7" s="61">
        <f>FJ7/DJ7</f>
        <v>13389889.981476139</v>
      </c>
      <c r="FL7" s="57"/>
      <c r="FM7" s="61" t="e">
        <f>FL7/DK7</f>
        <v>#DIV/0!</v>
      </c>
      <c r="FN7" s="57">
        <f>FN6/FK6</f>
        <v>0</v>
      </c>
      <c r="FO7" s="63">
        <f>FN7/DL7</f>
        <v>0</v>
      </c>
      <c r="FP7" s="64"/>
      <c r="FQ7" s="64"/>
      <c r="FR7" s="64"/>
      <c r="FS7" s="64"/>
      <c r="FT7" s="64"/>
      <c r="FU7" s="64"/>
      <c r="FV7" s="64"/>
    </row>
    <row r="8" spans="1:178" s="65" customFormat="1" ht="35.25" customHeight="1" x14ac:dyDescent="0.25">
      <c r="B8" s="845" t="s">
        <v>112</v>
      </c>
      <c r="C8" s="846"/>
      <c r="D8" s="66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6"/>
      <c r="R8" s="67"/>
      <c r="S8" s="67"/>
      <c r="T8" s="66"/>
      <c r="U8" s="66"/>
      <c r="V8" s="66"/>
      <c r="W8" s="66"/>
      <c r="X8" s="66"/>
      <c r="Y8" s="66"/>
      <c r="Z8" s="68" t="e">
        <f t="shared" ref="Z8:AN8" si="19">Z255+Z260</f>
        <v>#REF!</v>
      </c>
      <c r="AA8" s="68" t="e">
        <f t="shared" si="19"/>
        <v>#REF!</v>
      </c>
      <c r="AB8" s="68" t="e">
        <f t="shared" si="19"/>
        <v>#REF!</v>
      </c>
      <c r="AC8" s="68" t="e">
        <f t="shared" si="19"/>
        <v>#REF!</v>
      </c>
      <c r="AD8" s="68" t="e">
        <f t="shared" si="19"/>
        <v>#REF!</v>
      </c>
      <c r="AE8" s="68" t="e">
        <f t="shared" si="19"/>
        <v>#REF!</v>
      </c>
      <c r="AF8" s="68" t="e">
        <f t="shared" si="19"/>
        <v>#REF!</v>
      </c>
      <c r="AG8" s="68" t="e">
        <f t="shared" si="19"/>
        <v>#REF!</v>
      </c>
      <c r="AH8" s="68" t="e">
        <f t="shared" si="19"/>
        <v>#REF!</v>
      </c>
      <c r="AI8" s="68" t="e">
        <f t="shared" si="19"/>
        <v>#REF!</v>
      </c>
      <c r="AJ8" s="68" t="e">
        <f t="shared" si="19"/>
        <v>#REF!</v>
      </c>
      <c r="AK8" s="68" t="e">
        <f t="shared" si="19"/>
        <v>#REF!</v>
      </c>
      <c r="AL8" s="68" t="e">
        <f t="shared" si="19"/>
        <v>#REF!</v>
      </c>
      <c r="AM8" s="68" t="e">
        <f t="shared" si="19"/>
        <v>#REF!</v>
      </c>
      <c r="AN8" s="68" t="e">
        <f t="shared" si="19"/>
        <v>#REF!</v>
      </c>
      <c r="AO8" s="69">
        <v>1</v>
      </c>
      <c r="AP8" s="68" t="e">
        <f t="shared" ref="AP8:BJ8" si="20">AP255+AP260</f>
        <v>#REF!</v>
      </c>
      <c r="AQ8" s="68" t="e">
        <f t="shared" si="20"/>
        <v>#REF!</v>
      </c>
      <c r="AR8" s="68" t="e">
        <f t="shared" si="20"/>
        <v>#REF!</v>
      </c>
      <c r="AS8" s="68" t="e">
        <f t="shared" si="20"/>
        <v>#REF!</v>
      </c>
      <c r="AT8" s="68" t="e">
        <f t="shared" si="20"/>
        <v>#REF!</v>
      </c>
      <c r="AU8" s="68" t="e">
        <f t="shared" si="20"/>
        <v>#REF!</v>
      </c>
      <c r="AV8" s="68" t="e">
        <f t="shared" si="20"/>
        <v>#REF!</v>
      </c>
      <c r="AW8" s="68" t="e">
        <f t="shared" si="20"/>
        <v>#REF!</v>
      </c>
      <c r="AX8" s="68" t="e">
        <f t="shared" si="20"/>
        <v>#REF!</v>
      </c>
      <c r="AY8" s="68" t="e">
        <f t="shared" si="20"/>
        <v>#REF!</v>
      </c>
      <c r="AZ8" s="68" t="e">
        <f t="shared" si="20"/>
        <v>#REF!</v>
      </c>
      <c r="BA8" s="68" t="e">
        <f t="shared" si="20"/>
        <v>#REF!</v>
      </c>
      <c r="BB8" s="68" t="e">
        <f t="shared" si="20"/>
        <v>#REF!</v>
      </c>
      <c r="BC8" s="68" t="e">
        <f t="shared" si="20"/>
        <v>#REF!</v>
      </c>
      <c r="BD8" s="68" t="e">
        <f t="shared" si="20"/>
        <v>#REF!</v>
      </c>
      <c r="BE8" s="68" t="e">
        <f t="shared" si="20"/>
        <v>#REF!</v>
      </c>
      <c r="BF8" s="68" t="e">
        <f t="shared" si="20"/>
        <v>#REF!</v>
      </c>
      <c r="BG8" s="68" t="e">
        <f t="shared" si="20"/>
        <v>#REF!</v>
      </c>
      <c r="BH8" s="68" t="e">
        <f t="shared" si="20"/>
        <v>#REF!</v>
      </c>
      <c r="BI8" s="68" t="e">
        <f t="shared" si="20"/>
        <v>#REF!</v>
      </c>
      <c r="BJ8" s="68" t="e">
        <f t="shared" si="20"/>
        <v>#REF!</v>
      </c>
      <c r="BK8" s="70">
        <v>1</v>
      </c>
      <c r="BL8" s="68" t="e">
        <f t="shared" ref="BL8:CD8" si="21">BL255+BL260</f>
        <v>#REF!</v>
      </c>
      <c r="BM8" s="68" t="e">
        <f t="shared" si="21"/>
        <v>#REF!</v>
      </c>
      <c r="BN8" s="68" t="e">
        <f t="shared" si="21"/>
        <v>#REF!</v>
      </c>
      <c r="BO8" s="68" t="e">
        <f t="shared" si="21"/>
        <v>#REF!</v>
      </c>
      <c r="BP8" s="68" t="e">
        <f t="shared" si="21"/>
        <v>#REF!</v>
      </c>
      <c r="BQ8" s="68" t="e">
        <f t="shared" si="21"/>
        <v>#REF!</v>
      </c>
      <c r="BR8" s="68" t="e">
        <f t="shared" si="21"/>
        <v>#REF!</v>
      </c>
      <c r="BS8" s="68" t="e">
        <f t="shared" si="21"/>
        <v>#REF!</v>
      </c>
      <c r="BT8" s="68" t="e">
        <f t="shared" si="21"/>
        <v>#REF!</v>
      </c>
      <c r="BU8" s="68" t="e">
        <f t="shared" si="21"/>
        <v>#REF!</v>
      </c>
      <c r="BV8" s="68" t="e">
        <f t="shared" si="21"/>
        <v>#REF!</v>
      </c>
      <c r="BW8" s="68" t="e">
        <f t="shared" si="21"/>
        <v>#REF!</v>
      </c>
      <c r="BX8" s="68" t="e">
        <f t="shared" si="21"/>
        <v>#REF!</v>
      </c>
      <c r="BY8" s="68" t="e">
        <f t="shared" si="21"/>
        <v>#REF!</v>
      </c>
      <c r="BZ8" s="68" t="e">
        <f t="shared" si="21"/>
        <v>#REF!</v>
      </c>
      <c r="CA8" s="68" t="e">
        <f t="shared" si="21"/>
        <v>#REF!</v>
      </c>
      <c r="CB8" s="68" t="e">
        <f t="shared" si="21"/>
        <v>#REF!</v>
      </c>
      <c r="CC8" s="68" t="e">
        <f t="shared" si="21"/>
        <v>#REF!</v>
      </c>
      <c r="CD8" s="68" t="e">
        <f t="shared" si="21"/>
        <v>#REF!</v>
      </c>
      <c r="CE8" s="68">
        <v>1</v>
      </c>
      <c r="CF8" s="68" t="e">
        <f>CF255+CF260</f>
        <v>#REF!</v>
      </c>
      <c r="CG8" s="68"/>
      <c r="CH8" s="68" t="e">
        <f t="shared" ref="CH8:DH8" si="22">CH255+CH260</f>
        <v>#REF!</v>
      </c>
      <c r="CI8" s="68" t="e">
        <f t="shared" si="22"/>
        <v>#REF!</v>
      </c>
      <c r="CJ8" s="68" t="e">
        <f t="shared" si="22"/>
        <v>#REF!</v>
      </c>
      <c r="CK8" s="68" t="e">
        <f t="shared" si="22"/>
        <v>#REF!</v>
      </c>
      <c r="CL8" s="68" t="e">
        <f t="shared" si="22"/>
        <v>#REF!</v>
      </c>
      <c r="CM8" s="68" t="e">
        <f t="shared" si="22"/>
        <v>#REF!</v>
      </c>
      <c r="CN8" s="68">
        <f t="shared" si="22"/>
        <v>0</v>
      </c>
      <c r="CO8" s="68">
        <f t="shared" si="22"/>
        <v>0</v>
      </c>
      <c r="CP8" s="68">
        <f t="shared" si="22"/>
        <v>0</v>
      </c>
      <c r="CQ8" s="68" t="e">
        <f t="shared" si="22"/>
        <v>#REF!</v>
      </c>
      <c r="CR8" s="68" t="e">
        <f t="shared" si="22"/>
        <v>#REF!</v>
      </c>
      <c r="CS8" s="68" t="e">
        <f t="shared" si="22"/>
        <v>#REF!</v>
      </c>
      <c r="CT8" s="68" t="e">
        <f t="shared" si="22"/>
        <v>#REF!</v>
      </c>
      <c r="CU8" s="68" t="e">
        <f t="shared" si="22"/>
        <v>#REF!</v>
      </c>
      <c r="CV8" s="68" t="e">
        <f t="shared" si="22"/>
        <v>#REF!</v>
      </c>
      <c r="CW8" s="71">
        <f t="shared" si="22"/>
        <v>10207980.490810001</v>
      </c>
      <c r="CX8" s="71">
        <f t="shared" si="22"/>
        <v>8828012.2208099999</v>
      </c>
      <c r="CY8" s="71">
        <f t="shared" si="22"/>
        <v>1379968.2700000003</v>
      </c>
      <c r="CZ8" s="71" t="e">
        <f t="shared" si="22"/>
        <v>#REF!</v>
      </c>
      <c r="DA8" s="71" t="e">
        <f t="shared" si="22"/>
        <v>#REF!</v>
      </c>
      <c r="DB8" s="71" t="e">
        <f t="shared" si="22"/>
        <v>#REF!</v>
      </c>
      <c r="DC8" s="71" t="e">
        <f t="shared" si="22"/>
        <v>#DIV/0!</v>
      </c>
      <c r="DD8" s="71" t="e">
        <f t="shared" si="22"/>
        <v>#DIV/0!</v>
      </c>
      <c r="DE8" s="71">
        <f t="shared" si="22"/>
        <v>380350</v>
      </c>
      <c r="DF8" s="71">
        <f t="shared" si="22"/>
        <v>249465.85034000035</v>
      </c>
      <c r="DG8" s="71">
        <f t="shared" si="22"/>
        <v>266241.37963000039</v>
      </c>
      <c r="DH8" s="71">
        <f t="shared" si="22"/>
        <v>-16775.529290000064</v>
      </c>
      <c r="DI8" s="71">
        <f t="shared" ref="DI8:DI14" si="23">DJ8+DK8+DL8</f>
        <v>11926044.114400003</v>
      </c>
      <c r="DJ8" s="71">
        <f>DJ9+DJ10</f>
        <v>10331815.285430003</v>
      </c>
      <c r="DK8" s="71">
        <f t="shared" ref="DK8:DL8" si="24">DK9+DK10</f>
        <v>265915.43025999999</v>
      </c>
      <c r="DL8" s="71">
        <f t="shared" si="24"/>
        <v>1328313.3987100001</v>
      </c>
      <c r="DM8" s="72">
        <f t="shared" si="11"/>
        <v>11301429.608610004</v>
      </c>
      <c r="DN8" s="73">
        <f t="shared" si="12"/>
        <v>0.94762601078795161</v>
      </c>
      <c r="DO8" s="72">
        <f>DO9+DO10</f>
        <v>9805964.9080800023</v>
      </c>
      <c r="DP8" s="72">
        <f t="shared" ref="DP8:DQ8" si="25">DP9+DP10</f>
        <v>192953.42554999999</v>
      </c>
      <c r="DQ8" s="72">
        <f t="shared" si="25"/>
        <v>1302511.2749800002</v>
      </c>
      <c r="DR8" s="72">
        <f t="shared" si="13"/>
        <v>551880.95449999964</v>
      </c>
      <c r="DS8" s="73">
        <f t="shared" si="4"/>
        <v>4.6275273611778404E-2</v>
      </c>
      <c r="DT8" s="72">
        <f>DT9+DT10</f>
        <v>525850.37734999973</v>
      </c>
      <c r="DU8" s="72">
        <f t="shared" ref="DU8:DV8" si="26">DU9+DU10</f>
        <v>228.45341999999971</v>
      </c>
      <c r="DV8" s="72">
        <f t="shared" si="26"/>
        <v>25802.123729999868</v>
      </c>
      <c r="DW8" s="72"/>
      <c r="DX8" s="72">
        <f t="shared" ref="DX8:DX13" si="27">DZ8+EB8+ED8</f>
        <v>5276279.85867</v>
      </c>
      <c r="DY8" s="73">
        <f t="shared" si="5"/>
        <v>0.44241659749515766</v>
      </c>
      <c r="DZ8" s="72">
        <f>DZ9+DZ10</f>
        <v>4439690.2627100004</v>
      </c>
      <c r="EA8" s="73">
        <f>DZ8/DJ8</f>
        <v>0.42971057263972595</v>
      </c>
      <c r="EB8" s="72">
        <f t="shared" ref="EB8" si="28">EB9+EB10</f>
        <v>105168.25466999999</v>
      </c>
      <c r="EC8" s="73">
        <f>EB8/DK8</f>
        <v>0.3954951187570096</v>
      </c>
      <c r="ED8" s="72">
        <f t="shared" ref="ED8" si="29">ED9+ED10</f>
        <v>731421.34129000001</v>
      </c>
      <c r="EE8" s="73">
        <f>ED8/DL8</f>
        <v>0.550639135312739</v>
      </c>
      <c r="EF8" s="71">
        <f t="shared" si="14"/>
        <v>11209380.778340001</v>
      </c>
      <c r="EG8" s="74">
        <f t="shared" si="6"/>
        <v>0.93990770710007077</v>
      </c>
      <c r="EH8" s="75">
        <f t="shared" si="7"/>
        <v>0.99185511625893097</v>
      </c>
      <c r="EI8" s="74"/>
      <c r="EJ8" s="74"/>
      <c r="EK8" s="74"/>
      <c r="EL8" s="74"/>
      <c r="EM8" s="74"/>
      <c r="EN8" s="71">
        <f>EN9+EN10</f>
        <v>9641182.5265200008</v>
      </c>
      <c r="EO8" s="74">
        <f>EN8/DJ8</f>
        <v>0.93315475162588923</v>
      </c>
      <c r="EP8" s="71">
        <f t="shared" ref="EP8" si="30">EP9+EP10</f>
        <v>265686.97684000002</v>
      </c>
      <c r="EQ8" s="74">
        <f>EP8/DK8</f>
        <v>0.99914087941502072</v>
      </c>
      <c r="ER8" s="71">
        <f t="shared" ref="ER8" si="31">ER9+ER10</f>
        <v>1302511.27498</v>
      </c>
      <c r="ES8" s="74">
        <f>ER8/DL8</f>
        <v>0.98057527406178546</v>
      </c>
      <c r="ET8" s="71">
        <f t="shared" ref="ET8" si="32">ET255+ET260</f>
        <v>1175090.28</v>
      </c>
      <c r="EU8" s="71">
        <f t="shared" si="15"/>
        <v>716663.33606000023</v>
      </c>
      <c r="EV8" s="74">
        <f t="shared" si="16"/>
        <v>6.0092292899929074E-2</v>
      </c>
      <c r="EW8" s="71">
        <f>EW9+EW10</f>
        <v>690632.75891000021</v>
      </c>
      <c r="EX8" s="71">
        <f t="shared" ref="EX8:EY8" si="33">EX9+EX10</f>
        <v>228.4534200000088</v>
      </c>
      <c r="EY8" s="71">
        <f t="shared" si="33"/>
        <v>25802.123729999985</v>
      </c>
      <c r="EZ8" s="72">
        <f t="shared" si="17"/>
        <v>10195227.640239999</v>
      </c>
      <c r="FA8" s="74">
        <f t="shared" si="9"/>
        <v>0.85487086434049453</v>
      </c>
      <c r="FB8" s="72">
        <f>FB9+FB10</f>
        <v>8677301.0978499986</v>
      </c>
      <c r="FC8" s="74">
        <f>FB8/DJ8</f>
        <v>0.8398621982805663</v>
      </c>
      <c r="FD8" s="72">
        <f t="shared" ref="FD8" si="34">FD9+FD10</f>
        <v>194139.53687000001</v>
      </c>
      <c r="FE8" s="74">
        <f>FD8/DK8</f>
        <v>0.73007999829185999</v>
      </c>
      <c r="FF8" s="72">
        <f t="shared" ref="FF8" si="35">FF9+FF10</f>
        <v>1323787.0055200001</v>
      </c>
      <c r="FG8" s="74">
        <f>FF8/DL8</f>
        <v>0.99659237556860014</v>
      </c>
      <c r="FH8" s="72">
        <f t="shared" si="18"/>
        <v>80196.966179999989</v>
      </c>
      <c r="FI8" s="74">
        <f t="shared" si="10"/>
        <v>6.7245236903967871E-3</v>
      </c>
      <c r="FJ8" s="72">
        <f>FJ9+FJ10</f>
        <v>77447.04617999999</v>
      </c>
      <c r="FK8" s="74">
        <f>FJ8/DJ8</f>
        <v>7.4959766546752286E-3</v>
      </c>
      <c r="FL8" s="72">
        <f t="shared" ref="FL8" si="36">FL9+FL10</f>
        <v>2749.92</v>
      </c>
      <c r="FM8" s="74">
        <f>FL8/DK8</f>
        <v>1.0341332946761508E-2</v>
      </c>
      <c r="FN8" s="72">
        <f t="shared" ref="FN8" si="37">FN9+FN10</f>
        <v>0</v>
      </c>
      <c r="FO8" s="76">
        <f>FN8/DL8</f>
        <v>0</v>
      </c>
      <c r="FP8" s="77"/>
      <c r="FQ8" s="77"/>
      <c r="FR8" s="77"/>
      <c r="FS8" s="77"/>
      <c r="FT8" s="77"/>
      <c r="FU8" s="77"/>
      <c r="FV8" s="77"/>
    </row>
    <row r="9" spans="1:178" s="33" customFormat="1" ht="35.25" customHeight="1" x14ac:dyDescent="0.25">
      <c r="B9" s="849" t="s">
        <v>113</v>
      </c>
      <c r="C9" s="850"/>
      <c r="D9" s="78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8"/>
      <c r="R9" s="79"/>
      <c r="S9" s="79"/>
      <c r="T9" s="78"/>
      <c r="U9" s="78"/>
      <c r="V9" s="78"/>
      <c r="W9" s="78"/>
      <c r="X9" s="78"/>
      <c r="Y9" s="78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1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2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3">
        <f t="shared" ref="CW9:CW14" si="38">CX9+CY9</f>
        <v>9911663.090809999</v>
      </c>
      <c r="CX9" s="83">
        <f>CX257+CX260</f>
        <v>8531694.8208099995</v>
      </c>
      <c r="CY9" s="83">
        <f>CY257+CY260</f>
        <v>1379968.2700000003</v>
      </c>
      <c r="CZ9" s="83" t="e">
        <f>DA9+DB9</f>
        <v>#REF!</v>
      </c>
      <c r="DA9" s="83" t="e">
        <f>DA257+DA260</f>
        <v>#REF!</v>
      </c>
      <c r="DB9" s="83" t="e">
        <f>DB257+DB260</f>
        <v>#REF!</v>
      </c>
      <c r="DC9" s="83"/>
      <c r="DD9" s="83"/>
      <c r="DE9" s="83"/>
      <c r="DF9" s="83">
        <f>DG9+DH9</f>
        <v>249465.85034000032</v>
      </c>
      <c r="DG9" s="83">
        <f>DG257+DG260</f>
        <v>266241.37963000039</v>
      </c>
      <c r="DH9" s="83">
        <f>DH257+DH260</f>
        <v>-16775.529290000064</v>
      </c>
      <c r="DI9" s="83">
        <f t="shared" si="23"/>
        <v>10793041.114400003</v>
      </c>
      <c r="DJ9" s="83">
        <f>DJ151+DJ202+DJ254+DJ260</f>
        <v>9198812.285430003</v>
      </c>
      <c r="DK9" s="83">
        <f>DK151+DK202+DK254+DK260</f>
        <v>265915.43025999999</v>
      </c>
      <c r="DL9" s="83">
        <f>DL151+DL202+DL254+DL260</f>
        <v>1328313.3987100001</v>
      </c>
      <c r="DM9" s="84">
        <f t="shared" si="11"/>
        <v>10168426.608610004</v>
      </c>
      <c r="DN9" s="58">
        <f t="shared" si="12"/>
        <v>0.94212803424267122</v>
      </c>
      <c r="DO9" s="84">
        <f>DO151+DO202+DO254+DO260</f>
        <v>8672961.9080800023</v>
      </c>
      <c r="DP9" s="84">
        <f>DP151+DP202+DP254+DP260</f>
        <v>192953.42554999999</v>
      </c>
      <c r="DQ9" s="84">
        <f>DQ151+DQ202+DQ254+DQ260</f>
        <v>1302511.2749800002</v>
      </c>
      <c r="DR9" s="84">
        <f t="shared" si="13"/>
        <v>551880.95449999964</v>
      </c>
      <c r="DS9" s="58">
        <f t="shared" si="4"/>
        <v>5.1133035504116055E-2</v>
      </c>
      <c r="DT9" s="84">
        <f>DT151+DT202+DT254+DT260</f>
        <v>525850.37734999973</v>
      </c>
      <c r="DU9" s="84">
        <f>DU151+DU202+DU254+DU260</f>
        <v>228.45341999999971</v>
      </c>
      <c r="DV9" s="84">
        <f>DV151+DV202+DV254+DV260</f>
        <v>25802.123729999868</v>
      </c>
      <c r="DW9" s="84"/>
      <c r="DX9" s="84">
        <f t="shared" si="27"/>
        <v>4971683.0519000003</v>
      </c>
      <c r="DY9" s="58">
        <f t="shared" si="5"/>
        <v>0.46063783128434616</v>
      </c>
      <c r="DZ9" s="84">
        <f>DZ257+DZ260</f>
        <v>4135093.4559400002</v>
      </c>
      <c r="EA9" s="58">
        <f>DZ9/DJ9</f>
        <v>0.44952471336865674</v>
      </c>
      <c r="EB9" s="84">
        <f>EB151+EB202+EB254+EB260</f>
        <v>105168.25466999999</v>
      </c>
      <c r="EC9" s="58">
        <f>EB9/DK9</f>
        <v>0.3954951187570096</v>
      </c>
      <c r="ED9" s="84">
        <f>ED151+ED202+ED254+ED260</f>
        <v>731421.34129000001</v>
      </c>
      <c r="EE9" s="58">
        <f>ED9/DL9</f>
        <v>0.550639135312739</v>
      </c>
      <c r="EF9" s="83">
        <f t="shared" si="14"/>
        <v>10076377.778340001</v>
      </c>
      <c r="EG9" s="61">
        <f t="shared" si="6"/>
        <v>0.93359949911579276</v>
      </c>
      <c r="EH9" s="85">
        <f t="shared" si="7"/>
        <v>0.99094758374987313</v>
      </c>
      <c r="EI9" s="61"/>
      <c r="EJ9" s="61"/>
      <c r="EK9" s="61"/>
      <c r="EL9" s="61"/>
      <c r="EM9" s="61"/>
      <c r="EN9" s="83">
        <f>EN151+EN202+EN254+EN260</f>
        <v>8508179.5265200008</v>
      </c>
      <c r="EO9" s="61">
        <f>EN9/DJ9</f>
        <v>0.92492152927135007</v>
      </c>
      <c r="EP9" s="83">
        <f>EP151+EP202+EP254+EP260</f>
        <v>265686.97684000002</v>
      </c>
      <c r="EQ9" s="61">
        <f>EP9/DK9</f>
        <v>0.99914087941502072</v>
      </c>
      <c r="ER9" s="83">
        <f>ER151+ER202+ER254+ER260</f>
        <v>1302511.27498</v>
      </c>
      <c r="ES9" s="61">
        <f>ER9/DL9</f>
        <v>0.98057527406178546</v>
      </c>
      <c r="ET9" s="83">
        <f>ET257+ET260</f>
        <v>1175090.28</v>
      </c>
      <c r="EU9" s="83">
        <f t="shared" si="15"/>
        <v>716663.33606000023</v>
      </c>
      <c r="EV9" s="61">
        <f t="shared" si="16"/>
        <v>6.6400500884207028E-2</v>
      </c>
      <c r="EW9" s="83">
        <f>EW151+EW202+EW254+EW260</f>
        <v>690632.75891000021</v>
      </c>
      <c r="EX9" s="83">
        <f>EX151+EX202+EX254+EX260</f>
        <v>228.4534200000088</v>
      </c>
      <c r="EY9" s="83">
        <f>EY151+EY202+EY254+EY260</f>
        <v>25802.123729999985</v>
      </c>
      <c r="EZ9" s="84">
        <f t="shared" si="17"/>
        <v>9628910.2402400002</v>
      </c>
      <c r="FA9" s="61">
        <f t="shared" si="9"/>
        <v>0.89214060598668277</v>
      </c>
      <c r="FB9" s="84">
        <f>FB151+FB202+FB254+FB260</f>
        <v>8110983.6978499992</v>
      </c>
      <c r="FC9" s="61">
        <f>FB9/DJ9</f>
        <v>0.88174249524549864</v>
      </c>
      <c r="FD9" s="84">
        <f>FD151+FD202+FD254+FD260</f>
        <v>194139.53687000001</v>
      </c>
      <c r="FE9" s="61">
        <f>FD9/DK9</f>
        <v>0.73007999829185999</v>
      </c>
      <c r="FF9" s="84">
        <f>FF151+FF202+FF254+FF260</f>
        <v>1323787.0055200001</v>
      </c>
      <c r="FG9" s="61">
        <f>FF9/DL9</f>
        <v>0.99659237556860014</v>
      </c>
      <c r="FH9" s="84">
        <f t="shared" si="18"/>
        <v>80196.966179999989</v>
      </c>
      <c r="FI9" s="61">
        <f t="shared" si="10"/>
        <v>7.4304327510623241E-3</v>
      </c>
      <c r="FJ9" s="84">
        <f>FJ151+FJ202+FJ254+FJ260</f>
        <v>77447.04617999999</v>
      </c>
      <c r="FK9" s="61">
        <f>FJ9/DJ9</f>
        <v>8.4192441129240514E-3</v>
      </c>
      <c r="FL9" s="84">
        <f>FL151+FL202+FL254+FL260</f>
        <v>2749.92</v>
      </c>
      <c r="FM9" s="61">
        <f>FL9/DK9</f>
        <v>1.0341332946761508E-2</v>
      </c>
      <c r="FN9" s="84">
        <f>FN151+FN202+FN254+FN260</f>
        <v>0</v>
      </c>
      <c r="FO9" s="63">
        <f>FN9/DL9</f>
        <v>0</v>
      </c>
      <c r="FP9" s="45"/>
      <c r="FQ9" s="45"/>
      <c r="FR9" s="45"/>
      <c r="FS9" s="45"/>
      <c r="FT9" s="45"/>
      <c r="FU9" s="45"/>
      <c r="FV9" s="45"/>
    </row>
    <row r="10" spans="1:178" s="47" customFormat="1" ht="35.25" customHeight="1" x14ac:dyDescent="0.25">
      <c r="B10" s="858" t="s">
        <v>114</v>
      </c>
      <c r="C10" s="859"/>
      <c r="D10" s="86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6"/>
      <c r="R10" s="87"/>
      <c r="S10" s="87"/>
      <c r="T10" s="86"/>
      <c r="U10" s="86"/>
      <c r="V10" s="86"/>
      <c r="W10" s="86"/>
      <c r="X10" s="86"/>
      <c r="Y10" s="86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9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90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91">
        <f t="shared" si="38"/>
        <v>296317.40000000002</v>
      </c>
      <c r="CX10" s="91">
        <f t="shared" ref="CX10:DH10" si="39">CX182</f>
        <v>296317.40000000002</v>
      </c>
      <c r="CY10" s="91">
        <f t="shared" si="39"/>
        <v>0</v>
      </c>
      <c r="CZ10" s="91">
        <f t="shared" si="39"/>
        <v>0</v>
      </c>
      <c r="DA10" s="91">
        <f t="shared" si="39"/>
        <v>0</v>
      </c>
      <c r="DB10" s="91">
        <f t="shared" si="39"/>
        <v>0</v>
      </c>
      <c r="DC10" s="91">
        <f t="shared" si="39"/>
        <v>0</v>
      </c>
      <c r="DD10" s="91">
        <f t="shared" si="39"/>
        <v>0</v>
      </c>
      <c r="DE10" s="91">
        <f t="shared" si="39"/>
        <v>0</v>
      </c>
      <c r="DF10" s="91">
        <f t="shared" si="39"/>
        <v>0</v>
      </c>
      <c r="DG10" s="91">
        <f t="shared" si="39"/>
        <v>0</v>
      </c>
      <c r="DH10" s="91">
        <f t="shared" si="39"/>
        <v>0</v>
      </c>
      <c r="DI10" s="91">
        <f t="shared" si="23"/>
        <v>1133003</v>
      </c>
      <c r="DJ10" s="91">
        <f>DJ256</f>
        <v>1133003</v>
      </c>
      <c r="DK10" s="91">
        <f>DK182</f>
        <v>0</v>
      </c>
      <c r="DL10" s="91">
        <f>DL182</f>
        <v>0</v>
      </c>
      <c r="DM10" s="92">
        <f t="shared" si="11"/>
        <v>1133003</v>
      </c>
      <c r="DN10" s="93">
        <f t="shared" si="12"/>
        <v>1</v>
      </c>
      <c r="DO10" s="92">
        <f>DO256</f>
        <v>1133003</v>
      </c>
      <c r="DP10" s="92">
        <f>DP182</f>
        <v>0</v>
      </c>
      <c r="DQ10" s="92">
        <f>DQ182</f>
        <v>0</v>
      </c>
      <c r="DR10" s="92">
        <f t="shared" si="13"/>
        <v>0</v>
      </c>
      <c r="DS10" s="93">
        <f t="shared" si="4"/>
        <v>0</v>
      </c>
      <c r="DT10" s="92">
        <f>DT256</f>
        <v>0</v>
      </c>
      <c r="DU10" s="92">
        <f>DU182</f>
        <v>0</v>
      </c>
      <c r="DV10" s="92">
        <f>DV182</f>
        <v>0</v>
      </c>
      <c r="DW10" s="92"/>
      <c r="DX10" s="92">
        <f t="shared" si="27"/>
        <v>304596.80677000002</v>
      </c>
      <c r="DY10" s="93">
        <f t="shared" si="5"/>
        <v>0.26884024735150747</v>
      </c>
      <c r="DZ10" s="92">
        <f>DZ256</f>
        <v>304596.80677000002</v>
      </c>
      <c r="EA10" s="93">
        <f>DZ10/DJ10</f>
        <v>0.26884024735150747</v>
      </c>
      <c r="EB10" s="92">
        <f>EB182</f>
        <v>0</v>
      </c>
      <c r="EC10" s="93">
        <v>0</v>
      </c>
      <c r="ED10" s="92">
        <f>ED182</f>
        <v>0</v>
      </c>
      <c r="EE10" s="93">
        <v>0</v>
      </c>
      <c r="EF10" s="91">
        <f t="shared" si="14"/>
        <v>1133003</v>
      </c>
      <c r="EG10" s="94">
        <f t="shared" si="6"/>
        <v>1</v>
      </c>
      <c r="EH10" s="95">
        <f t="shared" si="7"/>
        <v>1</v>
      </c>
      <c r="EI10" s="94"/>
      <c r="EJ10" s="94"/>
      <c r="EK10" s="94"/>
      <c r="EL10" s="94"/>
      <c r="EM10" s="94"/>
      <c r="EN10" s="91">
        <f>EN256</f>
        <v>1133003</v>
      </c>
      <c r="EO10" s="94">
        <f>EN10/DJ10</f>
        <v>1</v>
      </c>
      <c r="EP10" s="91">
        <f>EP182</f>
        <v>0</v>
      </c>
      <c r="EQ10" s="94">
        <v>0</v>
      </c>
      <c r="ER10" s="91">
        <f>ER182</f>
        <v>0</v>
      </c>
      <c r="ES10" s="94">
        <v>0</v>
      </c>
      <c r="ET10" s="91">
        <f t="shared" ref="ET10" si="40">ET182</f>
        <v>0</v>
      </c>
      <c r="EU10" s="91">
        <f t="shared" si="15"/>
        <v>0</v>
      </c>
      <c r="EV10" s="94">
        <f t="shared" si="16"/>
        <v>0</v>
      </c>
      <c r="EW10" s="91">
        <f>EW256</f>
        <v>0</v>
      </c>
      <c r="EX10" s="91">
        <f>EX182</f>
        <v>0</v>
      </c>
      <c r="EY10" s="91">
        <f>EY182</f>
        <v>0</v>
      </c>
      <c r="EZ10" s="92">
        <f t="shared" si="17"/>
        <v>566317.4</v>
      </c>
      <c r="FA10" s="94">
        <f t="shared" si="9"/>
        <v>0.49983751146289995</v>
      </c>
      <c r="FB10" s="92">
        <f>FB256</f>
        <v>566317.4</v>
      </c>
      <c r="FC10" s="94">
        <f>FB10/DJ10</f>
        <v>0.49983751146289995</v>
      </c>
      <c r="FD10" s="92">
        <f>FD182</f>
        <v>0</v>
      </c>
      <c r="FE10" s="94">
        <v>0</v>
      </c>
      <c r="FF10" s="92">
        <f>FF182</f>
        <v>0</v>
      </c>
      <c r="FG10" s="94">
        <v>0</v>
      </c>
      <c r="FH10" s="92">
        <f t="shared" si="18"/>
        <v>0</v>
      </c>
      <c r="FI10" s="94">
        <f t="shared" si="10"/>
        <v>0</v>
      </c>
      <c r="FJ10" s="92">
        <f>FJ256</f>
        <v>0</v>
      </c>
      <c r="FK10" s="94">
        <f>FJ10/DJ10</f>
        <v>0</v>
      </c>
      <c r="FL10" s="92">
        <f>FL182</f>
        <v>0</v>
      </c>
      <c r="FM10" s="94">
        <v>0</v>
      </c>
      <c r="FN10" s="92">
        <f>FN182</f>
        <v>0</v>
      </c>
      <c r="FO10" s="96">
        <v>0</v>
      </c>
      <c r="FP10" s="64"/>
      <c r="FQ10" s="64"/>
      <c r="FR10" s="64"/>
      <c r="FS10" s="64"/>
      <c r="FT10" s="64"/>
      <c r="FU10" s="64"/>
      <c r="FV10" s="64"/>
    </row>
    <row r="11" spans="1:178" s="97" customFormat="1" ht="46.5" customHeight="1" x14ac:dyDescent="0.25">
      <c r="B11" s="860" t="s">
        <v>115</v>
      </c>
      <c r="C11" s="861"/>
      <c r="D11" s="9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8"/>
      <c r="R11" s="99"/>
      <c r="S11" s="99"/>
      <c r="T11" s="98"/>
      <c r="U11" s="98"/>
      <c r="V11" s="98"/>
      <c r="W11" s="98"/>
      <c r="X11" s="98"/>
      <c r="Y11" s="98"/>
      <c r="Z11" s="100">
        <f t="shared" ref="Z11:AN11" si="41">Z301</f>
        <v>683000</v>
      </c>
      <c r="AA11" s="100">
        <f t="shared" si="41"/>
        <v>0</v>
      </c>
      <c r="AB11" s="100">
        <f t="shared" si="41"/>
        <v>683000</v>
      </c>
      <c r="AC11" s="100">
        <f t="shared" si="41"/>
        <v>0</v>
      </c>
      <c r="AD11" s="100">
        <f t="shared" si="41"/>
        <v>0</v>
      </c>
      <c r="AE11" s="100">
        <f t="shared" si="41"/>
        <v>0</v>
      </c>
      <c r="AF11" s="100" t="e">
        <f t="shared" si="41"/>
        <v>#REF!</v>
      </c>
      <c r="AG11" s="100">
        <f t="shared" si="41"/>
        <v>0</v>
      </c>
      <c r="AH11" s="100" t="e">
        <f t="shared" si="41"/>
        <v>#REF!</v>
      </c>
      <c r="AI11" s="100">
        <f t="shared" si="41"/>
        <v>0</v>
      </c>
      <c r="AJ11" s="100">
        <f t="shared" si="41"/>
        <v>0</v>
      </c>
      <c r="AK11" s="100">
        <f t="shared" si="41"/>
        <v>683000</v>
      </c>
      <c r="AL11" s="100" t="e">
        <f t="shared" si="41"/>
        <v>#REF!</v>
      </c>
      <c r="AM11" s="100" t="e">
        <f t="shared" si="41"/>
        <v>#VALUE!</v>
      </c>
      <c r="AN11" s="100" t="e">
        <f t="shared" si="41"/>
        <v>#VALUE!</v>
      </c>
      <c r="AO11" s="101">
        <v>1</v>
      </c>
      <c r="AP11" s="100">
        <f t="shared" ref="AP11:BJ11" si="42">AP301</f>
        <v>0</v>
      </c>
      <c r="AQ11" s="100">
        <f t="shared" si="42"/>
        <v>0</v>
      </c>
      <c r="AR11" s="100" t="e">
        <f t="shared" si="42"/>
        <v>#REF!</v>
      </c>
      <c r="AS11" s="100">
        <f t="shared" si="42"/>
        <v>448761.3</v>
      </c>
      <c r="AT11" s="100">
        <f t="shared" si="42"/>
        <v>0</v>
      </c>
      <c r="AU11" s="100">
        <f t="shared" si="42"/>
        <v>448761.3</v>
      </c>
      <c r="AV11" s="100">
        <f t="shared" si="42"/>
        <v>0</v>
      </c>
      <c r="AW11" s="100">
        <f t="shared" si="42"/>
        <v>0</v>
      </c>
      <c r="AX11" s="100">
        <f t="shared" si="42"/>
        <v>0</v>
      </c>
      <c r="AY11" s="100">
        <f t="shared" si="42"/>
        <v>448761.3</v>
      </c>
      <c r="AZ11" s="100">
        <f t="shared" si="42"/>
        <v>0</v>
      </c>
      <c r="BA11" s="100">
        <f t="shared" si="42"/>
        <v>448761.3</v>
      </c>
      <c r="BB11" s="100">
        <f t="shared" si="42"/>
        <v>700000</v>
      </c>
      <c r="BC11" s="100">
        <f t="shared" si="42"/>
        <v>0</v>
      </c>
      <c r="BD11" s="100">
        <f t="shared" si="42"/>
        <v>700000</v>
      </c>
      <c r="BE11" s="100">
        <f t="shared" si="42"/>
        <v>315773.90000000002</v>
      </c>
      <c r="BF11" s="100">
        <f t="shared" si="42"/>
        <v>0</v>
      </c>
      <c r="BG11" s="100">
        <f t="shared" si="42"/>
        <v>315773.90000000002</v>
      </c>
      <c r="BH11" s="100">
        <f t="shared" si="42"/>
        <v>764535.2</v>
      </c>
      <c r="BI11" s="100">
        <f t="shared" si="42"/>
        <v>0</v>
      </c>
      <c r="BJ11" s="100">
        <f t="shared" si="42"/>
        <v>764535.2</v>
      </c>
      <c r="BK11" s="102">
        <v>1</v>
      </c>
      <c r="BL11" s="100">
        <f t="shared" ref="BL11:CA11" si="43">BL301</f>
        <v>448761.3</v>
      </c>
      <c r="BM11" s="100">
        <f t="shared" si="43"/>
        <v>0</v>
      </c>
      <c r="BN11" s="100">
        <f t="shared" si="43"/>
        <v>0</v>
      </c>
      <c r="BO11" s="100">
        <f t="shared" si="43"/>
        <v>0</v>
      </c>
      <c r="BP11" s="100">
        <f t="shared" si="43"/>
        <v>0</v>
      </c>
      <c r="BQ11" s="100">
        <f t="shared" si="43"/>
        <v>0</v>
      </c>
      <c r="BR11" s="100">
        <f t="shared" si="43"/>
        <v>0</v>
      </c>
      <c r="BS11" s="100">
        <f t="shared" si="43"/>
        <v>0</v>
      </c>
      <c r="BT11" s="100">
        <f t="shared" si="43"/>
        <v>0</v>
      </c>
      <c r="BU11" s="100">
        <f t="shared" si="43"/>
        <v>0</v>
      </c>
      <c r="BV11" s="100">
        <f t="shared" si="43"/>
        <v>448761.3</v>
      </c>
      <c r="BW11" s="100">
        <f t="shared" si="43"/>
        <v>0</v>
      </c>
      <c r="BX11" s="100">
        <f t="shared" si="43"/>
        <v>448761.3</v>
      </c>
      <c r="BY11" s="100">
        <f t="shared" si="43"/>
        <v>0</v>
      </c>
      <c r="BZ11" s="100">
        <f t="shared" si="43"/>
        <v>0</v>
      </c>
      <c r="CA11" s="100">
        <f t="shared" si="43"/>
        <v>0</v>
      </c>
      <c r="CB11" s="100">
        <f>CC11+CD11</f>
        <v>764535.2</v>
      </c>
      <c r="CC11" s="100">
        <f>CC301</f>
        <v>0</v>
      </c>
      <c r="CD11" s="100">
        <f>CD19+CD260</f>
        <v>764535.2</v>
      </c>
      <c r="CE11" s="100">
        <v>1</v>
      </c>
      <c r="CF11" s="100" t="e">
        <f>CF301</f>
        <v>#REF!</v>
      </c>
      <c r="CG11" s="100"/>
      <c r="CH11" s="100" t="e">
        <f t="shared" ref="CH11:CS11" si="44">CH301</f>
        <v>#REF!</v>
      </c>
      <c r="CI11" s="100" t="e">
        <f t="shared" si="44"/>
        <v>#REF!</v>
      </c>
      <c r="CJ11" s="100" t="e">
        <f t="shared" si="44"/>
        <v>#REF!</v>
      </c>
      <c r="CK11" s="100" t="e">
        <f t="shared" si="44"/>
        <v>#REF!</v>
      </c>
      <c r="CL11" s="100" t="e">
        <f t="shared" si="44"/>
        <v>#REF!</v>
      </c>
      <c r="CM11" s="100" t="e">
        <f t="shared" si="44"/>
        <v>#REF!</v>
      </c>
      <c r="CN11" s="100">
        <f t="shared" si="44"/>
        <v>0</v>
      </c>
      <c r="CO11" s="100">
        <f t="shared" si="44"/>
        <v>0</v>
      </c>
      <c r="CP11" s="100">
        <f t="shared" si="44"/>
        <v>0</v>
      </c>
      <c r="CQ11" s="100" t="e">
        <f t="shared" si="44"/>
        <v>#REF!</v>
      </c>
      <c r="CR11" s="100" t="e">
        <f t="shared" si="44"/>
        <v>#REF!</v>
      </c>
      <c r="CS11" s="100" t="e">
        <f t="shared" si="44"/>
        <v>#REF!</v>
      </c>
      <c r="CT11" s="100">
        <f>CU11+CV11</f>
        <v>385949.74</v>
      </c>
      <c r="CU11" s="100">
        <f>CU301</f>
        <v>0</v>
      </c>
      <c r="CV11" s="100">
        <f>CV19+CV260</f>
        <v>385949.74</v>
      </c>
      <c r="CW11" s="103">
        <f t="shared" si="38"/>
        <v>1257968.27</v>
      </c>
      <c r="CX11" s="103">
        <f>CX301</f>
        <v>0</v>
      </c>
      <c r="CY11" s="103">
        <f>CY19+CY260</f>
        <v>1257968.27</v>
      </c>
      <c r="CZ11" s="103">
        <f>DA11+DB11</f>
        <v>772740.28</v>
      </c>
      <c r="DA11" s="103">
        <f>DA301</f>
        <v>0</v>
      </c>
      <c r="DB11" s="103">
        <f>DB19+DB260</f>
        <v>772740.28</v>
      </c>
      <c r="DC11" s="103">
        <f>DC301</f>
        <v>380350</v>
      </c>
      <c r="DD11" s="103">
        <f>DD301</f>
        <v>0</v>
      </c>
      <c r="DE11" s="103">
        <f>DE301</f>
        <v>380350</v>
      </c>
      <c r="DF11" s="103">
        <f>DG11+DH11</f>
        <v>-36342.602000000072</v>
      </c>
      <c r="DG11" s="103">
        <f>DG301</f>
        <v>0</v>
      </c>
      <c r="DH11" s="103">
        <f>DH19+DH260</f>
        <v>-36342.602000000072</v>
      </c>
      <c r="DI11" s="103">
        <f t="shared" si="23"/>
        <v>1186746.3259999999</v>
      </c>
      <c r="DJ11" s="103">
        <f>DJ19+DJ260</f>
        <v>0</v>
      </c>
      <c r="DK11" s="103">
        <f>DK19+DK260</f>
        <v>0</v>
      </c>
      <c r="DL11" s="103">
        <f>DL19+DL260</f>
        <v>1186746.3259999999</v>
      </c>
      <c r="DM11" s="104">
        <f t="shared" si="11"/>
        <v>1160944.20227</v>
      </c>
      <c r="DN11" s="105">
        <f t="shared" si="12"/>
        <v>0.97825809681082609</v>
      </c>
      <c r="DO11" s="104">
        <f>DO19+DO260</f>
        <v>0</v>
      </c>
      <c r="DP11" s="104">
        <f>DP19+DP260</f>
        <v>0</v>
      </c>
      <c r="DQ11" s="104">
        <f>DQ19+DQ260</f>
        <v>1160944.20227</v>
      </c>
      <c r="DR11" s="104">
        <f t="shared" si="13"/>
        <v>25802.123729999868</v>
      </c>
      <c r="DS11" s="105">
        <f t="shared" si="4"/>
        <v>2.1741903189173951E-2</v>
      </c>
      <c r="DT11" s="104">
        <f>DT19+DT260</f>
        <v>0</v>
      </c>
      <c r="DU11" s="104">
        <f>DU19+DU260</f>
        <v>0</v>
      </c>
      <c r="DV11" s="104">
        <f>DV19+DV260</f>
        <v>25802.123729999868</v>
      </c>
      <c r="DW11" s="104"/>
      <c r="DX11" s="104">
        <f t="shared" si="27"/>
        <v>589854.26857999992</v>
      </c>
      <c r="DY11" s="105">
        <f t="shared" si="5"/>
        <v>0.49703483858099595</v>
      </c>
      <c r="DZ11" s="104">
        <f>DZ301</f>
        <v>0</v>
      </c>
      <c r="EA11" s="105">
        <v>0</v>
      </c>
      <c r="EB11" s="104">
        <f>EB19+EB260</f>
        <v>0</v>
      </c>
      <c r="EC11" s="105">
        <v>0</v>
      </c>
      <c r="ED11" s="104">
        <f>ED19+ED260</f>
        <v>589854.26857999992</v>
      </c>
      <c r="EE11" s="105">
        <f>ED11/DL11</f>
        <v>0.49703483858099595</v>
      </c>
      <c r="EF11" s="103">
        <f t="shared" si="14"/>
        <v>1160944.20227</v>
      </c>
      <c r="EG11" s="106">
        <f t="shared" si="6"/>
        <v>0.97825809681082609</v>
      </c>
      <c r="EH11" s="107">
        <f t="shared" si="7"/>
        <v>1</v>
      </c>
      <c r="EI11" s="106"/>
      <c r="EJ11" s="106"/>
      <c r="EK11" s="106"/>
      <c r="EL11" s="106"/>
      <c r="EM11" s="106"/>
      <c r="EN11" s="103">
        <f>EN19+EN260</f>
        <v>0</v>
      </c>
      <c r="EO11" s="106">
        <v>0</v>
      </c>
      <c r="EP11" s="103">
        <f>EP19+EP260</f>
        <v>0</v>
      </c>
      <c r="EQ11" s="106">
        <v>0</v>
      </c>
      <c r="ER11" s="103">
        <f>ER19+ER260</f>
        <v>1160944.20227</v>
      </c>
      <c r="ES11" s="106">
        <f>ER11/DL11</f>
        <v>0.97825809681082609</v>
      </c>
      <c r="ET11" s="103">
        <f t="shared" ref="ET11" si="45">ET301</f>
        <v>1153090.28</v>
      </c>
      <c r="EU11" s="103">
        <f t="shared" si="15"/>
        <v>25802.123729999985</v>
      </c>
      <c r="EV11" s="106">
        <f t="shared" si="16"/>
        <v>2.1741903189174051E-2</v>
      </c>
      <c r="EW11" s="103">
        <f>EW19+EW260</f>
        <v>0</v>
      </c>
      <c r="EX11" s="103">
        <f>EX19+EX260</f>
        <v>0</v>
      </c>
      <c r="EY11" s="103">
        <f>EY19+EY260</f>
        <v>25802.123729999985</v>
      </c>
      <c r="EZ11" s="104">
        <f t="shared" si="17"/>
        <v>1182219.9328099999</v>
      </c>
      <c r="FA11" s="106">
        <f t="shared" si="9"/>
        <v>0.99618587975304174</v>
      </c>
      <c r="FB11" s="104">
        <f>FB19+FB260</f>
        <v>0</v>
      </c>
      <c r="FC11" s="106">
        <v>0</v>
      </c>
      <c r="FD11" s="104">
        <f>FD19+FD260</f>
        <v>0</v>
      </c>
      <c r="FE11" s="106">
        <v>0</v>
      </c>
      <c r="FF11" s="104">
        <f>FF19+FF260</f>
        <v>1182219.9328099999</v>
      </c>
      <c r="FG11" s="106">
        <f>FF11/DL11</f>
        <v>0.99618587975304174</v>
      </c>
      <c r="FH11" s="104">
        <f t="shared" si="18"/>
        <v>0</v>
      </c>
      <c r="FI11" s="106">
        <f t="shared" si="10"/>
        <v>0</v>
      </c>
      <c r="FJ11" s="104">
        <f>FJ19+FJ260</f>
        <v>0</v>
      </c>
      <c r="FK11" s="106">
        <v>0</v>
      </c>
      <c r="FL11" s="104">
        <f>FL19+FL260</f>
        <v>0</v>
      </c>
      <c r="FM11" s="106">
        <v>0</v>
      </c>
      <c r="FN11" s="104">
        <f>FN19+FN260</f>
        <v>0</v>
      </c>
      <c r="FO11" s="108">
        <f>FN11/DL11</f>
        <v>0</v>
      </c>
      <c r="FP11" s="109"/>
      <c r="FQ11" s="109"/>
      <c r="FR11" s="109"/>
      <c r="FS11" s="109"/>
      <c r="FT11" s="109"/>
      <c r="FU11" s="109"/>
      <c r="FV11" s="109"/>
    </row>
    <row r="12" spans="1:178" s="65" customFormat="1" ht="69.75" customHeight="1" x14ac:dyDescent="0.25">
      <c r="B12" s="845" t="s">
        <v>116</v>
      </c>
      <c r="C12" s="846"/>
      <c r="D12" s="66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6"/>
      <c r="R12" s="67"/>
      <c r="S12" s="67"/>
      <c r="T12" s="66"/>
      <c r="U12" s="66"/>
      <c r="V12" s="66"/>
      <c r="W12" s="66"/>
      <c r="X12" s="66"/>
      <c r="Y12" s="66"/>
      <c r="Z12" s="68">
        <f t="shared" ref="Z12:AN13" si="46">Z289</f>
        <v>0</v>
      </c>
      <c r="AA12" s="68">
        <f t="shared" si="46"/>
        <v>0</v>
      </c>
      <c r="AB12" s="68">
        <f t="shared" si="46"/>
        <v>0</v>
      </c>
      <c r="AC12" s="68">
        <f t="shared" si="46"/>
        <v>0</v>
      </c>
      <c r="AD12" s="68">
        <f t="shared" si="46"/>
        <v>0</v>
      </c>
      <c r="AE12" s="68">
        <f t="shared" si="46"/>
        <v>0</v>
      </c>
      <c r="AF12" s="68">
        <f t="shared" si="46"/>
        <v>0</v>
      </c>
      <c r="AG12" s="68">
        <f t="shared" si="46"/>
        <v>0</v>
      </c>
      <c r="AH12" s="68">
        <f t="shared" si="46"/>
        <v>0</v>
      </c>
      <c r="AI12" s="68">
        <f t="shared" si="46"/>
        <v>0</v>
      </c>
      <c r="AJ12" s="68">
        <f t="shared" si="46"/>
        <v>0</v>
      </c>
      <c r="AK12" s="68">
        <f t="shared" si="46"/>
        <v>0</v>
      </c>
      <c r="AL12" s="68">
        <f t="shared" si="46"/>
        <v>0</v>
      </c>
      <c r="AM12" s="68">
        <f t="shared" si="46"/>
        <v>0</v>
      </c>
      <c r="AN12" s="68">
        <f t="shared" si="46"/>
        <v>0</v>
      </c>
      <c r="AO12" s="69">
        <v>1</v>
      </c>
      <c r="AP12" s="68">
        <f t="shared" ref="AP12:BJ13" si="47">AP289</f>
        <v>0</v>
      </c>
      <c r="AQ12" s="68">
        <f t="shared" si="47"/>
        <v>0</v>
      </c>
      <c r="AR12" s="68">
        <f t="shared" si="47"/>
        <v>0</v>
      </c>
      <c r="AS12" s="68">
        <f t="shared" si="47"/>
        <v>0</v>
      </c>
      <c r="AT12" s="68">
        <f t="shared" si="47"/>
        <v>0</v>
      </c>
      <c r="AU12" s="68">
        <f t="shared" si="47"/>
        <v>0</v>
      </c>
      <c r="AV12" s="68">
        <f t="shared" si="47"/>
        <v>0</v>
      </c>
      <c r="AW12" s="68">
        <f t="shared" si="47"/>
        <v>0</v>
      </c>
      <c r="AX12" s="68">
        <f t="shared" si="47"/>
        <v>0</v>
      </c>
      <c r="AY12" s="68">
        <f t="shared" si="47"/>
        <v>0</v>
      </c>
      <c r="AZ12" s="68">
        <f t="shared" si="47"/>
        <v>0</v>
      </c>
      <c r="BA12" s="68">
        <f t="shared" si="47"/>
        <v>0</v>
      </c>
      <c r="BB12" s="68">
        <f t="shared" si="47"/>
        <v>0</v>
      </c>
      <c r="BC12" s="68">
        <f t="shared" si="47"/>
        <v>0</v>
      </c>
      <c r="BD12" s="68">
        <f t="shared" si="47"/>
        <v>0</v>
      </c>
      <c r="BE12" s="68">
        <f t="shared" si="47"/>
        <v>0</v>
      </c>
      <c r="BF12" s="68">
        <f t="shared" si="47"/>
        <v>0</v>
      </c>
      <c r="BG12" s="68">
        <f t="shared" si="47"/>
        <v>0</v>
      </c>
      <c r="BH12" s="68">
        <f t="shared" si="47"/>
        <v>0</v>
      </c>
      <c r="BI12" s="68">
        <f t="shared" si="47"/>
        <v>0</v>
      </c>
      <c r="BJ12" s="68">
        <f t="shared" si="47"/>
        <v>0</v>
      </c>
      <c r="BK12" s="70">
        <v>1</v>
      </c>
      <c r="BL12" s="68">
        <f t="shared" ref="BL12:CD13" si="48">BL289</f>
        <v>0</v>
      </c>
      <c r="BM12" s="68">
        <f t="shared" si="48"/>
        <v>0</v>
      </c>
      <c r="BN12" s="68">
        <f t="shared" si="48"/>
        <v>0</v>
      </c>
      <c r="BO12" s="68">
        <f t="shared" si="48"/>
        <v>0</v>
      </c>
      <c r="BP12" s="68">
        <f t="shared" si="48"/>
        <v>0</v>
      </c>
      <c r="BQ12" s="68">
        <f t="shared" si="48"/>
        <v>0</v>
      </c>
      <c r="BR12" s="68">
        <f t="shared" si="48"/>
        <v>0</v>
      </c>
      <c r="BS12" s="68">
        <f t="shared" si="48"/>
        <v>0</v>
      </c>
      <c r="BT12" s="68">
        <f t="shared" si="48"/>
        <v>0</v>
      </c>
      <c r="BU12" s="68">
        <f t="shared" si="48"/>
        <v>0</v>
      </c>
      <c r="BV12" s="68">
        <f t="shared" si="48"/>
        <v>0</v>
      </c>
      <c r="BW12" s="68">
        <f t="shared" si="48"/>
        <v>0</v>
      </c>
      <c r="BX12" s="68">
        <f t="shared" si="48"/>
        <v>0</v>
      </c>
      <c r="BY12" s="68">
        <f t="shared" si="48"/>
        <v>0</v>
      </c>
      <c r="BZ12" s="68">
        <f t="shared" si="48"/>
        <v>0</v>
      </c>
      <c r="CA12" s="68">
        <f t="shared" si="48"/>
        <v>0</v>
      </c>
      <c r="CB12" s="68">
        <f t="shared" si="48"/>
        <v>0</v>
      </c>
      <c r="CC12" s="68">
        <f t="shared" si="48"/>
        <v>0</v>
      </c>
      <c r="CD12" s="68">
        <f t="shared" si="48"/>
        <v>0</v>
      </c>
      <c r="CE12" s="68">
        <v>1</v>
      </c>
      <c r="CF12" s="68">
        <f>CF289</f>
        <v>0</v>
      </c>
      <c r="CG12" s="68"/>
      <c r="CH12" s="68">
        <f t="shared" ref="CH12:CV13" si="49">CH289</f>
        <v>0</v>
      </c>
      <c r="CI12" s="68">
        <f t="shared" si="49"/>
        <v>0</v>
      </c>
      <c r="CJ12" s="68">
        <f t="shared" si="49"/>
        <v>0</v>
      </c>
      <c r="CK12" s="68">
        <f t="shared" si="49"/>
        <v>0</v>
      </c>
      <c r="CL12" s="68">
        <f t="shared" si="49"/>
        <v>0</v>
      </c>
      <c r="CM12" s="68">
        <f t="shared" si="49"/>
        <v>0</v>
      </c>
      <c r="CN12" s="68">
        <f t="shared" si="49"/>
        <v>0</v>
      </c>
      <c r="CO12" s="68">
        <f t="shared" si="49"/>
        <v>0</v>
      </c>
      <c r="CP12" s="68">
        <f t="shared" si="49"/>
        <v>0</v>
      </c>
      <c r="CQ12" s="68">
        <f t="shared" si="49"/>
        <v>0</v>
      </c>
      <c r="CR12" s="68">
        <f t="shared" si="49"/>
        <v>0</v>
      </c>
      <c r="CS12" s="68">
        <f t="shared" si="49"/>
        <v>0</v>
      </c>
      <c r="CT12" s="68">
        <f t="shared" si="49"/>
        <v>0</v>
      </c>
      <c r="CU12" s="68">
        <f t="shared" si="49"/>
        <v>0</v>
      </c>
      <c r="CV12" s="68">
        <f t="shared" si="49"/>
        <v>0</v>
      </c>
      <c r="CW12" s="71">
        <f t="shared" si="38"/>
        <v>0</v>
      </c>
      <c r="CX12" s="71">
        <f>CX289</f>
        <v>0</v>
      </c>
      <c r="CY12" s="71">
        <v>0</v>
      </c>
      <c r="CZ12" s="71">
        <f>DA12+DB12</f>
        <v>0</v>
      </c>
      <c r="DA12" s="71">
        <f>DA289</f>
        <v>0</v>
      </c>
      <c r="DB12" s="71"/>
      <c r="DC12" s="71">
        <f t="shared" ref="DC12:DE13" si="50">DC289</f>
        <v>0</v>
      </c>
      <c r="DD12" s="71">
        <f t="shared" si="50"/>
        <v>0</v>
      </c>
      <c r="DE12" s="71">
        <f t="shared" si="50"/>
        <v>0</v>
      </c>
      <c r="DF12" s="71">
        <f>DG12+DH12</f>
        <v>0</v>
      </c>
      <c r="DG12" s="71">
        <f>DJ12-CX12</f>
        <v>0</v>
      </c>
      <c r="DH12" s="71">
        <v>0</v>
      </c>
      <c r="DI12" s="71">
        <f t="shared" si="23"/>
        <v>34290.225689999999</v>
      </c>
      <c r="DJ12" s="71">
        <f>DJ287</f>
        <v>0</v>
      </c>
      <c r="DK12" s="71">
        <f t="shared" ref="DK12" si="51">DK287</f>
        <v>0</v>
      </c>
      <c r="DL12" s="71">
        <f>DL287+DL288</f>
        <v>34290.225689999999</v>
      </c>
      <c r="DM12" s="72">
        <f t="shared" si="11"/>
        <v>4455.7740000000003</v>
      </c>
      <c r="DN12" s="73">
        <f t="shared" si="12"/>
        <v>0.12994297676201735</v>
      </c>
      <c r="DO12" s="72">
        <f>DO287</f>
        <v>0</v>
      </c>
      <c r="DP12" s="72">
        <f t="shared" ref="DP12" si="52">DP287</f>
        <v>0</v>
      </c>
      <c r="DQ12" s="72">
        <f>DQ287+DQ288</f>
        <v>4455.7740000000003</v>
      </c>
      <c r="DR12" s="72">
        <f t="shared" si="13"/>
        <v>29834.451690000002</v>
      </c>
      <c r="DS12" s="73">
        <f t="shared" si="4"/>
        <v>0.87005702323798273</v>
      </c>
      <c r="DT12" s="72">
        <f>DT287</f>
        <v>0</v>
      </c>
      <c r="DU12" s="72">
        <f t="shared" ref="DU12" si="53">DU287</f>
        <v>0</v>
      </c>
      <c r="DV12" s="72">
        <f>DV287+DV288</f>
        <v>29834.451690000002</v>
      </c>
      <c r="DW12" s="72"/>
      <c r="DX12" s="72">
        <f t="shared" si="27"/>
        <v>0</v>
      </c>
      <c r="DY12" s="73">
        <f t="shared" si="5"/>
        <v>0</v>
      </c>
      <c r="DZ12" s="72">
        <f>DZ287</f>
        <v>0</v>
      </c>
      <c r="EA12" s="73">
        <v>0</v>
      </c>
      <c r="EB12" s="72">
        <f t="shared" ref="EB12" si="54">EB287</f>
        <v>0</v>
      </c>
      <c r="EC12" s="73">
        <v>0</v>
      </c>
      <c r="ED12" s="72">
        <f>ED287+ED288</f>
        <v>0</v>
      </c>
      <c r="EE12" s="73">
        <f>ED12/DL12</f>
        <v>0</v>
      </c>
      <c r="EF12" s="71">
        <f t="shared" si="14"/>
        <v>4455.7740000000003</v>
      </c>
      <c r="EG12" s="74">
        <f t="shared" si="6"/>
        <v>0.12994297676201735</v>
      </c>
      <c r="EH12" s="75">
        <f t="shared" si="7"/>
        <v>1</v>
      </c>
      <c r="EI12" s="74"/>
      <c r="EJ12" s="74"/>
      <c r="EK12" s="74"/>
      <c r="EL12" s="74"/>
      <c r="EM12" s="74"/>
      <c r="EN12" s="71">
        <f>EN287</f>
        <v>0</v>
      </c>
      <c r="EO12" s="74">
        <v>0</v>
      </c>
      <c r="EP12" s="71">
        <f t="shared" ref="EP12" si="55">EP287</f>
        <v>0</v>
      </c>
      <c r="EQ12" s="74">
        <v>0</v>
      </c>
      <c r="ER12" s="71">
        <f>ER287+ER288</f>
        <v>4455.7740000000003</v>
      </c>
      <c r="ES12" s="74">
        <f>ER12/DL12</f>
        <v>0.12994297676201735</v>
      </c>
      <c r="ET12" s="71">
        <f t="shared" ref="ET12:ET13" si="56">ET289</f>
        <v>0</v>
      </c>
      <c r="EU12" s="71">
        <f t="shared" si="15"/>
        <v>29834.451690000002</v>
      </c>
      <c r="EV12" s="74">
        <f t="shared" si="16"/>
        <v>0.87005702323798273</v>
      </c>
      <c r="EW12" s="71">
        <f>EW287</f>
        <v>0</v>
      </c>
      <c r="EX12" s="71">
        <f t="shared" ref="EX12" si="57">EX287</f>
        <v>0</v>
      </c>
      <c r="EY12" s="71">
        <f>EY287+EY288</f>
        <v>29834.451690000002</v>
      </c>
      <c r="EZ12" s="72">
        <f t="shared" si="17"/>
        <v>4455.7740000000003</v>
      </c>
      <c r="FA12" s="74">
        <f t="shared" si="9"/>
        <v>0.12994297676201735</v>
      </c>
      <c r="FB12" s="72">
        <f>FB287</f>
        <v>0</v>
      </c>
      <c r="FC12" s="74">
        <v>0</v>
      </c>
      <c r="FD12" s="72">
        <f t="shared" ref="FD12" si="58">FD287</f>
        <v>0</v>
      </c>
      <c r="FE12" s="74">
        <v>0</v>
      </c>
      <c r="FF12" s="72">
        <f>FF287+FF288</f>
        <v>4455.7740000000003</v>
      </c>
      <c r="FG12" s="74">
        <f>FF12/DL12</f>
        <v>0.12994297676201735</v>
      </c>
      <c r="FH12" s="72">
        <f t="shared" si="18"/>
        <v>0</v>
      </c>
      <c r="FI12" s="74">
        <f t="shared" si="10"/>
        <v>0</v>
      </c>
      <c r="FJ12" s="72">
        <f>FJ287</f>
        <v>0</v>
      </c>
      <c r="FK12" s="74">
        <v>0</v>
      </c>
      <c r="FL12" s="72">
        <f t="shared" ref="FL12" si="59">FL287</f>
        <v>0</v>
      </c>
      <c r="FM12" s="74">
        <v>0</v>
      </c>
      <c r="FN12" s="72">
        <f>FN287+FN288</f>
        <v>0</v>
      </c>
      <c r="FO12" s="76">
        <f>FN12/DL12</f>
        <v>0</v>
      </c>
      <c r="FP12" s="77"/>
      <c r="FQ12" s="77"/>
      <c r="FR12" s="77"/>
      <c r="FS12" s="77"/>
      <c r="FT12" s="77"/>
      <c r="FU12" s="77"/>
      <c r="FV12" s="77"/>
    </row>
    <row r="13" spans="1:178" s="65" customFormat="1" ht="45" customHeight="1" x14ac:dyDescent="0.25">
      <c r="B13" s="845" t="s">
        <v>117</v>
      </c>
      <c r="C13" s="846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6"/>
      <c r="R13" s="67"/>
      <c r="S13" s="67"/>
      <c r="T13" s="66"/>
      <c r="U13" s="66"/>
      <c r="V13" s="66"/>
      <c r="W13" s="66"/>
      <c r="X13" s="66"/>
      <c r="Y13" s="66"/>
      <c r="Z13" s="68" t="e">
        <f t="shared" si="46"/>
        <v>#REF!</v>
      </c>
      <c r="AA13" s="68" t="e">
        <f t="shared" si="46"/>
        <v>#REF!</v>
      </c>
      <c r="AB13" s="68">
        <f t="shared" si="46"/>
        <v>0</v>
      </c>
      <c r="AC13" s="68">
        <f t="shared" si="46"/>
        <v>0</v>
      </c>
      <c r="AD13" s="68">
        <f t="shared" si="46"/>
        <v>0</v>
      </c>
      <c r="AE13" s="68">
        <f t="shared" si="46"/>
        <v>0</v>
      </c>
      <c r="AF13" s="68" t="e">
        <f t="shared" si="46"/>
        <v>#REF!</v>
      </c>
      <c r="AG13" s="68" t="e">
        <f t="shared" si="46"/>
        <v>#REF!</v>
      </c>
      <c r="AH13" s="68">
        <f t="shared" si="46"/>
        <v>0</v>
      </c>
      <c r="AI13" s="68">
        <f t="shared" si="46"/>
        <v>0</v>
      </c>
      <c r="AJ13" s="68">
        <f t="shared" si="46"/>
        <v>0</v>
      </c>
      <c r="AK13" s="68" t="e">
        <f t="shared" si="46"/>
        <v>#REF!</v>
      </c>
      <c r="AL13" s="68" t="e">
        <f t="shared" si="46"/>
        <v>#REF!</v>
      </c>
      <c r="AM13" s="68" t="str">
        <f t="shared" si="46"/>
        <v xml:space="preserve">Объем бюджетных ассигнований на 2017 год соответствует объему бюджетных ассигнований, предусмотренных на 2016г. </v>
      </c>
      <c r="AN13" s="68" t="str">
        <f t="shared" si="46"/>
        <v xml:space="preserve">Объем бюджетных ассигнований на 2017 год соответствует объему бюджетных ассигнований, предусмотренных на 2016г. </v>
      </c>
      <c r="AO13" s="69">
        <v>1</v>
      </c>
      <c r="AP13" s="68">
        <f t="shared" si="47"/>
        <v>19700</v>
      </c>
      <c r="AQ13" s="68">
        <f t="shared" si="47"/>
        <v>0</v>
      </c>
      <c r="AR13" s="68">
        <f t="shared" si="47"/>
        <v>0</v>
      </c>
      <c r="AS13" s="68">
        <f t="shared" si="47"/>
        <v>20000.400000000001</v>
      </c>
      <c r="AT13" s="68">
        <f t="shared" si="47"/>
        <v>20000.400000000001</v>
      </c>
      <c r="AU13" s="68">
        <f t="shared" si="47"/>
        <v>0</v>
      </c>
      <c r="AV13" s="68">
        <f t="shared" si="47"/>
        <v>0</v>
      </c>
      <c r="AW13" s="68">
        <f t="shared" si="47"/>
        <v>0</v>
      </c>
      <c r="AX13" s="68">
        <f t="shared" si="47"/>
        <v>0</v>
      </c>
      <c r="AY13" s="68">
        <f t="shared" si="47"/>
        <v>20000.400000000001</v>
      </c>
      <c r="AZ13" s="68">
        <f t="shared" si="47"/>
        <v>20000.400000000001</v>
      </c>
      <c r="BA13" s="68">
        <f t="shared" si="47"/>
        <v>0</v>
      </c>
      <c r="BB13" s="68">
        <f t="shared" si="47"/>
        <v>0</v>
      </c>
      <c r="BC13" s="68">
        <f t="shared" si="47"/>
        <v>0</v>
      </c>
      <c r="BD13" s="68">
        <f t="shared" si="47"/>
        <v>0</v>
      </c>
      <c r="BE13" s="68">
        <f t="shared" si="47"/>
        <v>-0.40000000000145519</v>
      </c>
      <c r="BF13" s="68">
        <f t="shared" si="47"/>
        <v>-0.40000000000145519</v>
      </c>
      <c r="BG13" s="68">
        <f t="shared" si="47"/>
        <v>0</v>
      </c>
      <c r="BH13" s="68">
        <f t="shared" si="47"/>
        <v>20000</v>
      </c>
      <c r="BI13" s="68">
        <f t="shared" si="47"/>
        <v>20000</v>
      </c>
      <c r="BJ13" s="68">
        <f t="shared" si="47"/>
        <v>0</v>
      </c>
      <c r="BK13" s="70">
        <v>1</v>
      </c>
      <c r="BL13" s="68">
        <f t="shared" si="48"/>
        <v>20000.400000000001</v>
      </c>
      <c r="BM13" s="68">
        <f t="shared" si="48"/>
        <v>20000</v>
      </c>
      <c r="BN13" s="68">
        <f t="shared" si="48"/>
        <v>20000</v>
      </c>
      <c r="BO13" s="68">
        <f t="shared" si="48"/>
        <v>0</v>
      </c>
      <c r="BP13" s="68">
        <f t="shared" si="48"/>
        <v>0</v>
      </c>
      <c r="BQ13" s="68">
        <f t="shared" si="48"/>
        <v>0</v>
      </c>
      <c r="BR13" s="68">
        <f t="shared" si="48"/>
        <v>0</v>
      </c>
      <c r="BS13" s="68">
        <f t="shared" si="48"/>
        <v>0</v>
      </c>
      <c r="BT13" s="68">
        <f t="shared" si="48"/>
        <v>0</v>
      </c>
      <c r="BU13" s="68">
        <f t="shared" si="48"/>
        <v>0</v>
      </c>
      <c r="BV13" s="68">
        <f t="shared" si="48"/>
        <v>20000.400000000001</v>
      </c>
      <c r="BW13" s="68">
        <f t="shared" si="48"/>
        <v>20000.400000000001</v>
      </c>
      <c r="BX13" s="68">
        <f t="shared" si="48"/>
        <v>0</v>
      </c>
      <c r="BY13" s="68">
        <f t="shared" si="48"/>
        <v>0</v>
      </c>
      <c r="BZ13" s="68">
        <f t="shared" si="48"/>
        <v>0</v>
      </c>
      <c r="CA13" s="68">
        <f t="shared" si="48"/>
        <v>0</v>
      </c>
      <c r="CB13" s="68">
        <f t="shared" si="48"/>
        <v>20000</v>
      </c>
      <c r="CC13" s="68">
        <f t="shared" si="48"/>
        <v>20000</v>
      </c>
      <c r="CD13" s="68">
        <f t="shared" si="48"/>
        <v>0</v>
      </c>
      <c r="CE13" s="68">
        <v>1</v>
      </c>
      <c r="CF13" s="68">
        <f>CF290</f>
        <v>20000.400000000001</v>
      </c>
      <c r="CG13" s="68"/>
      <c r="CH13" s="68">
        <f t="shared" si="49"/>
        <v>0</v>
      </c>
      <c r="CI13" s="68">
        <f t="shared" si="49"/>
        <v>0</v>
      </c>
      <c r="CJ13" s="68">
        <f t="shared" si="49"/>
        <v>0</v>
      </c>
      <c r="CK13" s="68">
        <f t="shared" si="49"/>
        <v>20000</v>
      </c>
      <c r="CL13" s="68">
        <f t="shared" si="49"/>
        <v>20000</v>
      </c>
      <c r="CM13" s="68">
        <f t="shared" si="49"/>
        <v>0</v>
      </c>
      <c r="CN13" s="68">
        <f t="shared" si="49"/>
        <v>0</v>
      </c>
      <c r="CO13" s="68">
        <f t="shared" si="49"/>
        <v>0</v>
      </c>
      <c r="CP13" s="68">
        <f t="shared" si="49"/>
        <v>0</v>
      </c>
      <c r="CQ13" s="68">
        <f t="shared" si="49"/>
        <v>20000</v>
      </c>
      <c r="CR13" s="68">
        <f t="shared" si="49"/>
        <v>20000</v>
      </c>
      <c r="CS13" s="68">
        <f t="shared" si="49"/>
        <v>0</v>
      </c>
      <c r="CT13" s="68">
        <f t="shared" si="49"/>
        <v>0</v>
      </c>
      <c r="CU13" s="68">
        <f t="shared" si="49"/>
        <v>0</v>
      </c>
      <c r="CV13" s="68">
        <f t="shared" si="49"/>
        <v>0</v>
      </c>
      <c r="CW13" s="71">
        <f t="shared" si="38"/>
        <v>20000</v>
      </c>
      <c r="CX13" s="71">
        <f>CX290</f>
        <v>20000</v>
      </c>
      <c r="CY13" s="71">
        <v>0</v>
      </c>
      <c r="CZ13" s="71">
        <f>DA13+DB13</f>
        <v>20000</v>
      </c>
      <c r="DA13" s="71">
        <f>DA290</f>
        <v>20000</v>
      </c>
      <c r="DB13" s="71"/>
      <c r="DC13" s="71">
        <f t="shared" si="50"/>
        <v>0</v>
      </c>
      <c r="DD13" s="71">
        <f t="shared" si="50"/>
        <v>0</v>
      </c>
      <c r="DE13" s="71">
        <f t="shared" si="50"/>
        <v>0</v>
      </c>
      <c r="DF13" s="71">
        <f>DG13+DH13</f>
        <v>-208.01464999999735</v>
      </c>
      <c r="DG13" s="71">
        <f>DJ13-CX13</f>
        <v>-208.01464999999735</v>
      </c>
      <c r="DH13" s="71">
        <v>0</v>
      </c>
      <c r="DI13" s="71">
        <f t="shared" si="23"/>
        <v>20000.000000000004</v>
      </c>
      <c r="DJ13" s="71">
        <f>DJ290</f>
        <v>19791.985350000003</v>
      </c>
      <c r="DK13" s="71">
        <f t="shared" ref="DK13:DL13" si="60">DK290</f>
        <v>0</v>
      </c>
      <c r="DL13" s="71">
        <f t="shared" si="60"/>
        <v>208.01465000000002</v>
      </c>
      <c r="DM13" s="72">
        <f t="shared" si="11"/>
        <v>0</v>
      </c>
      <c r="DN13" s="73">
        <f t="shared" si="12"/>
        <v>0</v>
      </c>
      <c r="DO13" s="72">
        <f>DO290</f>
        <v>0</v>
      </c>
      <c r="DP13" s="72">
        <f t="shared" ref="DP13:DQ13" si="61">DP290</f>
        <v>0</v>
      </c>
      <c r="DQ13" s="72">
        <f t="shared" si="61"/>
        <v>0</v>
      </c>
      <c r="DR13" s="72">
        <f t="shared" si="13"/>
        <v>0</v>
      </c>
      <c r="DS13" s="73">
        <f t="shared" si="4"/>
        <v>0</v>
      </c>
      <c r="DT13" s="72">
        <f>DT290</f>
        <v>0</v>
      </c>
      <c r="DU13" s="72">
        <f t="shared" ref="DU13:DV13" si="62">DU290</f>
        <v>0</v>
      </c>
      <c r="DV13" s="72">
        <f t="shared" si="62"/>
        <v>0</v>
      </c>
      <c r="DW13" s="72"/>
      <c r="DX13" s="72">
        <f t="shared" si="27"/>
        <v>7131.4408300000005</v>
      </c>
      <c r="DY13" s="73">
        <f t="shared" si="5"/>
        <v>0.35657204149999994</v>
      </c>
      <c r="DZ13" s="72">
        <f>DZ290</f>
        <v>6923.4261800000004</v>
      </c>
      <c r="EA13" s="73">
        <f>DZ13/DJ13</f>
        <v>0.34980958491867514</v>
      </c>
      <c r="EB13" s="72">
        <f t="shared" ref="EB13" si="63">EB290</f>
        <v>0</v>
      </c>
      <c r="EC13" s="73">
        <v>0</v>
      </c>
      <c r="ED13" s="72">
        <f t="shared" ref="ED13" si="64">ED290</f>
        <v>208.01465000000002</v>
      </c>
      <c r="EE13" s="73">
        <v>0</v>
      </c>
      <c r="EF13" s="71">
        <f t="shared" si="14"/>
        <v>7131.4408300000005</v>
      </c>
      <c r="EG13" s="74">
        <f t="shared" si="6"/>
        <v>0.35657204149999994</v>
      </c>
      <c r="EH13" s="75" t="e">
        <f t="shared" si="7"/>
        <v>#DIV/0!</v>
      </c>
      <c r="EI13" s="74"/>
      <c r="EJ13" s="74"/>
      <c r="EK13" s="74"/>
      <c r="EL13" s="74"/>
      <c r="EM13" s="74"/>
      <c r="EN13" s="71">
        <f>EN290</f>
        <v>6923.4261800000004</v>
      </c>
      <c r="EO13" s="74">
        <f>EN13/DJ13</f>
        <v>0.34980958491867514</v>
      </c>
      <c r="EP13" s="71">
        <f t="shared" ref="EP13" si="65">EP290</f>
        <v>0</v>
      </c>
      <c r="EQ13" s="74">
        <v>0</v>
      </c>
      <c r="ER13" s="71">
        <f t="shared" ref="ER13" si="66">ER290</f>
        <v>208.01465000000002</v>
      </c>
      <c r="ES13" s="74">
        <f>ER13/DL13</f>
        <v>1</v>
      </c>
      <c r="ET13" s="71">
        <f t="shared" si="56"/>
        <v>0</v>
      </c>
      <c r="EU13" s="71">
        <f t="shared" si="15"/>
        <v>12868.55917</v>
      </c>
      <c r="EV13" s="74">
        <f t="shared" si="16"/>
        <v>0.6434279584999999</v>
      </c>
      <c r="EW13" s="71">
        <f>EW290</f>
        <v>12868.55917</v>
      </c>
      <c r="EX13" s="71">
        <f t="shared" ref="EX13:EY13" si="67">EX290</f>
        <v>0</v>
      </c>
      <c r="EY13" s="71">
        <f t="shared" si="67"/>
        <v>0</v>
      </c>
      <c r="EZ13" s="72">
        <f t="shared" si="17"/>
        <v>7131.4408300000005</v>
      </c>
      <c r="FA13" s="74">
        <f t="shared" si="9"/>
        <v>0.35657204149999994</v>
      </c>
      <c r="FB13" s="72">
        <f>FB290</f>
        <v>6923.4261800000004</v>
      </c>
      <c r="FC13" s="74">
        <f>FB13/DJ13</f>
        <v>0.34980958491867514</v>
      </c>
      <c r="FD13" s="72">
        <f t="shared" ref="FD13" si="68">FD290</f>
        <v>0</v>
      </c>
      <c r="FE13" s="74">
        <v>0</v>
      </c>
      <c r="FF13" s="72">
        <f t="shared" ref="FF13" si="69">FF290</f>
        <v>208.01465000000002</v>
      </c>
      <c r="FG13" s="74">
        <v>0</v>
      </c>
      <c r="FH13" s="72">
        <f t="shared" si="18"/>
        <v>0</v>
      </c>
      <c r="FI13" s="74">
        <f t="shared" si="10"/>
        <v>0</v>
      </c>
      <c r="FJ13" s="72">
        <f>FJ290</f>
        <v>0</v>
      </c>
      <c r="FK13" s="74">
        <f>FJ13/DJ13</f>
        <v>0</v>
      </c>
      <c r="FL13" s="72">
        <f t="shared" ref="FL13" si="70">FL290</f>
        <v>0</v>
      </c>
      <c r="FM13" s="74">
        <v>0</v>
      </c>
      <c r="FN13" s="72">
        <f t="shared" ref="FN13" si="71">FN290</f>
        <v>0</v>
      </c>
      <c r="FO13" s="76">
        <v>0</v>
      </c>
      <c r="FP13" s="77"/>
      <c r="FQ13" s="77"/>
      <c r="FR13" s="77"/>
      <c r="FS13" s="77"/>
      <c r="FT13" s="77"/>
      <c r="FU13" s="77"/>
      <c r="FV13" s="77"/>
    </row>
    <row r="14" spans="1:178" s="110" customFormat="1" ht="63" hidden="1" customHeight="1" thickBot="1" x14ac:dyDescent="0.3">
      <c r="B14" s="847" t="s">
        <v>118</v>
      </c>
      <c r="C14" s="848"/>
      <c r="D14" s="66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6"/>
      <c r="R14" s="67"/>
      <c r="S14" s="67"/>
      <c r="T14" s="66"/>
      <c r="U14" s="66"/>
      <c r="V14" s="66"/>
      <c r="W14" s="66"/>
      <c r="X14" s="66"/>
      <c r="Y14" s="66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9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70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71">
        <f t="shared" si="38"/>
        <v>248442.4</v>
      </c>
      <c r="CX14" s="71">
        <f>CX295</f>
        <v>248442.4</v>
      </c>
      <c r="CY14" s="71">
        <v>0</v>
      </c>
      <c r="CZ14" s="71"/>
      <c r="DA14" s="71"/>
      <c r="DB14" s="71"/>
      <c r="DC14" s="71"/>
      <c r="DD14" s="71"/>
      <c r="DE14" s="71"/>
      <c r="DF14" s="71">
        <f>DG14+DH14</f>
        <v>-248442.4</v>
      </c>
      <c r="DG14" s="71">
        <f>DJ14-CX14</f>
        <v>-248442.4</v>
      </c>
      <c r="DH14" s="71">
        <v>0</v>
      </c>
      <c r="DI14" s="71">
        <f t="shared" si="23"/>
        <v>0</v>
      </c>
      <c r="DJ14" s="71">
        <f>DJ295</f>
        <v>0</v>
      </c>
      <c r="DK14" s="71"/>
      <c r="DL14" s="71">
        <v>0</v>
      </c>
      <c r="DM14" s="72">
        <f t="shared" si="11"/>
        <v>0</v>
      </c>
      <c r="DN14" s="58" t="e">
        <f t="shared" si="12"/>
        <v>#DIV/0!</v>
      </c>
      <c r="DO14" s="72">
        <f>DO295</f>
        <v>0</v>
      </c>
      <c r="DP14" s="72"/>
      <c r="DQ14" s="72">
        <v>0</v>
      </c>
      <c r="DR14" s="72">
        <f t="shared" si="13"/>
        <v>0</v>
      </c>
      <c r="DS14" s="58" t="e">
        <f t="shared" si="4"/>
        <v>#DIV/0!</v>
      </c>
      <c r="DT14" s="72">
        <f>DT295</f>
        <v>0</v>
      </c>
      <c r="DU14" s="72"/>
      <c r="DV14" s="72">
        <v>0</v>
      </c>
      <c r="DW14" s="72"/>
      <c r="DX14" s="72"/>
      <c r="DY14" s="58" t="e">
        <f t="shared" si="5"/>
        <v>#DIV/0!</v>
      </c>
      <c r="DZ14" s="72">
        <f>DZ295</f>
        <v>0</v>
      </c>
      <c r="EA14" s="60" t="e">
        <f>DZ14/DJ14</f>
        <v>#DIV/0!</v>
      </c>
      <c r="EB14" s="72"/>
      <c r="EC14" s="60" t="e">
        <f>EB14/DK14</f>
        <v>#DIV/0!</v>
      </c>
      <c r="ED14" s="72">
        <v>0</v>
      </c>
      <c r="EE14" s="60" t="e">
        <f>ED14/DL14</f>
        <v>#DIV/0!</v>
      </c>
      <c r="EF14" s="71">
        <f t="shared" si="14"/>
        <v>0</v>
      </c>
      <c r="EG14" s="61" t="e">
        <f t="shared" si="6"/>
        <v>#DIV/0!</v>
      </c>
      <c r="EH14" s="85" t="e">
        <f t="shared" si="7"/>
        <v>#DIV/0!</v>
      </c>
      <c r="EI14" s="61"/>
      <c r="EJ14" s="61"/>
      <c r="EK14" s="61"/>
      <c r="EL14" s="61"/>
      <c r="EM14" s="61"/>
      <c r="EN14" s="71">
        <f>EN295</f>
        <v>0</v>
      </c>
      <c r="EO14" s="61" t="e">
        <f>EN14/DJ14</f>
        <v>#DIV/0!</v>
      </c>
      <c r="EP14" s="71"/>
      <c r="EQ14" s="61" t="e">
        <f>EP14/DK14</f>
        <v>#DIV/0!</v>
      </c>
      <c r="ER14" s="71">
        <v>0</v>
      </c>
      <c r="ES14" s="61" t="e">
        <f>ER14/DL14</f>
        <v>#DIV/0!</v>
      </c>
      <c r="ET14" s="71"/>
      <c r="EU14" s="71">
        <f t="shared" si="15"/>
        <v>0</v>
      </c>
      <c r="EV14" s="61" t="e">
        <f t="shared" si="16"/>
        <v>#DIV/0!</v>
      </c>
      <c r="EW14" s="71">
        <f>EW295</f>
        <v>0</v>
      </c>
      <c r="EX14" s="71"/>
      <c r="EY14" s="71">
        <v>0</v>
      </c>
      <c r="EZ14" s="72">
        <f t="shared" si="17"/>
        <v>0</v>
      </c>
      <c r="FA14" s="61" t="e">
        <f t="shared" si="9"/>
        <v>#DIV/0!</v>
      </c>
      <c r="FB14" s="72">
        <f>FB295</f>
        <v>0</v>
      </c>
      <c r="FC14" s="61" t="e">
        <f>FB14/DJ14</f>
        <v>#DIV/0!</v>
      </c>
      <c r="FD14" s="72"/>
      <c r="FE14" s="61" t="e">
        <f>FD14/DK14</f>
        <v>#DIV/0!</v>
      </c>
      <c r="FF14" s="72">
        <v>0</v>
      </c>
      <c r="FG14" s="61" t="e">
        <f>FF14/DL14</f>
        <v>#DIV/0!</v>
      </c>
      <c r="FH14" s="72">
        <f t="shared" si="18"/>
        <v>0</v>
      </c>
      <c r="FI14" s="61" t="e">
        <f t="shared" si="10"/>
        <v>#DIV/0!</v>
      </c>
      <c r="FJ14" s="72">
        <f>FJ295</f>
        <v>0</v>
      </c>
      <c r="FK14" s="61" t="e">
        <f>FJ14/DJ14</f>
        <v>#DIV/0!</v>
      </c>
      <c r="FL14" s="72"/>
      <c r="FM14" s="61" t="e">
        <f>FL14/DK14</f>
        <v>#DIV/0!</v>
      </c>
      <c r="FN14" s="72">
        <v>0</v>
      </c>
      <c r="FO14" s="63" t="e">
        <f>FN14/DL14</f>
        <v>#DIV/0!</v>
      </c>
      <c r="FP14" s="111"/>
      <c r="FQ14" s="111"/>
      <c r="FR14" s="111"/>
      <c r="FS14" s="111"/>
      <c r="FT14" s="111"/>
      <c r="FU14" s="111"/>
      <c r="FV14" s="111"/>
    </row>
    <row r="15" spans="1:178" s="33" customFormat="1" ht="71.25" customHeight="1" x14ac:dyDescent="0.25">
      <c r="B15" s="849" t="s">
        <v>119</v>
      </c>
      <c r="C15" s="850"/>
      <c r="D15" s="112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2"/>
      <c r="R15" s="113"/>
      <c r="S15" s="113"/>
      <c r="T15" s="112"/>
      <c r="U15" s="112"/>
      <c r="V15" s="112"/>
      <c r="W15" s="112"/>
      <c r="X15" s="112"/>
      <c r="Y15" s="112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5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6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83">
        <f>CX15</f>
        <v>296317.40000000002</v>
      </c>
      <c r="CX15" s="83">
        <f>CX129+CX181+CX252</f>
        <v>296317.40000000002</v>
      </c>
      <c r="CY15" s="83"/>
      <c r="CZ15" s="83"/>
      <c r="DA15" s="83"/>
      <c r="DB15" s="83"/>
      <c r="DC15" s="83"/>
      <c r="DD15" s="83"/>
      <c r="DE15" s="83"/>
      <c r="DF15" s="83">
        <f>DG15</f>
        <v>1434073.9990300001</v>
      </c>
      <c r="DG15" s="83">
        <f>DG129+DG181+DG252</f>
        <v>1434073.9990300001</v>
      </c>
      <c r="DH15" s="83"/>
      <c r="DI15" s="83">
        <f>DJ15</f>
        <v>2120055.523</v>
      </c>
      <c r="DJ15" s="83">
        <f>DJ129+DJ181+DJ252</f>
        <v>2120055.523</v>
      </c>
      <c r="DK15" s="83">
        <f>DK129+DK181+DK252</f>
        <v>0</v>
      </c>
      <c r="DL15" s="83">
        <f>DL129+DL181+DL252</f>
        <v>0</v>
      </c>
      <c r="DM15" s="84">
        <f t="shared" si="11"/>
        <v>1886656.1011600001</v>
      </c>
      <c r="DN15" s="58">
        <f t="shared" si="12"/>
        <v>0.88990881639282426</v>
      </c>
      <c r="DO15" s="84">
        <f>DO129+DO181+DO252</f>
        <v>1886656.1011600001</v>
      </c>
      <c r="DP15" s="84">
        <f>DP129+DP181+DP252</f>
        <v>0</v>
      </c>
      <c r="DQ15" s="84">
        <f>DQ129+DQ181+DQ252</f>
        <v>0</v>
      </c>
      <c r="DR15" s="84">
        <f>DT15+DU15+DV15</f>
        <v>233399.42184000008</v>
      </c>
      <c r="DS15" s="58">
        <f t="shared" si="4"/>
        <v>0.11009118360717578</v>
      </c>
      <c r="DT15" s="84">
        <f>DT129+DT181+DT252</f>
        <v>233399.42184000008</v>
      </c>
      <c r="DU15" s="84">
        <f>DU129+DU181+DU252</f>
        <v>0</v>
      </c>
      <c r="DV15" s="84">
        <f>DV129+DV181+DV252</f>
        <v>0</v>
      </c>
      <c r="DW15" s="84"/>
      <c r="DX15" s="84">
        <f>DZ15+EB15+ED15</f>
        <v>876647.07853000006</v>
      </c>
      <c r="DY15" s="58">
        <f t="shared" si="5"/>
        <v>0.4135019432366065</v>
      </c>
      <c r="DZ15" s="84">
        <f>DZ129+DZ181+DZ252</f>
        <v>876647.07853000006</v>
      </c>
      <c r="EA15" s="58">
        <f>DZ15/DJ15</f>
        <v>0.4135019432366065</v>
      </c>
      <c r="EB15" s="84">
        <f>EB129+EB181+EB252</f>
        <v>0</v>
      </c>
      <c r="EC15" s="58">
        <v>0</v>
      </c>
      <c r="ED15" s="84">
        <f>ED129+ED181+ED252</f>
        <v>0</v>
      </c>
      <c r="EE15" s="58">
        <v>0</v>
      </c>
      <c r="EF15" s="83">
        <f t="shared" si="14"/>
        <v>1802874.1722300001</v>
      </c>
      <c r="EG15" s="61">
        <f t="shared" si="6"/>
        <v>0.85039007359525653</v>
      </c>
      <c r="EH15" s="85">
        <f t="shared" si="7"/>
        <v>0.95559236848809537</v>
      </c>
      <c r="EI15" s="61"/>
      <c r="EJ15" s="61"/>
      <c r="EK15" s="61"/>
      <c r="EL15" s="61"/>
      <c r="EM15" s="61"/>
      <c r="EN15" s="83">
        <f>EN129+EN181+EN252</f>
        <v>1802874.1722300001</v>
      </c>
      <c r="EO15" s="61">
        <f>EN15/DJ15</f>
        <v>0.85039007359525653</v>
      </c>
      <c r="EP15" s="83">
        <f>EP129+EP181+EP252</f>
        <v>0</v>
      </c>
      <c r="EQ15" s="61">
        <v>0</v>
      </c>
      <c r="ER15" s="83">
        <f>ER129+ER181+ER252</f>
        <v>0</v>
      </c>
      <c r="ES15" s="61">
        <v>0</v>
      </c>
      <c r="ET15" s="83"/>
      <c r="EU15" s="83">
        <f t="shared" si="15"/>
        <v>317181.35077000002</v>
      </c>
      <c r="EV15" s="61">
        <f t="shared" si="16"/>
        <v>0.14960992640474352</v>
      </c>
      <c r="EW15" s="83">
        <f>EW129+EW181+EW252</f>
        <v>317181.35077000002</v>
      </c>
      <c r="EX15" s="83">
        <f>EX129+EX181+EX252</f>
        <v>0</v>
      </c>
      <c r="EY15" s="83">
        <f>EY129+EY181+EY252</f>
        <v>0</v>
      </c>
      <c r="EZ15" s="84">
        <f t="shared" si="17"/>
        <v>1886726.1542699998</v>
      </c>
      <c r="FA15" s="61">
        <f t="shared" si="9"/>
        <v>0.88994185944723481</v>
      </c>
      <c r="FB15" s="84">
        <f>FB129+FB181+FB252</f>
        <v>1886726.1542699998</v>
      </c>
      <c r="FC15" s="61">
        <f>FB15/DJ15</f>
        <v>0.88994185944723481</v>
      </c>
      <c r="FD15" s="84">
        <f>FD129+FD181+FD252</f>
        <v>0</v>
      </c>
      <c r="FE15" s="61">
        <v>0</v>
      </c>
      <c r="FF15" s="84">
        <f>FF129+FF181+FF252</f>
        <v>0</v>
      </c>
      <c r="FG15" s="61">
        <v>0</v>
      </c>
      <c r="FH15" s="84">
        <f t="shared" si="18"/>
        <v>0</v>
      </c>
      <c r="FI15" s="61">
        <f t="shared" si="10"/>
        <v>0</v>
      </c>
      <c r="FJ15" s="84">
        <f>FJ129+FJ181+FJ252</f>
        <v>0</v>
      </c>
      <c r="FK15" s="61">
        <f>FJ15/DJ15</f>
        <v>0</v>
      </c>
      <c r="FL15" s="84">
        <f>FL129+FL181+FL252</f>
        <v>0</v>
      </c>
      <c r="FM15" s="61">
        <v>0</v>
      </c>
      <c r="FN15" s="84">
        <f>FN129+FN181+FN252</f>
        <v>0</v>
      </c>
      <c r="FO15" s="63">
        <v>0</v>
      </c>
      <c r="FP15" s="45"/>
      <c r="FQ15" s="45"/>
      <c r="FR15" s="45"/>
      <c r="FS15" s="45"/>
      <c r="FT15" s="45"/>
      <c r="FU15" s="45"/>
      <c r="FV15" s="45"/>
    </row>
    <row r="16" spans="1:178" s="33" customFormat="1" ht="70.5" customHeight="1" thickBot="1" x14ac:dyDescent="0.3">
      <c r="B16" s="851" t="s">
        <v>120</v>
      </c>
      <c r="C16" s="852"/>
      <c r="D16" s="117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7"/>
      <c r="R16" s="118"/>
      <c r="S16" s="118"/>
      <c r="T16" s="117"/>
      <c r="U16" s="117"/>
      <c r="V16" s="117"/>
      <c r="W16" s="117"/>
      <c r="X16" s="117"/>
      <c r="Y16" s="117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20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21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22">
        <f t="shared" ref="CW16:DH16" si="72">CW198+CW250</f>
        <v>0</v>
      </c>
      <c r="CX16" s="122">
        <f t="shared" si="72"/>
        <v>0</v>
      </c>
      <c r="CY16" s="122">
        <f t="shared" si="72"/>
        <v>0</v>
      </c>
      <c r="CZ16" s="122">
        <f t="shared" si="72"/>
        <v>0</v>
      </c>
      <c r="DA16" s="122">
        <f t="shared" si="72"/>
        <v>0</v>
      </c>
      <c r="DB16" s="122">
        <f t="shared" si="72"/>
        <v>0</v>
      </c>
      <c r="DC16" s="122">
        <f t="shared" si="72"/>
        <v>0</v>
      </c>
      <c r="DD16" s="122">
        <f t="shared" si="72"/>
        <v>0</v>
      </c>
      <c r="DE16" s="122">
        <f t="shared" si="72"/>
        <v>0</v>
      </c>
      <c r="DF16" s="122">
        <f t="shared" si="72"/>
        <v>3618.9</v>
      </c>
      <c r="DG16" s="122">
        <f t="shared" si="72"/>
        <v>3618.9</v>
      </c>
      <c r="DH16" s="122">
        <f t="shared" si="72"/>
        <v>0</v>
      </c>
      <c r="DI16" s="122">
        <f>DJ16+DK16</f>
        <v>51918.115400000002</v>
      </c>
      <c r="DJ16" s="122">
        <f>DJ198+DJ250</f>
        <v>3618.9</v>
      </c>
      <c r="DK16" s="122">
        <f>DK198+DK250</f>
        <v>48299.215400000001</v>
      </c>
      <c r="DL16" s="122">
        <f>DL198+DL250</f>
        <v>0</v>
      </c>
      <c r="DM16" s="123">
        <f t="shared" si="11"/>
        <v>51855.070400000004</v>
      </c>
      <c r="DN16" s="124">
        <f t="shared" si="12"/>
        <v>0.99878568396571654</v>
      </c>
      <c r="DO16" s="123">
        <f>DO198+DO250</f>
        <v>3618.9</v>
      </c>
      <c r="DP16" s="123">
        <f>DP198+DP250</f>
        <v>48236.170400000003</v>
      </c>
      <c r="DQ16" s="123">
        <f>DQ198+DQ250</f>
        <v>0</v>
      </c>
      <c r="DR16" s="123">
        <f t="shared" si="13"/>
        <v>63.044999999998254</v>
      </c>
      <c r="DS16" s="124">
        <f t="shared" si="4"/>
        <v>1.214316034283445E-3</v>
      </c>
      <c r="DT16" s="123">
        <f>DT198+DT250</f>
        <v>0</v>
      </c>
      <c r="DU16" s="123">
        <f>DU198+DU250</f>
        <v>63.044999999998254</v>
      </c>
      <c r="DV16" s="123">
        <f>DV198+DV250</f>
        <v>0</v>
      </c>
      <c r="DW16" s="123"/>
      <c r="DX16" s="123">
        <f>DZ16+EB16+ED16</f>
        <v>0</v>
      </c>
      <c r="DY16" s="124">
        <f t="shared" si="5"/>
        <v>0</v>
      </c>
      <c r="DZ16" s="123">
        <f>DZ198+DZ250</f>
        <v>0</v>
      </c>
      <c r="EA16" s="124">
        <f>DZ16/DJ16</f>
        <v>0</v>
      </c>
      <c r="EB16" s="123">
        <f>EB198+EB250</f>
        <v>0</v>
      </c>
      <c r="EC16" s="124">
        <f>EB16/DK16</f>
        <v>0</v>
      </c>
      <c r="ED16" s="123">
        <f>ED198+ED250</f>
        <v>0</v>
      </c>
      <c r="EE16" s="124">
        <v>0</v>
      </c>
      <c r="EF16" s="122">
        <f t="shared" si="14"/>
        <v>51855.070399999997</v>
      </c>
      <c r="EG16" s="125">
        <f t="shared" si="6"/>
        <v>0.99878568396571643</v>
      </c>
      <c r="EH16" s="126">
        <f t="shared" si="7"/>
        <v>0.99999999999999989</v>
      </c>
      <c r="EI16" s="125"/>
      <c r="EJ16" s="125"/>
      <c r="EK16" s="125"/>
      <c r="EL16" s="125"/>
      <c r="EM16" s="125"/>
      <c r="EN16" s="122">
        <f>EN198+EN250</f>
        <v>3618.9</v>
      </c>
      <c r="EO16" s="125">
        <f>EN16/DJ16</f>
        <v>1</v>
      </c>
      <c r="EP16" s="122">
        <f>EP198+EP250</f>
        <v>48236.170399999995</v>
      </c>
      <c r="EQ16" s="125">
        <f>EP16/DK16</f>
        <v>0.99869469929318966</v>
      </c>
      <c r="ER16" s="122">
        <f>ER198+ER250</f>
        <v>0</v>
      </c>
      <c r="ES16" s="125">
        <v>0</v>
      </c>
      <c r="ET16" s="122">
        <v>0</v>
      </c>
      <c r="EU16" s="122">
        <f t="shared" si="15"/>
        <v>63.04500000000553</v>
      </c>
      <c r="EV16" s="125">
        <f t="shared" si="16"/>
        <v>1.2143160342835851E-3</v>
      </c>
      <c r="EW16" s="122">
        <f>EW198+EW250</f>
        <v>0</v>
      </c>
      <c r="EX16" s="122">
        <f>EX198+EX250</f>
        <v>63.04500000000553</v>
      </c>
      <c r="EY16" s="122">
        <f>EY198+EY250</f>
        <v>0</v>
      </c>
      <c r="EZ16" s="123">
        <f t="shared" si="17"/>
        <v>49118.9</v>
      </c>
      <c r="FA16" s="125">
        <f t="shared" si="9"/>
        <v>0.94608403293467769</v>
      </c>
      <c r="FB16" s="123">
        <f>FB198+FB250</f>
        <v>3618.9</v>
      </c>
      <c r="FC16" s="125">
        <f>FB16/DJ16</f>
        <v>1</v>
      </c>
      <c r="FD16" s="123">
        <f>FD198+FD250</f>
        <v>45500</v>
      </c>
      <c r="FE16" s="125">
        <f>FD16/DK16</f>
        <v>0.9420442883633261</v>
      </c>
      <c r="FF16" s="123">
        <f>FF198+FF250</f>
        <v>0</v>
      </c>
      <c r="FG16" s="125">
        <v>0</v>
      </c>
      <c r="FH16" s="123">
        <f t="shared" si="18"/>
        <v>2749.92</v>
      </c>
      <c r="FI16" s="125">
        <f t="shared" si="10"/>
        <v>5.2966483448280172E-2</v>
      </c>
      <c r="FJ16" s="123">
        <f>FJ198+FJ250</f>
        <v>0</v>
      </c>
      <c r="FK16" s="125">
        <f>FJ16/DJ16</f>
        <v>0</v>
      </c>
      <c r="FL16" s="123">
        <f>FL198+FL250</f>
        <v>2749.92</v>
      </c>
      <c r="FM16" s="125">
        <f>FL16/DK16</f>
        <v>5.6935086361672035E-2</v>
      </c>
      <c r="FN16" s="123">
        <f>FN198+FN250</f>
        <v>0</v>
      </c>
      <c r="FO16" s="127">
        <v>0</v>
      </c>
      <c r="FP16" s="45"/>
      <c r="FQ16" s="45"/>
      <c r="FR16" s="45"/>
      <c r="FS16" s="45"/>
      <c r="FT16" s="45"/>
      <c r="FU16" s="45"/>
      <c r="FV16" s="45"/>
    </row>
    <row r="17" spans="2:178" s="129" customFormat="1" ht="32.25" customHeight="1" thickBot="1" x14ac:dyDescent="0.3">
      <c r="B17" s="853" t="s">
        <v>121</v>
      </c>
      <c r="C17" s="854"/>
      <c r="D17" s="854"/>
      <c r="E17" s="854"/>
      <c r="F17" s="854"/>
      <c r="G17" s="854"/>
      <c r="H17" s="854"/>
      <c r="I17" s="854"/>
      <c r="J17" s="854"/>
      <c r="K17" s="854"/>
      <c r="L17" s="854"/>
      <c r="M17" s="854"/>
      <c r="N17" s="854"/>
      <c r="O17" s="854"/>
      <c r="P17" s="854"/>
      <c r="Q17" s="854"/>
      <c r="R17" s="854"/>
      <c r="S17" s="854"/>
      <c r="T17" s="854"/>
      <c r="U17" s="854"/>
      <c r="V17" s="854"/>
      <c r="W17" s="854"/>
      <c r="X17" s="854"/>
      <c r="Y17" s="854"/>
      <c r="Z17" s="854"/>
      <c r="AA17" s="854"/>
      <c r="AB17" s="854"/>
      <c r="AC17" s="854"/>
      <c r="AD17" s="854"/>
      <c r="AE17" s="854"/>
      <c r="AF17" s="854"/>
      <c r="AG17" s="854"/>
      <c r="AH17" s="854"/>
      <c r="AI17" s="854"/>
      <c r="AJ17" s="854"/>
      <c r="AK17" s="854"/>
      <c r="AL17" s="854"/>
      <c r="AM17" s="854"/>
      <c r="AN17" s="854"/>
      <c r="AO17" s="854"/>
      <c r="AP17" s="854"/>
      <c r="AQ17" s="854"/>
      <c r="AR17" s="854"/>
      <c r="AS17" s="854"/>
      <c r="AT17" s="854"/>
      <c r="AU17" s="854"/>
      <c r="AV17" s="854"/>
      <c r="AW17" s="854"/>
      <c r="AX17" s="854"/>
      <c r="AY17" s="854"/>
      <c r="AZ17" s="854"/>
      <c r="BA17" s="854"/>
      <c r="BB17" s="854"/>
      <c r="BC17" s="854"/>
      <c r="BD17" s="854"/>
      <c r="BE17" s="854"/>
      <c r="BF17" s="854"/>
      <c r="BG17" s="854"/>
      <c r="BH17" s="854"/>
      <c r="BI17" s="854"/>
      <c r="BJ17" s="854"/>
      <c r="BK17" s="854"/>
      <c r="BL17" s="854"/>
      <c r="BM17" s="854"/>
      <c r="BN17" s="854"/>
      <c r="BO17" s="854"/>
      <c r="BP17" s="854"/>
      <c r="BQ17" s="854"/>
      <c r="BR17" s="854"/>
      <c r="BS17" s="854"/>
      <c r="BT17" s="854"/>
      <c r="BU17" s="854"/>
      <c r="BV17" s="854"/>
      <c r="BW17" s="854"/>
      <c r="BX17" s="854"/>
      <c r="BY17" s="854"/>
      <c r="BZ17" s="854"/>
      <c r="CA17" s="854"/>
      <c r="CB17" s="854"/>
      <c r="CC17" s="854"/>
      <c r="CD17" s="854"/>
      <c r="CE17" s="854"/>
      <c r="CF17" s="854"/>
      <c r="CG17" s="854"/>
      <c r="CH17" s="854"/>
      <c r="CI17" s="854"/>
      <c r="CJ17" s="854"/>
      <c r="CK17" s="854"/>
      <c r="CL17" s="854"/>
      <c r="CM17" s="854"/>
      <c r="CN17" s="854"/>
      <c r="CO17" s="854"/>
      <c r="CP17" s="854"/>
      <c r="CQ17" s="854"/>
      <c r="CR17" s="854"/>
      <c r="CS17" s="854"/>
      <c r="CT17" s="854"/>
      <c r="CU17" s="854"/>
      <c r="CV17" s="854"/>
      <c r="CW17" s="854"/>
      <c r="CX17" s="854"/>
      <c r="CY17" s="854"/>
      <c r="CZ17" s="854"/>
      <c r="DA17" s="854"/>
      <c r="DB17" s="854"/>
      <c r="DC17" s="854"/>
      <c r="DD17" s="854"/>
      <c r="DE17" s="854"/>
      <c r="DF17" s="854"/>
      <c r="DG17" s="854"/>
      <c r="DH17" s="854"/>
      <c r="DI17" s="854"/>
      <c r="DJ17" s="854"/>
      <c r="DK17" s="854"/>
      <c r="DL17" s="854"/>
      <c r="DM17" s="854"/>
      <c r="DN17" s="854"/>
      <c r="DO17" s="854"/>
      <c r="DP17" s="854"/>
      <c r="DQ17" s="854"/>
      <c r="DR17" s="854"/>
      <c r="DS17" s="854"/>
      <c r="DT17" s="854"/>
      <c r="DU17" s="854"/>
      <c r="DV17" s="854"/>
      <c r="DW17" s="854"/>
      <c r="DX17" s="854"/>
      <c r="DY17" s="854"/>
      <c r="DZ17" s="854"/>
      <c r="EA17" s="854"/>
      <c r="EB17" s="854"/>
      <c r="EC17" s="854"/>
      <c r="ED17" s="854"/>
      <c r="EE17" s="854"/>
      <c r="EF17" s="854"/>
      <c r="EG17" s="854"/>
      <c r="EH17" s="854"/>
      <c r="EI17" s="854"/>
      <c r="EJ17" s="854"/>
      <c r="EK17" s="854"/>
      <c r="EL17" s="854"/>
      <c r="EM17" s="854"/>
      <c r="EN17" s="854"/>
      <c r="EO17" s="854"/>
      <c r="EP17" s="854"/>
      <c r="EQ17" s="854"/>
      <c r="ER17" s="854"/>
      <c r="ES17" s="854"/>
      <c r="ET17" s="854"/>
      <c r="EU17" s="854"/>
      <c r="EV17" s="854"/>
      <c r="EW17" s="854"/>
      <c r="EX17" s="854"/>
      <c r="EY17" s="854"/>
      <c r="EZ17" s="854"/>
      <c r="FA17" s="854"/>
      <c r="FB17" s="854"/>
      <c r="FC17" s="854"/>
      <c r="FD17" s="854"/>
      <c r="FE17" s="854"/>
      <c r="FF17" s="854"/>
      <c r="FG17" s="854"/>
      <c r="FH17" s="854"/>
      <c r="FI17" s="854"/>
      <c r="FJ17" s="854"/>
      <c r="FK17" s="854"/>
      <c r="FL17" s="854"/>
      <c r="FM17" s="854"/>
      <c r="FN17" s="854"/>
      <c r="FO17" s="855"/>
      <c r="FP17" s="128"/>
      <c r="FQ17" s="128"/>
      <c r="FR17" s="128"/>
      <c r="FS17" s="128"/>
      <c r="FT17" s="128"/>
      <c r="FU17" s="128"/>
      <c r="FV17" s="128"/>
    </row>
    <row r="18" spans="2:178" s="132" customFormat="1" ht="44.25" customHeight="1" x14ac:dyDescent="0.25">
      <c r="B18" s="843" t="s">
        <v>122</v>
      </c>
      <c r="C18" s="844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4"/>
      <c r="R18" s="35"/>
      <c r="S18" s="35"/>
      <c r="T18" s="34"/>
      <c r="U18" s="34"/>
      <c r="V18" s="34"/>
      <c r="W18" s="34"/>
      <c r="X18" s="34"/>
      <c r="Y18" s="34"/>
      <c r="Z18" s="36" t="e">
        <f t="shared" ref="Z18:AN18" si="73">Z255</f>
        <v>#REF!</v>
      </c>
      <c r="AA18" s="36" t="e">
        <f t="shared" si="73"/>
        <v>#REF!</v>
      </c>
      <c r="AB18" s="36" t="e">
        <f t="shared" si="73"/>
        <v>#REF!</v>
      </c>
      <c r="AC18" s="36" t="e">
        <f t="shared" si="73"/>
        <v>#REF!</v>
      </c>
      <c r="AD18" s="36" t="e">
        <f t="shared" si="73"/>
        <v>#REF!</v>
      </c>
      <c r="AE18" s="36" t="e">
        <f t="shared" si="73"/>
        <v>#REF!</v>
      </c>
      <c r="AF18" s="36" t="e">
        <f t="shared" si="73"/>
        <v>#REF!</v>
      </c>
      <c r="AG18" s="36" t="e">
        <f t="shared" si="73"/>
        <v>#REF!</v>
      </c>
      <c r="AH18" s="36" t="e">
        <f t="shared" si="73"/>
        <v>#REF!</v>
      </c>
      <c r="AI18" s="36" t="e">
        <f t="shared" si="73"/>
        <v>#REF!</v>
      </c>
      <c r="AJ18" s="36" t="e">
        <f t="shared" si="73"/>
        <v>#REF!</v>
      </c>
      <c r="AK18" s="36" t="e">
        <f t="shared" si="73"/>
        <v>#REF!</v>
      </c>
      <c r="AL18" s="36" t="e">
        <f t="shared" si="73"/>
        <v>#REF!</v>
      </c>
      <c r="AM18" s="36" t="e">
        <f t="shared" si="73"/>
        <v>#REF!</v>
      </c>
      <c r="AN18" s="36" t="e">
        <f t="shared" si="73"/>
        <v>#REF!</v>
      </c>
      <c r="AO18" s="37">
        <v>1</v>
      </c>
      <c r="AP18" s="36" t="e">
        <f t="shared" ref="AP18:BJ18" si="74">AP255</f>
        <v>#REF!</v>
      </c>
      <c r="AQ18" s="36" t="e">
        <f t="shared" si="74"/>
        <v>#REF!</v>
      </c>
      <c r="AR18" s="36" t="e">
        <f t="shared" si="74"/>
        <v>#REF!</v>
      </c>
      <c r="AS18" s="36" t="e">
        <f t="shared" si="74"/>
        <v>#REF!</v>
      </c>
      <c r="AT18" s="36" t="e">
        <f t="shared" si="74"/>
        <v>#REF!</v>
      </c>
      <c r="AU18" s="36" t="e">
        <f t="shared" si="74"/>
        <v>#REF!</v>
      </c>
      <c r="AV18" s="36" t="e">
        <f t="shared" si="74"/>
        <v>#REF!</v>
      </c>
      <c r="AW18" s="36" t="e">
        <f t="shared" si="74"/>
        <v>#REF!</v>
      </c>
      <c r="AX18" s="36" t="e">
        <f t="shared" si="74"/>
        <v>#REF!</v>
      </c>
      <c r="AY18" s="36" t="e">
        <f t="shared" si="74"/>
        <v>#REF!</v>
      </c>
      <c r="AZ18" s="36" t="e">
        <f t="shared" si="74"/>
        <v>#REF!</v>
      </c>
      <c r="BA18" s="36" t="e">
        <f t="shared" si="74"/>
        <v>#REF!</v>
      </c>
      <c r="BB18" s="36" t="e">
        <f t="shared" si="74"/>
        <v>#REF!</v>
      </c>
      <c r="BC18" s="36" t="e">
        <f t="shared" si="74"/>
        <v>#REF!</v>
      </c>
      <c r="BD18" s="36" t="e">
        <f t="shared" si="74"/>
        <v>#REF!</v>
      </c>
      <c r="BE18" s="36" t="e">
        <f t="shared" si="74"/>
        <v>#REF!</v>
      </c>
      <c r="BF18" s="36" t="e">
        <f t="shared" si="74"/>
        <v>#REF!</v>
      </c>
      <c r="BG18" s="36" t="e">
        <f t="shared" si="74"/>
        <v>#REF!</v>
      </c>
      <c r="BH18" s="36" t="e">
        <f t="shared" si="74"/>
        <v>#REF!</v>
      </c>
      <c r="BI18" s="36" t="e">
        <f t="shared" si="74"/>
        <v>#REF!</v>
      </c>
      <c r="BJ18" s="36" t="e">
        <f t="shared" si="74"/>
        <v>#REF!</v>
      </c>
      <c r="BK18" s="38">
        <v>1</v>
      </c>
      <c r="BL18" s="36" t="e">
        <f t="shared" ref="BL18:CD18" si="75">BL255</f>
        <v>#REF!</v>
      </c>
      <c r="BM18" s="36" t="e">
        <f t="shared" si="75"/>
        <v>#REF!</v>
      </c>
      <c r="BN18" s="36" t="e">
        <f t="shared" si="75"/>
        <v>#REF!</v>
      </c>
      <c r="BO18" s="36" t="e">
        <f t="shared" si="75"/>
        <v>#REF!</v>
      </c>
      <c r="BP18" s="36" t="e">
        <f t="shared" si="75"/>
        <v>#REF!</v>
      </c>
      <c r="BQ18" s="36" t="e">
        <f t="shared" si="75"/>
        <v>#REF!</v>
      </c>
      <c r="BR18" s="36" t="e">
        <f t="shared" si="75"/>
        <v>#REF!</v>
      </c>
      <c r="BS18" s="36" t="e">
        <f t="shared" si="75"/>
        <v>#REF!</v>
      </c>
      <c r="BT18" s="36" t="e">
        <f t="shared" si="75"/>
        <v>#REF!</v>
      </c>
      <c r="BU18" s="36" t="e">
        <f t="shared" si="75"/>
        <v>#REF!</v>
      </c>
      <c r="BV18" s="36" t="e">
        <f t="shared" si="75"/>
        <v>#REF!</v>
      </c>
      <c r="BW18" s="36" t="e">
        <f t="shared" si="75"/>
        <v>#REF!</v>
      </c>
      <c r="BX18" s="36" t="e">
        <f t="shared" si="75"/>
        <v>#REF!</v>
      </c>
      <c r="BY18" s="36" t="e">
        <f t="shared" si="75"/>
        <v>#REF!</v>
      </c>
      <c r="BZ18" s="36" t="e">
        <f t="shared" si="75"/>
        <v>#REF!</v>
      </c>
      <c r="CA18" s="36" t="e">
        <f t="shared" si="75"/>
        <v>#REF!</v>
      </c>
      <c r="CB18" s="36" t="e">
        <f t="shared" si="75"/>
        <v>#REF!</v>
      </c>
      <c r="CC18" s="36" t="e">
        <f t="shared" si="75"/>
        <v>#REF!</v>
      </c>
      <c r="CD18" s="36" t="e">
        <f t="shared" si="75"/>
        <v>#REF!</v>
      </c>
      <c r="CE18" s="36">
        <v>1</v>
      </c>
      <c r="CF18" s="36" t="e">
        <f>CF255</f>
        <v>#REF!</v>
      </c>
      <c r="CG18" s="36"/>
      <c r="CH18" s="36" t="e">
        <f t="shared" ref="CH18:DH18" si="76">CH255</f>
        <v>#REF!</v>
      </c>
      <c r="CI18" s="36" t="e">
        <f t="shared" si="76"/>
        <v>#REF!</v>
      </c>
      <c r="CJ18" s="36" t="e">
        <f t="shared" si="76"/>
        <v>#REF!</v>
      </c>
      <c r="CK18" s="36" t="e">
        <f t="shared" si="76"/>
        <v>#REF!</v>
      </c>
      <c r="CL18" s="36" t="e">
        <f t="shared" si="76"/>
        <v>#REF!</v>
      </c>
      <c r="CM18" s="36" t="e">
        <f t="shared" si="76"/>
        <v>#REF!</v>
      </c>
      <c r="CN18" s="36">
        <f t="shared" si="76"/>
        <v>0</v>
      </c>
      <c r="CO18" s="36">
        <f t="shared" si="76"/>
        <v>0</v>
      </c>
      <c r="CP18" s="36">
        <f t="shared" si="76"/>
        <v>0</v>
      </c>
      <c r="CQ18" s="36" t="e">
        <f t="shared" si="76"/>
        <v>#REF!</v>
      </c>
      <c r="CR18" s="36" t="e">
        <f t="shared" si="76"/>
        <v>#REF!</v>
      </c>
      <c r="CS18" s="36" t="e">
        <f t="shared" si="76"/>
        <v>#REF!</v>
      </c>
      <c r="CT18" s="36" t="e">
        <f t="shared" si="76"/>
        <v>#REF!</v>
      </c>
      <c r="CU18" s="36" t="e">
        <f t="shared" si="76"/>
        <v>#REF!</v>
      </c>
      <c r="CV18" s="36" t="e">
        <f t="shared" si="76"/>
        <v>#REF!</v>
      </c>
      <c r="CW18" s="39">
        <f t="shared" si="76"/>
        <v>10097640.750810001</v>
      </c>
      <c r="CX18" s="39">
        <f t="shared" si="76"/>
        <v>8828012.2208099999</v>
      </c>
      <c r="CY18" s="39">
        <f t="shared" si="76"/>
        <v>1269628.5300000003</v>
      </c>
      <c r="CZ18" s="39" t="e">
        <f t="shared" si="76"/>
        <v>#REF!</v>
      </c>
      <c r="DA18" s="39" t="e">
        <f t="shared" si="76"/>
        <v>#REF!</v>
      </c>
      <c r="DB18" s="39" t="e">
        <f t="shared" si="76"/>
        <v>#REF!</v>
      </c>
      <c r="DC18" s="39" t="e">
        <f t="shared" si="76"/>
        <v>#DIV/0!</v>
      </c>
      <c r="DD18" s="39" t="e">
        <f t="shared" si="76"/>
        <v>#DIV/0!</v>
      </c>
      <c r="DE18" s="39">
        <f t="shared" si="76"/>
        <v>380350</v>
      </c>
      <c r="DF18" s="39">
        <f t="shared" si="76"/>
        <v>249465.85034000035</v>
      </c>
      <c r="DG18" s="39">
        <f t="shared" si="76"/>
        <v>266241.37963000039</v>
      </c>
      <c r="DH18" s="39">
        <f t="shared" si="76"/>
        <v>-16775.529290000064</v>
      </c>
      <c r="DI18" s="39">
        <f>DJ18+DK18+DL18</f>
        <v>11818204.374400005</v>
      </c>
      <c r="DJ18" s="39">
        <f>DJ255</f>
        <v>10331815.285430003</v>
      </c>
      <c r="DK18" s="39">
        <f t="shared" ref="DK18:FB18" si="77">DK255</f>
        <v>265915.43025999999</v>
      </c>
      <c r="DL18" s="39">
        <f t="shared" si="77"/>
        <v>1220473.6587100001</v>
      </c>
      <c r="DM18" s="39">
        <f>DO18+DP18+DQ18</f>
        <v>11194682.169610001</v>
      </c>
      <c r="DN18" s="61">
        <f t="shared" si="12"/>
        <v>0.94724052952234894</v>
      </c>
      <c r="DO18" s="39">
        <f>DO255</f>
        <v>9805964.9080800004</v>
      </c>
      <c r="DP18" s="39">
        <f t="shared" ref="DP18:DQ18" si="78">DP255</f>
        <v>192953.42554999999</v>
      </c>
      <c r="DQ18" s="39">
        <f t="shared" si="78"/>
        <v>1195763.8359800002</v>
      </c>
      <c r="DR18" s="83">
        <f t="shared" ref="DR18:DR19" si="79">DT18+DU18+DV18</f>
        <v>550788.6534999999</v>
      </c>
      <c r="DS18" s="61">
        <f>DR18/DI18</f>
        <v>4.6605104807045848E-2</v>
      </c>
      <c r="DT18" s="39">
        <f>DT255</f>
        <v>525850.37734999997</v>
      </c>
      <c r="DU18" s="39">
        <f t="shared" ref="DU18:DV18" si="80">DU255</f>
        <v>228.45341999999971</v>
      </c>
      <c r="DV18" s="39">
        <f t="shared" si="80"/>
        <v>24709.822729999869</v>
      </c>
      <c r="DW18" s="39"/>
      <c r="DX18" s="39">
        <f t="shared" si="77"/>
        <v>5178779.8586699991</v>
      </c>
      <c r="DY18" s="130">
        <f>DX18/DI18</f>
        <v>0.43820361322300444</v>
      </c>
      <c r="DZ18" s="39">
        <f t="shared" si="77"/>
        <v>4439690.2627099995</v>
      </c>
      <c r="EA18" s="130">
        <f>DZ18/DJ18</f>
        <v>0.4297105726397259</v>
      </c>
      <c r="EB18" s="39">
        <f t="shared" si="77"/>
        <v>105168.25466999999</v>
      </c>
      <c r="EC18" s="130">
        <f>EB18/DK18</f>
        <v>0.3954951187570096</v>
      </c>
      <c r="ED18" s="39">
        <f t="shared" si="77"/>
        <v>633921.34129000001</v>
      </c>
      <c r="EE18" s="130">
        <f>ED18/DL18</f>
        <v>0.51940600009346671</v>
      </c>
      <c r="EF18" s="39">
        <f t="shared" ref="EF18" si="81">EF255</f>
        <v>11102633.339340001</v>
      </c>
      <c r="EG18" s="42">
        <f>EF18/DI18</f>
        <v>0.93945179721125516</v>
      </c>
      <c r="EH18" s="85">
        <f>EF18/DM18</f>
        <v>0.99177745032191422</v>
      </c>
      <c r="EI18" s="42"/>
      <c r="EJ18" s="42"/>
      <c r="EK18" s="42"/>
      <c r="EL18" s="42"/>
      <c r="EM18" s="42"/>
      <c r="EN18" s="39">
        <f t="shared" ref="EN18" si="82">EN255</f>
        <v>9641182.5265200008</v>
      </c>
      <c r="EO18" s="42">
        <f>EN18/DJ18</f>
        <v>0.93315475162588923</v>
      </c>
      <c r="EP18" s="39">
        <f>EP255</f>
        <v>265686.97684000002</v>
      </c>
      <c r="EQ18" s="42">
        <f>EP18/DK18</f>
        <v>0.99914087941502072</v>
      </c>
      <c r="ER18" s="39">
        <f t="shared" ref="ER18" si="83">ER255</f>
        <v>1195763.83598</v>
      </c>
      <c r="ES18" s="42">
        <f>ER18/DL18</f>
        <v>0.97975390738369761</v>
      </c>
      <c r="ET18" s="39">
        <f t="shared" si="77"/>
        <v>1075090.28</v>
      </c>
      <c r="EU18" s="39">
        <f t="shared" si="77"/>
        <v>715571.03506000026</v>
      </c>
      <c r="EV18" s="61">
        <f>EU18/DI18</f>
        <v>6.0548202788744621E-2</v>
      </c>
      <c r="EW18" s="39">
        <f t="shared" ref="EW18" si="84">EW255</f>
        <v>690632.75891000021</v>
      </c>
      <c r="EX18" s="39">
        <f>EX255</f>
        <v>228.4534200000088</v>
      </c>
      <c r="EY18" s="39">
        <f t="shared" ref="EY18" si="85">EY255</f>
        <v>24709.822729999985</v>
      </c>
      <c r="EZ18" s="40">
        <f t="shared" si="77"/>
        <v>10088480.201239999</v>
      </c>
      <c r="FA18" s="42">
        <f>EZ18/DI18</f>
        <v>0.85363900315458696</v>
      </c>
      <c r="FB18" s="40">
        <f t="shared" si="77"/>
        <v>8677301.0978499986</v>
      </c>
      <c r="FC18" s="42">
        <f>FB18/DJ18</f>
        <v>0.8398621982805663</v>
      </c>
      <c r="FD18" s="40">
        <f t="shared" ref="FD18" si="86">FD255</f>
        <v>194139.53687000001</v>
      </c>
      <c r="FE18" s="42">
        <f>FD18/DK18</f>
        <v>0.73007999829185999</v>
      </c>
      <c r="FF18" s="40">
        <f t="shared" ref="FF18" si="87">FF255</f>
        <v>1217039.5665200001</v>
      </c>
      <c r="FG18" s="42">
        <f>FF18/DL18</f>
        <v>0.99718626275504407</v>
      </c>
      <c r="FH18" s="40">
        <f>FJ18+FL18+FN18</f>
        <v>80196.966179999989</v>
      </c>
      <c r="FI18" s="42">
        <f>FH18/DI18</f>
        <v>6.7858841867482504E-3</v>
      </c>
      <c r="FJ18" s="40">
        <f t="shared" ref="FJ18:FL18" si="88">FJ255</f>
        <v>77447.04617999999</v>
      </c>
      <c r="FK18" s="42">
        <f>FJ18/DJ18</f>
        <v>7.4959766546752286E-3</v>
      </c>
      <c r="FL18" s="40">
        <f t="shared" si="88"/>
        <v>2749.92</v>
      </c>
      <c r="FM18" s="42">
        <f>FL18/DK18</f>
        <v>1.0341332946761508E-2</v>
      </c>
      <c r="FN18" s="40">
        <f t="shared" ref="FN18:FO18" si="89">FN255</f>
        <v>0</v>
      </c>
      <c r="FO18" s="44" t="e">
        <f t="shared" si="89"/>
        <v>#REF!</v>
      </c>
      <c r="FP18" s="131"/>
      <c r="FQ18" s="131"/>
      <c r="FR18" s="131"/>
      <c r="FS18" s="131"/>
      <c r="FT18" s="131"/>
      <c r="FU18" s="131"/>
      <c r="FV18" s="131"/>
    </row>
    <row r="19" spans="2:178" s="147" customFormat="1" ht="46.5" customHeight="1" thickBot="1" x14ac:dyDescent="0.3">
      <c r="B19" s="865" t="s">
        <v>123</v>
      </c>
      <c r="C19" s="866"/>
      <c r="D19" s="133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3"/>
      <c r="R19" s="134"/>
      <c r="S19" s="134"/>
      <c r="T19" s="133"/>
      <c r="U19" s="133"/>
      <c r="V19" s="133"/>
      <c r="W19" s="133"/>
      <c r="X19" s="133"/>
      <c r="Y19" s="133"/>
      <c r="Z19" s="135">
        <f t="shared" ref="Z19:AN19" si="90">Z258</f>
        <v>434246.40000000002</v>
      </c>
      <c r="AA19" s="135">
        <f t="shared" si="90"/>
        <v>0</v>
      </c>
      <c r="AB19" s="135">
        <f t="shared" si="90"/>
        <v>434246.40000000002</v>
      </c>
      <c r="AC19" s="135">
        <f t="shared" si="90"/>
        <v>0</v>
      </c>
      <c r="AD19" s="135">
        <f t="shared" si="90"/>
        <v>0</v>
      </c>
      <c r="AE19" s="135">
        <f t="shared" si="90"/>
        <v>0</v>
      </c>
      <c r="AF19" s="135" t="e">
        <f t="shared" si="90"/>
        <v>#REF!</v>
      </c>
      <c r="AG19" s="135">
        <f t="shared" si="90"/>
        <v>0</v>
      </c>
      <c r="AH19" s="135" t="e">
        <f t="shared" si="90"/>
        <v>#REF!</v>
      </c>
      <c r="AI19" s="135">
        <f t="shared" si="90"/>
        <v>0</v>
      </c>
      <c r="AJ19" s="135">
        <f t="shared" si="90"/>
        <v>0</v>
      </c>
      <c r="AK19" s="135">
        <f t="shared" si="90"/>
        <v>434246.40000000002</v>
      </c>
      <c r="AL19" s="135" t="e">
        <f t="shared" si="90"/>
        <v>#REF!</v>
      </c>
      <c r="AM19" s="135" t="e">
        <f t="shared" si="90"/>
        <v>#VALUE!</v>
      </c>
      <c r="AN19" s="135" t="e">
        <f t="shared" si="90"/>
        <v>#VALUE!</v>
      </c>
      <c r="AO19" s="136">
        <v>1</v>
      </c>
      <c r="AP19" s="135">
        <f t="shared" ref="AP19:BJ19" si="91">AP258</f>
        <v>0</v>
      </c>
      <c r="AQ19" s="135">
        <f t="shared" si="91"/>
        <v>0</v>
      </c>
      <c r="AR19" s="135" t="e">
        <f t="shared" si="91"/>
        <v>#REF!</v>
      </c>
      <c r="AS19" s="135">
        <f t="shared" si="91"/>
        <v>348761.3</v>
      </c>
      <c r="AT19" s="135">
        <f t="shared" si="91"/>
        <v>0</v>
      </c>
      <c r="AU19" s="135">
        <f t="shared" si="91"/>
        <v>348761.3</v>
      </c>
      <c r="AV19" s="135">
        <f t="shared" si="91"/>
        <v>0</v>
      </c>
      <c r="AW19" s="135">
        <f t="shared" si="91"/>
        <v>0</v>
      </c>
      <c r="AX19" s="135">
        <f t="shared" si="91"/>
        <v>0</v>
      </c>
      <c r="AY19" s="135">
        <f t="shared" si="91"/>
        <v>348761.3</v>
      </c>
      <c r="AZ19" s="135">
        <f t="shared" si="91"/>
        <v>0</v>
      </c>
      <c r="BA19" s="135">
        <f t="shared" si="91"/>
        <v>348761.3</v>
      </c>
      <c r="BB19" s="135">
        <f t="shared" si="91"/>
        <v>600000</v>
      </c>
      <c r="BC19" s="135">
        <f t="shared" si="91"/>
        <v>0</v>
      </c>
      <c r="BD19" s="135">
        <f t="shared" si="91"/>
        <v>600000</v>
      </c>
      <c r="BE19" s="135">
        <f t="shared" si="91"/>
        <v>315773.90000000002</v>
      </c>
      <c r="BF19" s="135">
        <f t="shared" si="91"/>
        <v>0</v>
      </c>
      <c r="BG19" s="135">
        <f t="shared" si="91"/>
        <v>315773.90000000002</v>
      </c>
      <c r="BH19" s="135">
        <f t="shared" si="91"/>
        <v>664535.19999999995</v>
      </c>
      <c r="BI19" s="135">
        <f t="shared" si="91"/>
        <v>0</v>
      </c>
      <c r="BJ19" s="135">
        <f t="shared" si="91"/>
        <v>664535.19999999995</v>
      </c>
      <c r="BK19" s="137">
        <v>1</v>
      </c>
      <c r="BL19" s="135">
        <f t="shared" ref="BL19:CD19" si="92">BL258</f>
        <v>348761.3</v>
      </c>
      <c r="BM19" s="135">
        <f t="shared" si="92"/>
        <v>0</v>
      </c>
      <c r="BN19" s="135">
        <f t="shared" si="92"/>
        <v>0</v>
      </c>
      <c r="BO19" s="135">
        <f t="shared" si="92"/>
        <v>0</v>
      </c>
      <c r="BP19" s="135">
        <f t="shared" si="92"/>
        <v>0</v>
      </c>
      <c r="BQ19" s="135">
        <f t="shared" si="92"/>
        <v>0</v>
      </c>
      <c r="BR19" s="135">
        <f t="shared" si="92"/>
        <v>0</v>
      </c>
      <c r="BS19" s="135">
        <f t="shared" si="92"/>
        <v>664535.19999999995</v>
      </c>
      <c r="BT19" s="135">
        <f t="shared" si="92"/>
        <v>0</v>
      </c>
      <c r="BU19" s="135">
        <f t="shared" si="92"/>
        <v>664535.19999999995</v>
      </c>
      <c r="BV19" s="135">
        <f t="shared" si="92"/>
        <v>348761.3</v>
      </c>
      <c r="BW19" s="135">
        <f t="shared" si="92"/>
        <v>0</v>
      </c>
      <c r="BX19" s="135">
        <f t="shared" si="92"/>
        <v>348761.3</v>
      </c>
      <c r="BY19" s="135">
        <f t="shared" si="92"/>
        <v>0</v>
      </c>
      <c r="BZ19" s="135">
        <f t="shared" si="92"/>
        <v>0</v>
      </c>
      <c r="CA19" s="135">
        <f t="shared" si="92"/>
        <v>0</v>
      </c>
      <c r="CB19" s="135">
        <f t="shared" si="92"/>
        <v>664535.19999999995</v>
      </c>
      <c r="CC19" s="135">
        <f t="shared" si="92"/>
        <v>0</v>
      </c>
      <c r="CD19" s="135">
        <f t="shared" si="92"/>
        <v>664535.19999999995</v>
      </c>
      <c r="CE19" s="135">
        <v>1</v>
      </c>
      <c r="CF19" s="135" t="e">
        <f>CF258</f>
        <v>#REF!</v>
      </c>
      <c r="CG19" s="135"/>
      <c r="CH19" s="135" t="e">
        <f t="shared" ref="CH19:DH19" si="93">CH258</f>
        <v>#REF!</v>
      </c>
      <c r="CI19" s="135" t="e">
        <f t="shared" si="93"/>
        <v>#REF!</v>
      </c>
      <c r="CJ19" s="135" t="e">
        <f t="shared" si="93"/>
        <v>#REF!</v>
      </c>
      <c r="CK19" s="135" t="e">
        <f t="shared" si="93"/>
        <v>#REF!</v>
      </c>
      <c r="CL19" s="135" t="e">
        <f t="shared" si="93"/>
        <v>#REF!</v>
      </c>
      <c r="CM19" s="135" t="e">
        <f t="shared" si="93"/>
        <v>#REF!</v>
      </c>
      <c r="CN19" s="135">
        <f t="shared" si="93"/>
        <v>0</v>
      </c>
      <c r="CO19" s="135">
        <f t="shared" si="93"/>
        <v>0</v>
      </c>
      <c r="CP19" s="135">
        <f t="shared" si="93"/>
        <v>0</v>
      </c>
      <c r="CQ19" s="135" t="e">
        <f t="shared" si="93"/>
        <v>#REF!</v>
      </c>
      <c r="CR19" s="135" t="e">
        <f t="shared" si="93"/>
        <v>#REF!</v>
      </c>
      <c r="CS19" s="135" t="e">
        <f t="shared" si="93"/>
        <v>#REF!</v>
      </c>
      <c r="CT19" s="135">
        <f t="shared" si="93"/>
        <v>385949.74</v>
      </c>
      <c r="CU19" s="135">
        <f t="shared" si="93"/>
        <v>0</v>
      </c>
      <c r="CV19" s="135">
        <f t="shared" si="93"/>
        <v>385949.74</v>
      </c>
      <c r="CW19" s="138">
        <f t="shared" si="93"/>
        <v>1147628.53</v>
      </c>
      <c r="CX19" s="138">
        <f t="shared" si="93"/>
        <v>0</v>
      </c>
      <c r="CY19" s="138">
        <f t="shared" si="93"/>
        <v>1147628.53</v>
      </c>
      <c r="CZ19" s="138">
        <f t="shared" si="93"/>
        <v>672740.28</v>
      </c>
      <c r="DA19" s="138">
        <f t="shared" si="93"/>
        <v>0</v>
      </c>
      <c r="DB19" s="138">
        <f t="shared" si="93"/>
        <v>672740.28</v>
      </c>
      <c r="DC19" s="138">
        <f t="shared" si="93"/>
        <v>380350</v>
      </c>
      <c r="DD19" s="138">
        <f t="shared" si="93"/>
        <v>0</v>
      </c>
      <c r="DE19" s="138">
        <f t="shared" si="93"/>
        <v>380350</v>
      </c>
      <c r="DF19" s="138">
        <f t="shared" si="93"/>
        <v>-36342.602000000072</v>
      </c>
      <c r="DG19" s="138">
        <f t="shared" si="93"/>
        <v>0</v>
      </c>
      <c r="DH19" s="138">
        <f t="shared" si="93"/>
        <v>-36342.602000000072</v>
      </c>
      <c r="DI19" s="138">
        <f>DJ19+DK19+DL19</f>
        <v>1078906.5859999999</v>
      </c>
      <c r="DJ19" s="138">
        <f>DJ258</f>
        <v>0</v>
      </c>
      <c r="DK19" s="138">
        <f t="shared" ref="DK19:FB19" si="94">DK258</f>
        <v>0</v>
      </c>
      <c r="DL19" s="138">
        <f t="shared" si="94"/>
        <v>1078906.5859999999</v>
      </c>
      <c r="DM19" s="138">
        <f>DO19+DP19+DQ19</f>
        <v>1054196.76327</v>
      </c>
      <c r="DN19" s="139">
        <f t="shared" si="12"/>
        <v>0.97709734739722875</v>
      </c>
      <c r="DO19" s="138">
        <f>DO258</f>
        <v>0</v>
      </c>
      <c r="DP19" s="138">
        <f t="shared" ref="DP19:DQ19" si="95">DP258</f>
        <v>0</v>
      </c>
      <c r="DQ19" s="138">
        <f t="shared" si="95"/>
        <v>1054196.76327</v>
      </c>
      <c r="DR19" s="138">
        <f t="shared" si="79"/>
        <v>24709.822729999869</v>
      </c>
      <c r="DS19" s="139">
        <f>DR19/DI19</f>
        <v>2.2902652602771183E-2</v>
      </c>
      <c r="DT19" s="138">
        <f>DT258</f>
        <v>0</v>
      </c>
      <c r="DU19" s="138">
        <f t="shared" ref="DU19:DV19" si="96">DU258</f>
        <v>0</v>
      </c>
      <c r="DV19" s="138">
        <f t="shared" si="96"/>
        <v>24709.822729999869</v>
      </c>
      <c r="DW19" s="138"/>
      <c r="DX19" s="138">
        <f t="shared" si="94"/>
        <v>492354.26857999997</v>
      </c>
      <c r="DY19" s="140">
        <f>DX19/DI19</f>
        <v>0.45634559559542814</v>
      </c>
      <c r="DZ19" s="138">
        <f t="shared" si="94"/>
        <v>0</v>
      </c>
      <c r="EA19" s="140">
        <v>0</v>
      </c>
      <c r="EB19" s="138">
        <f t="shared" si="94"/>
        <v>0</v>
      </c>
      <c r="EC19" s="140">
        <v>0</v>
      </c>
      <c r="ED19" s="138">
        <f t="shared" si="94"/>
        <v>492354.26857999997</v>
      </c>
      <c r="EE19" s="140">
        <f>ED19/DL19</f>
        <v>0.45634559559542814</v>
      </c>
      <c r="EF19" s="138">
        <f t="shared" ref="EF19" si="97">EF258</f>
        <v>1054196.76327</v>
      </c>
      <c r="EG19" s="139">
        <f>EF19/DI19</f>
        <v>0.97709734739722875</v>
      </c>
      <c r="EH19" s="141">
        <f>EF19/DM19</f>
        <v>1</v>
      </c>
      <c r="EI19" s="139"/>
      <c r="EJ19" s="139"/>
      <c r="EK19" s="139"/>
      <c r="EL19" s="139"/>
      <c r="EM19" s="139"/>
      <c r="EN19" s="138">
        <f t="shared" ref="EN19" si="98">EN258</f>
        <v>0</v>
      </c>
      <c r="EO19" s="139">
        <v>0</v>
      </c>
      <c r="EP19" s="138">
        <f t="shared" ref="EP19" si="99">EP258</f>
        <v>0</v>
      </c>
      <c r="EQ19" s="139">
        <v>0</v>
      </c>
      <c r="ER19" s="138">
        <f t="shared" ref="ER19" si="100">ER258</f>
        <v>1054196.76327</v>
      </c>
      <c r="ES19" s="139">
        <f>ER19/DL19</f>
        <v>0.97709734739722875</v>
      </c>
      <c r="ET19" s="138">
        <f t="shared" si="94"/>
        <v>1053090.28</v>
      </c>
      <c r="EU19" s="138">
        <f t="shared" ref="EU19" si="101">EW19+EX19+EY19</f>
        <v>24709.822729999985</v>
      </c>
      <c r="EV19" s="139">
        <f>EU19/DM19</f>
        <v>2.3439478843923681E-2</v>
      </c>
      <c r="EW19" s="138">
        <f t="shared" ref="EW19:EY19" si="102">EW258</f>
        <v>0</v>
      </c>
      <c r="EX19" s="138">
        <f t="shared" si="102"/>
        <v>0</v>
      </c>
      <c r="EY19" s="138">
        <f t="shared" si="102"/>
        <v>24709.822729999985</v>
      </c>
      <c r="EZ19" s="142">
        <f t="shared" si="94"/>
        <v>1075472.4938099999</v>
      </c>
      <c r="FA19" s="139">
        <f>EZ19/DI19</f>
        <v>0.99681706253853564</v>
      </c>
      <c r="FB19" s="142">
        <f t="shared" si="94"/>
        <v>0</v>
      </c>
      <c r="FC19" s="139">
        <v>0</v>
      </c>
      <c r="FD19" s="142">
        <f t="shared" ref="FD19" si="103">FD258</f>
        <v>0</v>
      </c>
      <c r="FE19" s="143">
        <v>0</v>
      </c>
      <c r="FF19" s="142">
        <f t="shared" ref="FF19" si="104">FF258</f>
        <v>1075472.4938099999</v>
      </c>
      <c r="FG19" s="144">
        <f>FF19/DL19</f>
        <v>0.99681706253853564</v>
      </c>
      <c r="FH19" s="142">
        <v>0</v>
      </c>
      <c r="FI19" s="144">
        <v>0</v>
      </c>
      <c r="FJ19" s="142">
        <f t="shared" ref="FJ19:FL19" si="105">FJ258</f>
        <v>0</v>
      </c>
      <c r="FK19" s="144">
        <v>0</v>
      </c>
      <c r="FL19" s="142">
        <f t="shared" si="105"/>
        <v>0</v>
      </c>
      <c r="FM19" s="144">
        <v>0</v>
      </c>
      <c r="FN19" s="142">
        <f t="shared" ref="FN19:FO19" si="106">FN258</f>
        <v>0</v>
      </c>
      <c r="FO19" s="145" t="e">
        <f t="shared" si="106"/>
        <v>#REF!</v>
      </c>
      <c r="FP19" s="146"/>
      <c r="FQ19" s="146"/>
      <c r="FR19" s="146"/>
      <c r="FS19" s="146"/>
      <c r="FT19" s="146"/>
      <c r="FU19" s="146"/>
      <c r="FV19" s="146"/>
    </row>
    <row r="20" spans="2:178" s="149" customFormat="1" ht="31.5" customHeight="1" x14ac:dyDescent="0.25">
      <c r="B20" s="867" t="s">
        <v>124</v>
      </c>
      <c r="C20" s="868"/>
      <c r="D20" s="868"/>
      <c r="E20" s="868"/>
      <c r="F20" s="868"/>
      <c r="G20" s="868"/>
      <c r="H20" s="868"/>
      <c r="I20" s="868"/>
      <c r="J20" s="868"/>
      <c r="K20" s="868"/>
      <c r="L20" s="868"/>
      <c r="M20" s="868"/>
      <c r="N20" s="868"/>
      <c r="O20" s="868"/>
      <c r="P20" s="868"/>
      <c r="Q20" s="868"/>
      <c r="R20" s="868"/>
      <c r="S20" s="868"/>
      <c r="T20" s="868"/>
      <c r="U20" s="868"/>
      <c r="V20" s="868"/>
      <c r="W20" s="868"/>
      <c r="X20" s="868"/>
      <c r="Y20" s="868"/>
      <c r="Z20" s="868"/>
      <c r="AA20" s="868"/>
      <c r="AB20" s="868"/>
      <c r="AC20" s="868"/>
      <c r="AD20" s="868"/>
      <c r="AE20" s="868"/>
      <c r="AF20" s="868"/>
      <c r="AG20" s="868"/>
      <c r="AH20" s="868"/>
      <c r="AI20" s="868"/>
      <c r="AJ20" s="868"/>
      <c r="AK20" s="868"/>
      <c r="AL20" s="868"/>
      <c r="AM20" s="868"/>
      <c r="AN20" s="868"/>
      <c r="AO20" s="868"/>
      <c r="AP20" s="868"/>
      <c r="AQ20" s="868"/>
      <c r="AR20" s="868"/>
      <c r="AS20" s="868"/>
      <c r="AT20" s="868"/>
      <c r="AU20" s="868"/>
      <c r="AV20" s="868"/>
      <c r="AW20" s="868"/>
      <c r="AX20" s="868"/>
      <c r="AY20" s="868"/>
      <c r="AZ20" s="868"/>
      <c r="BA20" s="868"/>
      <c r="BB20" s="868"/>
      <c r="BC20" s="868"/>
      <c r="BD20" s="868"/>
      <c r="BE20" s="868"/>
      <c r="BF20" s="868"/>
      <c r="BG20" s="868"/>
      <c r="BH20" s="868"/>
      <c r="BI20" s="868"/>
      <c r="BJ20" s="868"/>
      <c r="BK20" s="868"/>
      <c r="BL20" s="868"/>
      <c r="BM20" s="868"/>
      <c r="BN20" s="868"/>
      <c r="BO20" s="868"/>
      <c r="BP20" s="868"/>
      <c r="BQ20" s="868"/>
      <c r="BR20" s="868"/>
      <c r="BS20" s="868"/>
      <c r="BT20" s="868"/>
      <c r="BU20" s="868"/>
      <c r="BV20" s="868"/>
      <c r="BW20" s="868"/>
      <c r="BX20" s="868"/>
      <c r="BY20" s="868"/>
      <c r="BZ20" s="868"/>
      <c r="CA20" s="868"/>
      <c r="CB20" s="868"/>
      <c r="CC20" s="868"/>
      <c r="CD20" s="868"/>
      <c r="CE20" s="868"/>
      <c r="CF20" s="868"/>
      <c r="CG20" s="868"/>
      <c r="CH20" s="868"/>
      <c r="CI20" s="868"/>
      <c r="CJ20" s="868"/>
      <c r="CK20" s="868"/>
      <c r="CL20" s="868"/>
      <c r="CM20" s="868"/>
      <c r="CN20" s="868"/>
      <c r="CO20" s="868"/>
      <c r="CP20" s="868"/>
      <c r="CQ20" s="868"/>
      <c r="CR20" s="868"/>
      <c r="CS20" s="868"/>
      <c r="CT20" s="868"/>
      <c r="CU20" s="868"/>
      <c r="CV20" s="868"/>
      <c r="CW20" s="868"/>
      <c r="CX20" s="868"/>
      <c r="CY20" s="868"/>
      <c r="CZ20" s="868"/>
      <c r="DA20" s="868"/>
      <c r="DB20" s="868"/>
      <c r="DC20" s="868"/>
      <c r="DD20" s="868"/>
      <c r="DE20" s="868"/>
      <c r="DF20" s="868"/>
      <c r="DG20" s="868"/>
      <c r="DH20" s="868"/>
      <c r="DI20" s="868"/>
      <c r="DJ20" s="868"/>
      <c r="DK20" s="868"/>
      <c r="DL20" s="868"/>
      <c r="DM20" s="868"/>
      <c r="DN20" s="868"/>
      <c r="DO20" s="868"/>
      <c r="DP20" s="868"/>
      <c r="DQ20" s="868"/>
      <c r="DR20" s="868"/>
      <c r="DS20" s="868"/>
      <c r="DT20" s="868"/>
      <c r="DU20" s="868"/>
      <c r="DV20" s="868"/>
      <c r="DW20" s="868"/>
      <c r="DX20" s="868"/>
      <c r="DY20" s="868"/>
      <c r="DZ20" s="868"/>
      <c r="EA20" s="868"/>
      <c r="EB20" s="868"/>
      <c r="EC20" s="868"/>
      <c r="ED20" s="868"/>
      <c r="EE20" s="868"/>
      <c r="EF20" s="868"/>
      <c r="EG20" s="868"/>
      <c r="EH20" s="868"/>
      <c r="EI20" s="868"/>
      <c r="EJ20" s="868"/>
      <c r="EK20" s="868"/>
      <c r="EL20" s="868"/>
      <c r="EM20" s="868"/>
      <c r="EN20" s="868"/>
      <c r="EO20" s="868"/>
      <c r="EP20" s="868"/>
      <c r="EQ20" s="868"/>
      <c r="ER20" s="868"/>
      <c r="ES20" s="868"/>
      <c r="ET20" s="868"/>
      <c r="EU20" s="868"/>
      <c r="EV20" s="868"/>
      <c r="EW20" s="868"/>
      <c r="EX20" s="868"/>
      <c r="EY20" s="868"/>
      <c r="EZ20" s="868"/>
      <c r="FA20" s="868"/>
      <c r="FB20" s="868"/>
      <c r="FC20" s="868"/>
      <c r="FD20" s="868"/>
      <c r="FE20" s="868"/>
      <c r="FF20" s="868"/>
      <c r="FG20" s="868"/>
      <c r="FH20" s="868"/>
      <c r="FI20" s="868"/>
      <c r="FJ20" s="868"/>
      <c r="FK20" s="868"/>
      <c r="FL20" s="868"/>
      <c r="FM20" s="868"/>
      <c r="FN20" s="868"/>
      <c r="FO20" s="869"/>
      <c r="FP20" s="148"/>
      <c r="FQ20" s="148"/>
      <c r="FR20" s="148"/>
      <c r="FS20" s="148"/>
      <c r="FT20" s="148"/>
      <c r="FU20" s="148"/>
      <c r="FV20" s="148"/>
    </row>
    <row r="21" spans="2:178" s="163" customFormat="1" ht="93.75" customHeight="1" x14ac:dyDescent="0.2">
      <c r="B21" s="150" t="s">
        <v>125</v>
      </c>
      <c r="C21" s="151" t="s">
        <v>126</v>
      </c>
      <c r="D21" s="152"/>
      <c r="E21" s="153" t="e">
        <f t="shared" ref="E21:E29" si="107">F21+G21</f>
        <v>#REF!</v>
      </c>
      <c r="F21" s="153" t="e">
        <f>F22+F23</f>
        <v>#REF!</v>
      </c>
      <c r="G21" s="153" t="e">
        <f>G22+G23</f>
        <v>#REF!</v>
      </c>
      <c r="H21" s="154" t="e">
        <f t="shared" ref="H21:H29" si="108">I21+J21</f>
        <v>#REF!</v>
      </c>
      <c r="I21" s="153" t="e">
        <f>I22+I23</f>
        <v>#REF!</v>
      </c>
      <c r="J21" s="153" t="e">
        <f>J22+J23</f>
        <v>#REF!</v>
      </c>
      <c r="K21" s="153" t="e">
        <f t="shared" ref="K21:K29" si="109">L21+M21</f>
        <v>#REF!</v>
      </c>
      <c r="L21" s="153" t="e">
        <f>L22+L23</f>
        <v>#REF!</v>
      </c>
      <c r="M21" s="153" t="e">
        <f>M22+M23</f>
        <v>#REF!</v>
      </c>
      <c r="N21" s="154" t="e">
        <f t="shared" ref="N21:N29" si="110">O21+P21</f>
        <v>#REF!</v>
      </c>
      <c r="O21" s="153" t="e">
        <f>O22+O23</f>
        <v>#REF!</v>
      </c>
      <c r="P21" s="153" t="e">
        <f>P22+P23</f>
        <v>#REF!</v>
      </c>
      <c r="Q21" s="155" t="e">
        <f t="shared" ref="Q21:Q29" si="111">R21+S21</f>
        <v>#REF!</v>
      </c>
      <c r="R21" s="155" t="e">
        <f>R22+R23</f>
        <v>#REF!</v>
      </c>
      <c r="S21" s="155" t="e">
        <f>S22+S23</f>
        <v>#REF!</v>
      </c>
      <c r="T21" s="155" t="e">
        <f t="shared" ref="T21:AN21" si="112">T29+T71</f>
        <v>#REF!</v>
      </c>
      <c r="U21" s="155" t="e">
        <f t="shared" si="112"/>
        <v>#REF!</v>
      </c>
      <c r="V21" s="155" t="e">
        <f t="shared" si="112"/>
        <v>#REF!</v>
      </c>
      <c r="W21" s="155" t="e">
        <f t="shared" si="112"/>
        <v>#REF!</v>
      </c>
      <c r="X21" s="155" t="e">
        <f t="shared" si="112"/>
        <v>#REF!</v>
      </c>
      <c r="Y21" s="155" t="e">
        <f t="shared" si="112"/>
        <v>#REF!</v>
      </c>
      <c r="Z21" s="155" t="e">
        <f t="shared" si="112"/>
        <v>#REF!</v>
      </c>
      <c r="AA21" s="155" t="e">
        <f t="shared" si="112"/>
        <v>#REF!</v>
      </c>
      <c r="AB21" s="155" t="e">
        <f t="shared" si="112"/>
        <v>#REF!</v>
      </c>
      <c r="AC21" s="155" t="e">
        <f t="shared" si="112"/>
        <v>#REF!</v>
      </c>
      <c r="AD21" s="155" t="e">
        <f t="shared" si="112"/>
        <v>#REF!</v>
      </c>
      <c r="AE21" s="155" t="e">
        <f t="shared" si="112"/>
        <v>#REF!</v>
      </c>
      <c r="AF21" s="155" t="e">
        <f t="shared" si="112"/>
        <v>#REF!</v>
      </c>
      <c r="AG21" s="155" t="e">
        <f t="shared" si="112"/>
        <v>#REF!</v>
      </c>
      <c r="AH21" s="155" t="e">
        <f t="shared" si="112"/>
        <v>#REF!</v>
      </c>
      <c r="AI21" s="155" t="e">
        <f t="shared" si="112"/>
        <v>#REF!</v>
      </c>
      <c r="AJ21" s="155" t="e">
        <f t="shared" si="112"/>
        <v>#REF!</v>
      </c>
      <c r="AK21" s="155" t="e">
        <f t="shared" si="112"/>
        <v>#REF!</v>
      </c>
      <c r="AL21" s="155" t="e">
        <f t="shared" si="112"/>
        <v>#REF!</v>
      </c>
      <c r="AM21" s="155" t="e">
        <f t="shared" si="112"/>
        <v>#REF!</v>
      </c>
      <c r="AN21" s="155" t="e">
        <f t="shared" si="112"/>
        <v>#REF!</v>
      </c>
      <c r="AO21" s="156">
        <v>1</v>
      </c>
      <c r="AP21" s="155" t="e">
        <f t="shared" ref="AP21:BJ21" si="113">AP29+AP71</f>
        <v>#REF!</v>
      </c>
      <c r="AQ21" s="155" t="e">
        <f t="shared" si="113"/>
        <v>#REF!</v>
      </c>
      <c r="AR21" s="155" t="e">
        <f t="shared" si="113"/>
        <v>#REF!</v>
      </c>
      <c r="AS21" s="155" t="e">
        <f t="shared" si="113"/>
        <v>#REF!</v>
      </c>
      <c r="AT21" s="155" t="e">
        <f t="shared" si="113"/>
        <v>#REF!</v>
      </c>
      <c r="AU21" s="155" t="e">
        <f t="shared" si="113"/>
        <v>#REF!</v>
      </c>
      <c r="AV21" s="155" t="e">
        <f t="shared" si="113"/>
        <v>#REF!</v>
      </c>
      <c r="AW21" s="155" t="e">
        <f t="shared" si="113"/>
        <v>#REF!</v>
      </c>
      <c r="AX21" s="155" t="e">
        <f t="shared" si="113"/>
        <v>#REF!</v>
      </c>
      <c r="AY21" s="155" t="e">
        <f t="shared" si="113"/>
        <v>#REF!</v>
      </c>
      <c r="AZ21" s="155" t="e">
        <f t="shared" si="113"/>
        <v>#REF!</v>
      </c>
      <c r="BA21" s="155" t="e">
        <f t="shared" si="113"/>
        <v>#REF!</v>
      </c>
      <c r="BB21" s="155" t="e">
        <f t="shared" si="113"/>
        <v>#REF!</v>
      </c>
      <c r="BC21" s="155" t="e">
        <f t="shared" si="113"/>
        <v>#REF!</v>
      </c>
      <c r="BD21" s="155" t="e">
        <f t="shared" si="113"/>
        <v>#REF!</v>
      </c>
      <c r="BE21" s="155" t="e">
        <f t="shared" si="113"/>
        <v>#REF!</v>
      </c>
      <c r="BF21" s="155" t="e">
        <f t="shared" si="113"/>
        <v>#REF!</v>
      </c>
      <c r="BG21" s="155" t="e">
        <f t="shared" si="113"/>
        <v>#REF!</v>
      </c>
      <c r="BH21" s="155" t="e">
        <f t="shared" si="113"/>
        <v>#REF!</v>
      </c>
      <c r="BI21" s="155" t="e">
        <f t="shared" si="113"/>
        <v>#REF!</v>
      </c>
      <c r="BJ21" s="155" t="e">
        <f t="shared" si="113"/>
        <v>#REF!</v>
      </c>
      <c r="BK21" s="157">
        <v>1</v>
      </c>
      <c r="BL21" s="158" t="e">
        <f t="shared" ref="BL21:BL26" si="114">AZ21</f>
        <v>#REF!</v>
      </c>
      <c r="BM21" s="155" t="e">
        <f t="shared" ref="BM21:CD21" si="115">BM29+BM71</f>
        <v>#REF!</v>
      </c>
      <c r="BN21" s="155" t="e">
        <f t="shared" si="115"/>
        <v>#REF!</v>
      </c>
      <c r="BO21" s="155" t="e">
        <f t="shared" si="115"/>
        <v>#REF!</v>
      </c>
      <c r="BP21" s="155" t="e">
        <f t="shared" si="115"/>
        <v>#REF!</v>
      </c>
      <c r="BQ21" s="155" t="e">
        <f t="shared" si="115"/>
        <v>#REF!</v>
      </c>
      <c r="BR21" s="155" t="e">
        <f t="shared" si="115"/>
        <v>#REF!</v>
      </c>
      <c r="BS21" s="155" t="e">
        <f t="shared" si="115"/>
        <v>#REF!</v>
      </c>
      <c r="BT21" s="155" t="e">
        <f t="shared" si="115"/>
        <v>#REF!</v>
      </c>
      <c r="BU21" s="155" t="e">
        <f t="shared" si="115"/>
        <v>#REF!</v>
      </c>
      <c r="BV21" s="155" t="e">
        <f t="shared" si="115"/>
        <v>#REF!</v>
      </c>
      <c r="BW21" s="155" t="e">
        <f t="shared" si="115"/>
        <v>#REF!</v>
      </c>
      <c r="BX21" s="155" t="e">
        <f t="shared" si="115"/>
        <v>#REF!</v>
      </c>
      <c r="BY21" s="155" t="e">
        <f t="shared" si="115"/>
        <v>#REF!</v>
      </c>
      <c r="BZ21" s="155" t="e">
        <f t="shared" si="115"/>
        <v>#REF!</v>
      </c>
      <c r="CA21" s="155" t="e">
        <f t="shared" si="115"/>
        <v>#REF!</v>
      </c>
      <c r="CB21" s="155" t="e">
        <f t="shared" si="115"/>
        <v>#REF!</v>
      </c>
      <c r="CC21" s="155" t="e">
        <f t="shared" si="115"/>
        <v>#REF!</v>
      </c>
      <c r="CD21" s="155" t="e">
        <f t="shared" si="115"/>
        <v>#REF!</v>
      </c>
      <c r="CE21" s="158">
        <v>1</v>
      </c>
      <c r="CF21" s="158" t="e">
        <f t="shared" ref="CF21:CF26" si="116">BW21</f>
        <v>#REF!</v>
      </c>
      <c r="CG21" s="155"/>
      <c r="CH21" s="155" t="e">
        <f t="shared" ref="CH21:DJ21" si="117">CH29+CH71</f>
        <v>#REF!</v>
      </c>
      <c r="CI21" s="155" t="e">
        <f t="shared" si="117"/>
        <v>#REF!</v>
      </c>
      <c r="CJ21" s="155" t="e">
        <f t="shared" si="117"/>
        <v>#REF!</v>
      </c>
      <c r="CK21" s="155" t="e">
        <f t="shared" si="117"/>
        <v>#REF!</v>
      </c>
      <c r="CL21" s="155" t="e">
        <f t="shared" si="117"/>
        <v>#REF!</v>
      </c>
      <c r="CM21" s="155" t="e">
        <f t="shared" si="117"/>
        <v>#REF!</v>
      </c>
      <c r="CN21" s="155" t="e">
        <f t="shared" si="117"/>
        <v>#REF!</v>
      </c>
      <c r="CO21" s="155" t="e">
        <f t="shared" si="117"/>
        <v>#REF!</v>
      </c>
      <c r="CP21" s="155" t="e">
        <f t="shared" si="117"/>
        <v>#REF!</v>
      </c>
      <c r="CQ21" s="155" t="e">
        <f t="shared" si="117"/>
        <v>#REF!</v>
      </c>
      <c r="CR21" s="155" t="e">
        <f t="shared" si="117"/>
        <v>#REF!</v>
      </c>
      <c r="CS21" s="155" t="e">
        <f t="shared" si="117"/>
        <v>#REF!</v>
      </c>
      <c r="CT21" s="155" t="e">
        <f t="shared" si="117"/>
        <v>#REF!</v>
      </c>
      <c r="CU21" s="155" t="e">
        <f t="shared" si="117"/>
        <v>#REF!</v>
      </c>
      <c r="CV21" s="155" t="e">
        <f t="shared" si="117"/>
        <v>#REF!</v>
      </c>
      <c r="CW21" s="155">
        <f t="shared" si="117"/>
        <v>571001.16662999988</v>
      </c>
      <c r="CX21" s="155">
        <f t="shared" si="117"/>
        <v>571001.16662999988</v>
      </c>
      <c r="CY21" s="155">
        <f t="shared" si="117"/>
        <v>0</v>
      </c>
      <c r="CZ21" s="155">
        <f t="shared" si="117"/>
        <v>904874.69400000002</v>
      </c>
      <c r="DA21" s="155">
        <f t="shared" si="117"/>
        <v>904874.69400000002</v>
      </c>
      <c r="DB21" s="155">
        <f t="shared" si="117"/>
        <v>0</v>
      </c>
      <c r="DC21" s="155">
        <f t="shared" si="117"/>
        <v>0</v>
      </c>
      <c r="DD21" s="155">
        <f t="shared" si="117"/>
        <v>0</v>
      </c>
      <c r="DE21" s="155">
        <f t="shared" si="117"/>
        <v>0</v>
      </c>
      <c r="DF21" s="155">
        <f t="shared" si="117"/>
        <v>-239050.07785</v>
      </c>
      <c r="DG21" s="155">
        <f t="shared" si="117"/>
        <v>-239050.07785</v>
      </c>
      <c r="DH21" s="155">
        <f t="shared" si="117"/>
        <v>0</v>
      </c>
      <c r="DI21" s="155">
        <f t="shared" si="117"/>
        <v>902904.75471000001</v>
      </c>
      <c r="DJ21" s="155">
        <f t="shared" si="117"/>
        <v>902904.75471000001</v>
      </c>
      <c r="DK21" s="155">
        <v>0</v>
      </c>
      <c r="DL21" s="155">
        <f t="shared" ref="DL21:FH21" si="118">DL29+DL71</f>
        <v>0</v>
      </c>
      <c r="DM21" s="155">
        <f t="shared" si="118"/>
        <v>826104.63556000008</v>
      </c>
      <c r="DN21" s="159">
        <f t="shared" si="12"/>
        <v>0.91494106244388196</v>
      </c>
      <c r="DO21" s="155">
        <f t="shared" ref="DO21" si="119">DO29+DO71</f>
        <v>826104.63556000008</v>
      </c>
      <c r="DP21" s="155"/>
      <c r="DQ21" s="155"/>
      <c r="DR21" s="155">
        <f t="shared" ref="DR21" si="120">DR29+DR71</f>
        <v>76800.119150000013</v>
      </c>
      <c r="DS21" s="159">
        <f t="shared" ref="DS21:DS31" si="121">DR21/DI21</f>
        <v>8.5058937556118097E-2</v>
      </c>
      <c r="DT21" s="155">
        <f t="shared" ref="DT21" si="122">DT29+DT71</f>
        <v>76800.119150000013</v>
      </c>
      <c r="DU21" s="155"/>
      <c r="DV21" s="155"/>
      <c r="DW21" s="155"/>
      <c r="DX21" s="155">
        <f>DZ21+EB21+ED21</f>
        <v>19637.229789999998</v>
      </c>
      <c r="DY21" s="160">
        <f t="shared" ref="DY21:DY31" si="123">DX21/DI21</f>
        <v>2.1748949363221807E-2</v>
      </c>
      <c r="DZ21" s="155">
        <f t="shared" si="118"/>
        <v>19637.229789999998</v>
      </c>
      <c r="EA21" s="160">
        <f t="shared" ref="EA21:EA30" si="124">DZ21/DJ21</f>
        <v>2.1748949363221807E-2</v>
      </c>
      <c r="EB21" s="155">
        <v>0</v>
      </c>
      <c r="EC21" s="160">
        <v>0</v>
      </c>
      <c r="ED21" s="155">
        <v>0</v>
      </c>
      <c r="EE21" s="160">
        <v>0</v>
      </c>
      <c r="EF21" s="155">
        <f t="shared" ref="EF21" si="125">EF29+EF71</f>
        <v>800548.50381999998</v>
      </c>
      <c r="EG21" s="161">
        <f t="shared" ref="EG21:EG31" si="126">EF21/DI21</f>
        <v>0.8866367129466769</v>
      </c>
      <c r="EH21" s="161">
        <f>EF21/DM21</f>
        <v>0.96906429205220945</v>
      </c>
      <c r="EI21" s="161"/>
      <c r="EJ21" s="161"/>
      <c r="EK21" s="161"/>
      <c r="EL21" s="161"/>
      <c r="EM21" s="161"/>
      <c r="EN21" s="155">
        <f t="shared" ref="EN21" si="127">EN29+EN71</f>
        <v>800548.50381999998</v>
      </c>
      <c r="EO21" s="161">
        <f t="shared" ref="EO21:EO31" si="128">EN21/DJ21</f>
        <v>0.8866367129466769</v>
      </c>
      <c r="EP21" s="155">
        <v>0</v>
      </c>
      <c r="EQ21" s="161">
        <v>0</v>
      </c>
      <c r="ER21" s="155">
        <v>0</v>
      </c>
      <c r="ES21" s="161">
        <f t="shared" ref="ES21" si="129">ES29+ES71</f>
        <v>0</v>
      </c>
      <c r="ET21" s="155">
        <f t="shared" si="118"/>
        <v>0</v>
      </c>
      <c r="EU21" s="155">
        <f>EW21+EX21+EY21</f>
        <v>102356.25088999997</v>
      </c>
      <c r="EV21" s="161">
        <f>EU21/DI21</f>
        <v>0.11336328705332305</v>
      </c>
      <c r="EW21" s="155">
        <f>EW27+EW28</f>
        <v>102356.25088999997</v>
      </c>
      <c r="EX21" s="155"/>
      <c r="EY21" s="155"/>
      <c r="EZ21" s="153">
        <f t="shared" si="118"/>
        <v>177968.42644999997</v>
      </c>
      <c r="FA21" s="161">
        <f t="shared" ref="FA21:FA31" si="130">EZ21/DI21</f>
        <v>0.19710653368655795</v>
      </c>
      <c r="FB21" s="153">
        <f t="shared" si="118"/>
        <v>177968.42644999997</v>
      </c>
      <c r="FC21" s="161">
        <f t="shared" ref="FC21:FC26" si="131">FB21/DJ21</f>
        <v>0.19710653368655795</v>
      </c>
      <c r="FD21" s="155">
        <v>0</v>
      </c>
      <c r="FE21" s="161">
        <v>0</v>
      </c>
      <c r="FF21" s="155">
        <v>0</v>
      </c>
      <c r="FG21" s="161">
        <f t="shared" ref="FG21" si="132">FG29+FG71</f>
        <v>0</v>
      </c>
      <c r="FH21" s="153">
        <f t="shared" si="118"/>
        <v>12484.54293</v>
      </c>
      <c r="FI21" s="161">
        <f t="shared" ref="FI21:FI31" si="133">FH21/DI21</f>
        <v>1.3827087369818818E-2</v>
      </c>
      <c r="FJ21" s="153">
        <f t="shared" ref="FJ21" si="134">FJ29+FJ71</f>
        <v>12484.54293</v>
      </c>
      <c r="FK21" s="161">
        <f t="shared" ref="FK21:FK31" si="135">FJ21/DJ21</f>
        <v>1.3827087369818818E-2</v>
      </c>
      <c r="FL21" s="155"/>
      <c r="FM21" s="155"/>
      <c r="FN21" s="155"/>
      <c r="FO21" s="162">
        <f t="shared" ref="FO21" si="136">FO29+FO71</f>
        <v>0</v>
      </c>
    </row>
    <row r="22" spans="2:178" s="179" customFormat="1" ht="26.25" hidden="1" customHeight="1" x14ac:dyDescent="0.2">
      <c r="B22" s="164"/>
      <c r="C22" s="165" t="s">
        <v>127</v>
      </c>
      <c r="D22" s="166"/>
      <c r="E22" s="167" t="e">
        <f t="shared" si="107"/>
        <v>#REF!</v>
      </c>
      <c r="F22" s="168" t="e">
        <f>#REF!+#REF!</f>
        <v>#REF!</v>
      </c>
      <c r="G22" s="168"/>
      <c r="H22" s="167" t="e">
        <f t="shared" si="108"/>
        <v>#REF!</v>
      </c>
      <c r="I22" s="169" t="e">
        <f>#REF!+#REF!</f>
        <v>#REF!</v>
      </c>
      <c r="J22" s="169" t="e">
        <f>#REF!+#REF!</f>
        <v>#REF!</v>
      </c>
      <c r="K22" s="167" t="e">
        <f t="shared" si="109"/>
        <v>#REF!</v>
      </c>
      <c r="L22" s="168" t="e">
        <f>#REF!+#REF!</f>
        <v>#REF!</v>
      </c>
      <c r="M22" s="168"/>
      <c r="N22" s="167" t="e">
        <f t="shared" si="110"/>
        <v>#REF!</v>
      </c>
      <c r="O22" s="169" t="e">
        <f>#REF!+#REF!</f>
        <v>#REF!</v>
      </c>
      <c r="P22" s="169" t="e">
        <f>#REF!+#REF!</f>
        <v>#REF!</v>
      </c>
      <c r="Q22" s="170" t="e">
        <f t="shared" si="111"/>
        <v>#REF!</v>
      </c>
      <c r="R22" s="171" t="e">
        <f>#REF!+#REF!</f>
        <v>#REF!</v>
      </c>
      <c r="S22" s="171" t="e">
        <f>#REF!+#REF!</f>
        <v>#REF!</v>
      </c>
      <c r="T22" s="170" t="e">
        <f t="shared" ref="T22:T29" si="137">U22+V22</f>
        <v>#REF!</v>
      </c>
      <c r="U22" s="171" t="e">
        <f>#REF!+#REF!</f>
        <v>#REF!</v>
      </c>
      <c r="V22" s="171"/>
      <c r="W22" s="170" t="e">
        <f t="shared" ref="W22:W29" si="138">X22+Y22</f>
        <v>#REF!</v>
      </c>
      <c r="X22" s="171" t="e">
        <f>#REF!+#REF!</f>
        <v>#REF!</v>
      </c>
      <c r="Y22" s="171" t="e">
        <f>#REF!+#REF!</f>
        <v>#REF!</v>
      </c>
      <c r="Z22" s="170" t="e">
        <f>AA22+AB22</f>
        <v>#REF!</v>
      </c>
      <c r="AA22" s="171" t="e">
        <f>#REF!+#REF!</f>
        <v>#REF!</v>
      </c>
      <c r="AB22" s="171" t="e">
        <f>#REF!+#REF!</f>
        <v>#REF!</v>
      </c>
      <c r="AC22" s="171" t="e">
        <f>#REF!+#REF!</f>
        <v>#REF!</v>
      </c>
      <c r="AD22" s="171" t="e">
        <f>#REF!+#REF!</f>
        <v>#REF!</v>
      </c>
      <c r="AE22" s="171" t="e">
        <f>#REF!+#REF!</f>
        <v>#REF!</v>
      </c>
      <c r="AF22" s="171" t="e">
        <f>#REF!+#REF!</f>
        <v>#REF!</v>
      </c>
      <c r="AG22" s="171" t="e">
        <f>#REF!+#REF!</f>
        <v>#REF!</v>
      </c>
      <c r="AH22" s="171" t="e">
        <f>#REF!+#REF!</f>
        <v>#REF!</v>
      </c>
      <c r="AI22" s="171" t="e">
        <f>#REF!+#REF!</f>
        <v>#REF!</v>
      </c>
      <c r="AJ22" s="171"/>
      <c r="AK22" s="171"/>
      <c r="AL22" s="171"/>
      <c r="AM22" s="171"/>
      <c r="AN22" s="171"/>
      <c r="AO22" s="172"/>
      <c r="AP22" s="171"/>
      <c r="AQ22" s="171"/>
      <c r="AR22" s="171"/>
      <c r="AS22" s="170" t="e">
        <f>AT22+AU22</f>
        <v>#REF!</v>
      </c>
      <c r="AT22" s="171" t="e">
        <f>#REF!+#REF!</f>
        <v>#REF!</v>
      </c>
      <c r="AU22" s="171" t="e">
        <f>#REF!+#REF!</f>
        <v>#REF!</v>
      </c>
      <c r="AV22" s="170" t="e">
        <f>AW22+AX22</f>
        <v>#REF!</v>
      </c>
      <c r="AW22" s="173" t="e">
        <f>#REF!+#REF!</f>
        <v>#REF!</v>
      </c>
      <c r="AX22" s="173" t="e">
        <f>#REF!+#REF!</f>
        <v>#REF!</v>
      </c>
      <c r="AY22" s="170" t="e">
        <f>AZ22+BA22</f>
        <v>#REF!</v>
      </c>
      <c r="AZ22" s="171" t="e">
        <f>#REF!+#REF!</f>
        <v>#REF!</v>
      </c>
      <c r="BA22" s="171" t="e">
        <f>#REF!+#REF!</f>
        <v>#REF!</v>
      </c>
      <c r="BB22" s="170" t="e">
        <f>BC22+BD22</f>
        <v>#REF!</v>
      </c>
      <c r="BC22" s="171" t="e">
        <f>#REF!+#REF!</f>
        <v>#REF!</v>
      </c>
      <c r="BD22" s="171"/>
      <c r="BE22" s="170" t="e">
        <f>BF22+BG22</f>
        <v>#REF!</v>
      </c>
      <c r="BF22" s="173" t="e">
        <f>#REF!+#REF!</f>
        <v>#REF!</v>
      </c>
      <c r="BG22" s="173" t="e">
        <f>#REF!+#REF!</f>
        <v>#REF!</v>
      </c>
      <c r="BH22" s="170" t="e">
        <f>BI22+BJ22</f>
        <v>#REF!</v>
      </c>
      <c r="BI22" s="171" t="e">
        <f>#REF!+#REF!</f>
        <v>#REF!</v>
      </c>
      <c r="BJ22" s="171" t="e">
        <f>#REF!+#REF!</f>
        <v>#REF!</v>
      </c>
      <c r="BK22" s="174"/>
      <c r="BL22" s="175" t="e">
        <f t="shared" si="114"/>
        <v>#REF!</v>
      </c>
      <c r="BM22" s="170" t="e">
        <f>BN22+BO22</f>
        <v>#REF!</v>
      </c>
      <c r="BN22" s="171" t="e">
        <f>#REF!+#REF!</f>
        <v>#REF!</v>
      </c>
      <c r="BO22" s="171" t="e">
        <f>#REF!+#REF!</f>
        <v>#REF!</v>
      </c>
      <c r="BP22" s="170" t="e">
        <f>BQ22+BR22</f>
        <v>#REF!</v>
      </c>
      <c r="BQ22" s="171" t="e">
        <f>#REF!+#REF!</f>
        <v>#REF!</v>
      </c>
      <c r="BR22" s="171" t="e">
        <f>#REF!+#REF!</f>
        <v>#REF!</v>
      </c>
      <c r="BS22" s="170" t="e">
        <f>BT22+BU22</f>
        <v>#REF!</v>
      </c>
      <c r="BT22" s="171" t="e">
        <f>#REF!+#REF!</f>
        <v>#REF!</v>
      </c>
      <c r="BU22" s="171" t="e">
        <f>#REF!+#REF!</f>
        <v>#REF!</v>
      </c>
      <c r="BV22" s="170" t="e">
        <f>BW22+BX22</f>
        <v>#REF!</v>
      </c>
      <c r="BW22" s="171" t="e">
        <f>#REF!+#REF!</f>
        <v>#REF!</v>
      </c>
      <c r="BX22" s="171"/>
      <c r="BY22" s="170" t="e">
        <f>BZ22+CA22</f>
        <v>#REF!</v>
      </c>
      <c r="BZ22" s="173" t="e">
        <f>#REF!+#REF!</f>
        <v>#REF!</v>
      </c>
      <c r="CA22" s="173" t="e">
        <f>#REF!+#REF!</f>
        <v>#REF!</v>
      </c>
      <c r="CB22" s="170" t="e">
        <f>CC22+CD22</f>
        <v>#REF!</v>
      </c>
      <c r="CC22" s="171" t="e">
        <f>#REF!+#REF!</f>
        <v>#REF!</v>
      </c>
      <c r="CD22" s="171"/>
      <c r="CE22" s="175"/>
      <c r="CF22" s="175" t="e">
        <f t="shared" si="116"/>
        <v>#REF!</v>
      </c>
      <c r="CG22" s="170"/>
      <c r="CH22" s="170" t="e">
        <f>CI22+CJ22</f>
        <v>#REF!</v>
      </c>
      <c r="CI22" s="171" t="e">
        <f>#REF!+#REF!</f>
        <v>#REF!</v>
      </c>
      <c r="CJ22" s="171" t="e">
        <f>#REF!+#REF!</f>
        <v>#REF!</v>
      </c>
      <c r="CK22" s="170" t="e">
        <f>CL22+CM22</f>
        <v>#REF!</v>
      </c>
      <c r="CL22" s="173" t="e">
        <f>#REF!+#REF!</f>
        <v>#REF!</v>
      </c>
      <c r="CM22" s="173" t="e">
        <f>#REF!+#REF!</f>
        <v>#REF!</v>
      </c>
      <c r="CN22" s="170" t="e">
        <f>CO22+CP22</f>
        <v>#REF!</v>
      </c>
      <c r="CO22" s="173" t="e">
        <f>#REF!+#REF!</f>
        <v>#REF!</v>
      </c>
      <c r="CP22" s="173" t="e">
        <f>#REF!+#REF!</f>
        <v>#REF!</v>
      </c>
      <c r="CQ22" s="170" t="e">
        <f>CR22+CS22</f>
        <v>#REF!</v>
      </c>
      <c r="CR22" s="171" t="e">
        <f>#REF!+#REF!</f>
        <v>#REF!</v>
      </c>
      <c r="CS22" s="171" t="e">
        <f>#REF!+#REF!</f>
        <v>#REF!</v>
      </c>
      <c r="CT22" s="170" t="e">
        <f>CU22+CV22</f>
        <v>#REF!</v>
      </c>
      <c r="CU22" s="171" t="e">
        <f>#REF!+#REF!</f>
        <v>#REF!</v>
      </c>
      <c r="CV22" s="171"/>
      <c r="CW22" s="170" t="e">
        <f>CX22+CY22</f>
        <v>#REF!</v>
      </c>
      <c r="CX22" s="171" t="e">
        <f>#REF!+#REF!</f>
        <v>#REF!</v>
      </c>
      <c r="CY22" s="171"/>
      <c r="CZ22" s="170" t="e">
        <f>DA22+DB22</f>
        <v>#REF!</v>
      </c>
      <c r="DA22" s="171" t="e">
        <f>#REF!+#REF!</f>
        <v>#REF!</v>
      </c>
      <c r="DB22" s="171" t="e">
        <f>#REF!+#REF!</f>
        <v>#REF!</v>
      </c>
      <c r="DC22" s="170" t="e">
        <f>DD22+DE22</f>
        <v>#REF!</v>
      </c>
      <c r="DD22" s="171" t="e">
        <f>#REF!+#REF!</f>
        <v>#REF!</v>
      </c>
      <c r="DE22" s="171" t="e">
        <f>#REF!+#REF!</f>
        <v>#REF!</v>
      </c>
      <c r="DF22" s="170" t="e">
        <f>DG22+DH22</f>
        <v>#REF!</v>
      </c>
      <c r="DG22" s="171" t="e">
        <f>#REF!+#REF!</f>
        <v>#REF!</v>
      </c>
      <c r="DH22" s="171"/>
      <c r="DI22" s="170" t="e">
        <f>DJ22+DL22</f>
        <v>#REF!</v>
      </c>
      <c r="DJ22" s="171" t="e">
        <f>#REF!+#REF!</f>
        <v>#REF!</v>
      </c>
      <c r="DK22" s="171"/>
      <c r="DL22" s="171"/>
      <c r="DM22" s="170">
        <f>DN22+DP22</f>
        <v>0</v>
      </c>
      <c r="DN22" s="171"/>
      <c r="DO22" s="171" t="e">
        <f>#REF!+#REF!</f>
        <v>#REF!</v>
      </c>
      <c r="DP22" s="171"/>
      <c r="DQ22" s="171"/>
      <c r="DR22" s="170">
        <f ca="1">DS22+DU22</f>
        <v>0</v>
      </c>
      <c r="DS22" s="159">
        <f t="shared" ca="1" si="121"/>
        <v>0</v>
      </c>
      <c r="DT22" s="171" t="e">
        <f>#REF!+#REF!</f>
        <v>#REF!</v>
      </c>
      <c r="DU22" s="171"/>
      <c r="DV22" s="171"/>
      <c r="DW22" s="171"/>
      <c r="DX22" s="170" t="e">
        <f>DZ22+EE22</f>
        <v>#REF!</v>
      </c>
      <c r="DY22" s="160" t="e">
        <f t="shared" si="123"/>
        <v>#REF!</v>
      </c>
      <c r="DZ22" s="171" t="e">
        <f>#REF!+#REF!</f>
        <v>#REF!</v>
      </c>
      <c r="EA22" s="160" t="e">
        <f t="shared" si="124"/>
        <v>#REF!</v>
      </c>
      <c r="EB22" s="171">
        <v>0</v>
      </c>
      <c r="EC22" s="176">
        <v>0</v>
      </c>
      <c r="ED22" s="171"/>
      <c r="EE22" s="176">
        <f t="shared" ref="EE22:EE26" si="139">EE32+EE72</f>
        <v>0</v>
      </c>
      <c r="EF22" s="171" t="e">
        <f>EN22+ES22</f>
        <v>#REF!</v>
      </c>
      <c r="EG22" s="161" t="e">
        <f t="shared" si="126"/>
        <v>#REF!</v>
      </c>
      <c r="EH22" s="161"/>
      <c r="EI22" s="161"/>
      <c r="EJ22" s="161"/>
      <c r="EK22" s="161"/>
      <c r="EL22" s="161"/>
      <c r="EM22" s="161"/>
      <c r="EN22" s="171" t="e">
        <f>#REF!+#REF!</f>
        <v>#REF!</v>
      </c>
      <c r="EO22" s="161" t="e">
        <f t="shared" si="128"/>
        <v>#REF!</v>
      </c>
      <c r="EP22" s="171"/>
      <c r="EQ22" s="171"/>
      <c r="ER22" s="171"/>
      <c r="ES22" s="171"/>
      <c r="ET22" s="171" t="e">
        <f>#REF!+#REF!</f>
        <v>#REF!</v>
      </c>
      <c r="EU22" s="155" t="e">
        <f t="shared" ref="EU22:EU28" si="140">EW22+EX22+EY22</f>
        <v>#REF!</v>
      </c>
      <c r="EV22" s="161" t="e">
        <f t="shared" ref="EV22:EV85" si="141">EU22/DI22</f>
        <v>#REF!</v>
      </c>
      <c r="EW22" s="171" t="e">
        <f>#REF!+#REF!</f>
        <v>#REF!</v>
      </c>
      <c r="EX22" s="171"/>
      <c r="EY22" s="171"/>
      <c r="EZ22" s="168"/>
      <c r="FA22" s="161" t="e">
        <f t="shared" si="130"/>
        <v>#REF!</v>
      </c>
      <c r="FB22" s="168" t="e">
        <f>#REF!+#REF!</f>
        <v>#REF!</v>
      </c>
      <c r="FC22" s="161" t="e">
        <f t="shared" si="131"/>
        <v>#REF!</v>
      </c>
      <c r="FD22" s="171"/>
      <c r="FE22" s="171"/>
      <c r="FF22" s="171"/>
      <c r="FG22" s="171"/>
      <c r="FH22" s="167" t="e">
        <f>FJ22+FK22</f>
        <v>#REF!</v>
      </c>
      <c r="FI22" s="161" t="e">
        <f t="shared" si="133"/>
        <v>#REF!</v>
      </c>
      <c r="FJ22" s="168" t="e">
        <f>#REF!+#REF!</f>
        <v>#REF!</v>
      </c>
      <c r="FK22" s="161" t="e">
        <f t="shared" si="135"/>
        <v>#REF!</v>
      </c>
      <c r="FL22" s="171"/>
      <c r="FM22" s="171"/>
      <c r="FN22" s="171"/>
      <c r="FO22" s="177"/>
      <c r="FP22" s="178"/>
      <c r="FQ22" s="178"/>
      <c r="FR22" s="178"/>
      <c r="FS22" s="178"/>
      <c r="FT22" s="178"/>
      <c r="FU22" s="178"/>
      <c r="FV22" s="178"/>
    </row>
    <row r="23" spans="2:178" s="179" customFormat="1" ht="26.25" hidden="1" customHeight="1" x14ac:dyDescent="0.2">
      <c r="B23" s="164"/>
      <c r="C23" s="165" t="s">
        <v>128</v>
      </c>
      <c r="D23" s="166"/>
      <c r="E23" s="167" t="e">
        <f t="shared" si="107"/>
        <v>#REF!</v>
      </c>
      <c r="F23" s="168" t="e">
        <f>#REF!+#REF!</f>
        <v>#REF!</v>
      </c>
      <c r="G23" s="168" t="e">
        <f>#REF!+#REF!</f>
        <v>#REF!</v>
      </c>
      <c r="H23" s="167" t="e">
        <f t="shared" si="108"/>
        <v>#REF!</v>
      </c>
      <c r="I23" s="168" t="e">
        <f>#REF!+#REF!</f>
        <v>#REF!</v>
      </c>
      <c r="J23" s="168" t="e">
        <f>#REF!+#REF!</f>
        <v>#REF!</v>
      </c>
      <c r="K23" s="167" t="e">
        <f t="shared" si="109"/>
        <v>#REF!</v>
      </c>
      <c r="L23" s="168" t="e">
        <f>#REF!+#REF!</f>
        <v>#REF!</v>
      </c>
      <c r="M23" s="168" t="e">
        <f>#REF!+#REF!</f>
        <v>#REF!</v>
      </c>
      <c r="N23" s="167" t="e">
        <f t="shared" si="110"/>
        <v>#REF!</v>
      </c>
      <c r="O23" s="168" t="e">
        <f>#REF!+#REF!</f>
        <v>#REF!</v>
      </c>
      <c r="P23" s="168" t="e">
        <f>#REF!+#REF!</f>
        <v>#REF!</v>
      </c>
      <c r="Q23" s="170" t="e">
        <f t="shared" si="111"/>
        <v>#REF!</v>
      </c>
      <c r="R23" s="171" t="e">
        <f>#REF!+#REF!</f>
        <v>#REF!</v>
      </c>
      <c r="S23" s="171" t="e">
        <f>#REF!+#REF!</f>
        <v>#REF!</v>
      </c>
      <c r="T23" s="170" t="e">
        <f t="shared" si="137"/>
        <v>#REF!</v>
      </c>
      <c r="U23" s="171" t="e">
        <f>#REF!+#REF!</f>
        <v>#REF!</v>
      </c>
      <c r="V23" s="171" t="e">
        <f>#REF!+#REF!</f>
        <v>#REF!</v>
      </c>
      <c r="W23" s="170" t="e">
        <f t="shared" si="138"/>
        <v>#REF!</v>
      </c>
      <c r="X23" s="171" t="e">
        <f>#REF!+#REF!</f>
        <v>#REF!</v>
      </c>
      <c r="Y23" s="171" t="e">
        <f>#REF!+#REF!</f>
        <v>#REF!</v>
      </c>
      <c r="Z23" s="171" t="e">
        <f>#REF!+#REF!</f>
        <v>#REF!</v>
      </c>
      <c r="AA23" s="171" t="e">
        <f>#REF!+#REF!</f>
        <v>#REF!</v>
      </c>
      <c r="AB23" s="171" t="e">
        <f>#REF!+#REF!</f>
        <v>#REF!</v>
      </c>
      <c r="AC23" s="171" t="e">
        <f>#REF!+#REF!</f>
        <v>#REF!</v>
      </c>
      <c r="AD23" s="171" t="e">
        <f>#REF!+#REF!</f>
        <v>#REF!</v>
      </c>
      <c r="AE23" s="171" t="e">
        <f>#REF!+#REF!</f>
        <v>#REF!</v>
      </c>
      <c r="AF23" s="171" t="e">
        <f>#REF!+#REF!</f>
        <v>#REF!</v>
      </c>
      <c r="AG23" s="171" t="e">
        <f>#REF!+#REF!</f>
        <v>#REF!</v>
      </c>
      <c r="AH23" s="171" t="e">
        <f>#REF!+#REF!</f>
        <v>#REF!</v>
      </c>
      <c r="AI23" s="171" t="e">
        <f>#REF!+#REF!</f>
        <v>#REF!</v>
      </c>
      <c r="AJ23" s="171" t="e">
        <f>#REF!+#REF!</f>
        <v>#REF!</v>
      </c>
      <c r="AK23" s="171" t="e">
        <f>#REF!+#REF!</f>
        <v>#REF!</v>
      </c>
      <c r="AL23" s="171" t="e">
        <f>AF23-AJ23</f>
        <v>#REF!</v>
      </c>
      <c r="AM23" s="171"/>
      <c r="AN23" s="171"/>
      <c r="AO23" s="172"/>
      <c r="AP23" s="171"/>
      <c r="AQ23" s="171"/>
      <c r="AR23" s="171"/>
      <c r="AS23" s="171" t="e">
        <f>#REF!+#REF!</f>
        <v>#REF!</v>
      </c>
      <c r="AT23" s="171" t="e">
        <f>#REF!+#REF!</f>
        <v>#REF!</v>
      </c>
      <c r="AU23" s="171" t="e">
        <f>#REF!+#REF!</f>
        <v>#REF!</v>
      </c>
      <c r="AV23" s="171" t="e">
        <f>AW23+AX23</f>
        <v>#REF!</v>
      </c>
      <c r="AW23" s="171" t="e">
        <f>#REF!+#REF!</f>
        <v>#REF!</v>
      </c>
      <c r="AX23" s="171" t="e">
        <f>#REF!+#REF!</f>
        <v>#REF!</v>
      </c>
      <c r="AY23" s="170" t="e">
        <f>AZ23+BA23</f>
        <v>#REF!</v>
      </c>
      <c r="AZ23" s="171" t="e">
        <f>#REF!+#REF!</f>
        <v>#REF!</v>
      </c>
      <c r="BA23" s="171" t="e">
        <f>#REF!+#REF!</f>
        <v>#REF!</v>
      </c>
      <c r="BB23" s="171" t="e">
        <f>BC23+BD23</f>
        <v>#REF!</v>
      </c>
      <c r="BC23" s="171" t="e">
        <f>#REF!+#REF!</f>
        <v>#REF!</v>
      </c>
      <c r="BD23" s="171" t="e">
        <f>#REF!+#REF!</f>
        <v>#REF!</v>
      </c>
      <c r="BE23" s="171" t="e">
        <f>BF23+BG23</f>
        <v>#REF!</v>
      </c>
      <c r="BF23" s="171" t="e">
        <f>#REF!+#REF!</f>
        <v>#REF!</v>
      </c>
      <c r="BG23" s="171" t="e">
        <f>#REF!+#REF!</f>
        <v>#REF!</v>
      </c>
      <c r="BH23" s="170" t="e">
        <f>BI23+BJ23</f>
        <v>#REF!</v>
      </c>
      <c r="BI23" s="171" t="e">
        <f>#REF!+#REF!</f>
        <v>#REF!</v>
      </c>
      <c r="BJ23" s="171" t="e">
        <f>#REF!+#REF!</f>
        <v>#REF!</v>
      </c>
      <c r="BK23" s="174"/>
      <c r="BL23" s="175" t="e">
        <f t="shared" si="114"/>
        <v>#REF!</v>
      </c>
      <c r="BM23" s="170" t="e">
        <f>BN23+BO23</f>
        <v>#REF!</v>
      </c>
      <c r="BN23" s="171" t="e">
        <f>#REF!+#REF!</f>
        <v>#REF!</v>
      </c>
      <c r="BO23" s="171" t="e">
        <f>#REF!+#REF!</f>
        <v>#REF!</v>
      </c>
      <c r="BP23" s="170" t="e">
        <f>BQ23+BR23</f>
        <v>#REF!</v>
      </c>
      <c r="BQ23" s="171" t="e">
        <f>#REF!+#REF!</f>
        <v>#REF!</v>
      </c>
      <c r="BR23" s="171" t="e">
        <f>#REF!+#REF!</f>
        <v>#REF!</v>
      </c>
      <c r="BS23" s="170" t="e">
        <f>BT23+BU23</f>
        <v>#REF!</v>
      </c>
      <c r="BT23" s="171" t="e">
        <f>#REF!+#REF!</f>
        <v>#REF!</v>
      </c>
      <c r="BU23" s="171" t="e">
        <f>#REF!+#REF!</f>
        <v>#REF!</v>
      </c>
      <c r="BV23" s="171" t="e">
        <f>BW23+BX23</f>
        <v>#REF!</v>
      </c>
      <c r="BW23" s="171" t="e">
        <f>#REF!+#REF!</f>
        <v>#REF!</v>
      </c>
      <c r="BX23" s="171" t="e">
        <f>#REF!+#REF!</f>
        <v>#REF!</v>
      </c>
      <c r="BY23" s="171" t="e">
        <f>BZ23+CA23</f>
        <v>#REF!</v>
      </c>
      <c r="BZ23" s="171" t="e">
        <f>#REF!+#REF!</f>
        <v>#REF!</v>
      </c>
      <c r="CA23" s="171" t="e">
        <f>#REF!+#REF!</f>
        <v>#REF!</v>
      </c>
      <c r="CB23" s="170" t="e">
        <f>CC23+CD23</f>
        <v>#REF!</v>
      </c>
      <c r="CC23" s="171" t="e">
        <f>#REF!+#REF!</f>
        <v>#REF!</v>
      </c>
      <c r="CD23" s="171" t="e">
        <f>#REF!+#REF!</f>
        <v>#REF!</v>
      </c>
      <c r="CE23" s="175"/>
      <c r="CF23" s="175" t="e">
        <f t="shared" si="116"/>
        <v>#REF!</v>
      </c>
      <c r="CG23" s="170"/>
      <c r="CH23" s="171" t="e">
        <f>#REF!+#REF!</f>
        <v>#REF!</v>
      </c>
      <c r="CI23" s="171" t="e">
        <f>#REF!+#REF!</f>
        <v>#REF!</v>
      </c>
      <c r="CJ23" s="171" t="e">
        <f>#REF!+#REF!</f>
        <v>#REF!</v>
      </c>
      <c r="CK23" s="171" t="e">
        <f>CL23+CM23</f>
        <v>#REF!</v>
      </c>
      <c r="CL23" s="171" t="e">
        <f>#REF!+#REF!</f>
        <v>#REF!</v>
      </c>
      <c r="CM23" s="171" t="e">
        <f>#REF!+#REF!</f>
        <v>#REF!</v>
      </c>
      <c r="CN23" s="171" t="e">
        <f>CO23+CP23</f>
        <v>#REF!</v>
      </c>
      <c r="CO23" s="171" t="e">
        <f>#REF!+#REF!</f>
        <v>#REF!</v>
      </c>
      <c r="CP23" s="171" t="e">
        <f>#REF!+#REF!</f>
        <v>#REF!</v>
      </c>
      <c r="CQ23" s="170" t="e">
        <f>CR23+CS23</f>
        <v>#REF!</v>
      </c>
      <c r="CR23" s="171" t="e">
        <f>#REF!+#REF!</f>
        <v>#REF!</v>
      </c>
      <c r="CS23" s="171" t="e">
        <f>#REF!+#REF!</f>
        <v>#REF!</v>
      </c>
      <c r="CT23" s="170" t="e">
        <f>CU23+CV23</f>
        <v>#REF!</v>
      </c>
      <c r="CU23" s="171" t="e">
        <f>#REF!+#REF!</f>
        <v>#REF!</v>
      </c>
      <c r="CV23" s="171" t="e">
        <f>#REF!+#REF!</f>
        <v>#REF!</v>
      </c>
      <c r="CW23" s="170" t="e">
        <f>CX23+CY23</f>
        <v>#REF!</v>
      </c>
      <c r="CX23" s="171" t="e">
        <f>#REF!+#REF!</f>
        <v>#REF!</v>
      </c>
      <c r="CY23" s="171" t="e">
        <f>#REF!+#REF!</f>
        <v>#REF!</v>
      </c>
      <c r="CZ23" s="170" t="e">
        <f>DA23+DB23</f>
        <v>#REF!</v>
      </c>
      <c r="DA23" s="171" t="e">
        <f>#REF!+#REF!</f>
        <v>#REF!</v>
      </c>
      <c r="DB23" s="171" t="e">
        <f>#REF!+#REF!</f>
        <v>#REF!</v>
      </c>
      <c r="DC23" s="170" t="e">
        <f>DD23+DE23</f>
        <v>#REF!</v>
      </c>
      <c r="DD23" s="171" t="e">
        <f>#REF!+#REF!</f>
        <v>#REF!</v>
      </c>
      <c r="DE23" s="171" t="e">
        <f>#REF!+#REF!</f>
        <v>#REF!</v>
      </c>
      <c r="DF23" s="170" t="e">
        <f>DG23+DH23</f>
        <v>#REF!</v>
      </c>
      <c r="DG23" s="171" t="e">
        <f>#REF!+#REF!</f>
        <v>#REF!</v>
      </c>
      <c r="DH23" s="171" t="e">
        <f>#REF!+#REF!</f>
        <v>#REF!</v>
      </c>
      <c r="DI23" s="170" t="e">
        <f>DJ23+DL23</f>
        <v>#REF!</v>
      </c>
      <c r="DJ23" s="171" t="e">
        <f>#REF!+#REF!</f>
        <v>#REF!</v>
      </c>
      <c r="DK23" s="171"/>
      <c r="DL23" s="171" t="e">
        <f>#REF!+#REF!</f>
        <v>#REF!</v>
      </c>
      <c r="DM23" s="170">
        <f>DN23+DP23</f>
        <v>0</v>
      </c>
      <c r="DN23" s="171"/>
      <c r="DO23" s="171" t="e">
        <f>#REF!+#REF!</f>
        <v>#REF!</v>
      </c>
      <c r="DP23" s="171"/>
      <c r="DQ23" s="171"/>
      <c r="DR23" s="170">
        <f ca="1">DS23+DU23</f>
        <v>0</v>
      </c>
      <c r="DS23" s="159">
        <f t="shared" ca="1" si="121"/>
        <v>0</v>
      </c>
      <c r="DT23" s="171" t="e">
        <f>#REF!+#REF!</f>
        <v>#REF!</v>
      </c>
      <c r="DU23" s="171"/>
      <c r="DV23" s="171"/>
      <c r="DW23" s="171"/>
      <c r="DX23" s="170" t="e">
        <f>DZ23+EE23</f>
        <v>#REF!</v>
      </c>
      <c r="DY23" s="160" t="e">
        <f t="shared" si="123"/>
        <v>#REF!</v>
      </c>
      <c r="DZ23" s="171" t="e">
        <f>#REF!+#REF!</f>
        <v>#REF!</v>
      </c>
      <c r="EA23" s="160" t="e">
        <f t="shared" si="124"/>
        <v>#REF!</v>
      </c>
      <c r="EB23" s="171">
        <v>0</v>
      </c>
      <c r="EC23" s="176">
        <v>0</v>
      </c>
      <c r="ED23" s="171"/>
      <c r="EE23" s="176">
        <f t="shared" si="139"/>
        <v>0</v>
      </c>
      <c r="EF23" s="171" t="e">
        <f>EN23+ES23</f>
        <v>#REF!</v>
      </c>
      <c r="EG23" s="161" t="e">
        <f t="shared" si="126"/>
        <v>#REF!</v>
      </c>
      <c r="EH23" s="161"/>
      <c r="EI23" s="161"/>
      <c r="EJ23" s="161"/>
      <c r="EK23" s="161"/>
      <c r="EL23" s="161"/>
      <c r="EM23" s="161"/>
      <c r="EN23" s="171" t="e">
        <f>#REF!+#REF!</f>
        <v>#REF!</v>
      </c>
      <c r="EO23" s="161" t="e">
        <f t="shared" si="128"/>
        <v>#REF!</v>
      </c>
      <c r="EP23" s="171"/>
      <c r="EQ23" s="171"/>
      <c r="ER23" s="171"/>
      <c r="ES23" s="171" t="e">
        <f>#REF!+#REF!</f>
        <v>#REF!</v>
      </c>
      <c r="ET23" s="171" t="e">
        <f>#REF!+#REF!</f>
        <v>#REF!</v>
      </c>
      <c r="EU23" s="155" t="e">
        <f t="shared" si="140"/>
        <v>#REF!</v>
      </c>
      <c r="EV23" s="161" t="e">
        <f t="shared" si="141"/>
        <v>#REF!</v>
      </c>
      <c r="EW23" s="171" t="e">
        <f>#REF!+#REF!</f>
        <v>#REF!</v>
      </c>
      <c r="EX23" s="171"/>
      <c r="EY23" s="171"/>
      <c r="EZ23" s="168"/>
      <c r="FA23" s="161" t="e">
        <f t="shared" si="130"/>
        <v>#REF!</v>
      </c>
      <c r="FB23" s="168" t="e">
        <f>#REF!+#REF!</f>
        <v>#REF!</v>
      </c>
      <c r="FC23" s="161" t="e">
        <f t="shared" si="131"/>
        <v>#REF!</v>
      </c>
      <c r="FD23" s="171"/>
      <c r="FE23" s="171"/>
      <c r="FF23" s="171"/>
      <c r="FG23" s="171" t="e">
        <f>#REF!+#REF!</f>
        <v>#REF!</v>
      </c>
      <c r="FH23" s="167" t="e">
        <f>FJ23+FK23</f>
        <v>#REF!</v>
      </c>
      <c r="FI23" s="161" t="e">
        <f t="shared" si="133"/>
        <v>#REF!</v>
      </c>
      <c r="FJ23" s="168" t="e">
        <f>#REF!+#REF!</f>
        <v>#REF!</v>
      </c>
      <c r="FK23" s="161" t="e">
        <f t="shared" si="135"/>
        <v>#REF!</v>
      </c>
      <c r="FL23" s="171"/>
      <c r="FM23" s="171"/>
      <c r="FN23" s="171"/>
      <c r="FO23" s="177" t="e">
        <f>#REF!+#REF!</f>
        <v>#REF!</v>
      </c>
      <c r="FP23" s="178"/>
      <c r="FQ23" s="178"/>
      <c r="FR23" s="178"/>
      <c r="FS23" s="178"/>
      <c r="FT23" s="178"/>
      <c r="FU23" s="178"/>
      <c r="FV23" s="178"/>
    </row>
    <row r="24" spans="2:178" s="179" customFormat="1" ht="26.25" hidden="1" customHeight="1" x14ac:dyDescent="0.2">
      <c r="B24" s="164"/>
      <c r="C24" s="180" t="s">
        <v>129</v>
      </c>
      <c r="D24" s="181"/>
      <c r="E24" s="182">
        <f t="shared" si="107"/>
        <v>113811.12448</v>
      </c>
      <c r="F24" s="183">
        <f>F70+F91</f>
        <v>107782.78705</v>
      </c>
      <c r="G24" s="183">
        <f>G70+G91</f>
        <v>6028.3374300000005</v>
      </c>
      <c r="H24" s="182">
        <f t="shared" si="108"/>
        <v>-15670.38545</v>
      </c>
      <c r="I24" s="183">
        <f>I70+I91</f>
        <v>-13000</v>
      </c>
      <c r="J24" s="183">
        <f>J70+J91</f>
        <v>-2670.3854500000002</v>
      </c>
      <c r="K24" s="182">
        <f t="shared" si="109"/>
        <v>98140.739029999997</v>
      </c>
      <c r="L24" s="183">
        <f>L70+L91</f>
        <v>94782.787049999999</v>
      </c>
      <c r="M24" s="183">
        <f>M70+M91</f>
        <v>3357.9519799999998</v>
      </c>
      <c r="N24" s="182">
        <f t="shared" si="110"/>
        <v>-14000</v>
      </c>
      <c r="O24" s="183">
        <f>O70+O91</f>
        <v>-14000</v>
      </c>
      <c r="P24" s="183">
        <f>P70+P91</f>
        <v>0</v>
      </c>
      <c r="Q24" s="184">
        <f t="shared" si="111"/>
        <v>84140.739029999997</v>
      </c>
      <c r="R24" s="185">
        <f>R70+R91</f>
        <v>80782.787049999999</v>
      </c>
      <c r="S24" s="185">
        <f>S70+S91</f>
        <v>3357.9519799999998</v>
      </c>
      <c r="T24" s="184">
        <f t="shared" si="137"/>
        <v>54290.93333</v>
      </c>
      <c r="U24" s="185">
        <f>U70+U91</f>
        <v>0</v>
      </c>
      <c r="V24" s="185">
        <f>V70+V91</f>
        <v>54290.93333</v>
      </c>
      <c r="W24" s="184">
        <f t="shared" si="138"/>
        <v>28279.98599999999</v>
      </c>
      <c r="X24" s="185">
        <f t="shared" ref="X24:AJ24" si="142">X70+X91</f>
        <v>82570.91932999999</v>
      </c>
      <c r="Y24" s="185">
        <f t="shared" si="142"/>
        <v>-54290.93333</v>
      </c>
      <c r="Z24" s="185">
        <f t="shared" si="142"/>
        <v>82570.91932999999</v>
      </c>
      <c r="AA24" s="185">
        <f t="shared" si="142"/>
        <v>82570.91932999999</v>
      </c>
      <c r="AB24" s="185">
        <f t="shared" si="142"/>
        <v>0</v>
      </c>
      <c r="AC24" s="185">
        <f t="shared" si="142"/>
        <v>0</v>
      </c>
      <c r="AD24" s="185">
        <f t="shared" si="142"/>
        <v>0</v>
      </c>
      <c r="AE24" s="185">
        <f t="shared" si="142"/>
        <v>0</v>
      </c>
      <c r="AF24" s="185" t="e">
        <f t="shared" si="142"/>
        <v>#REF!</v>
      </c>
      <c r="AG24" s="185" t="e">
        <f t="shared" si="142"/>
        <v>#REF!</v>
      </c>
      <c r="AH24" s="185">
        <f t="shared" si="142"/>
        <v>0</v>
      </c>
      <c r="AI24" s="185">
        <f t="shared" si="142"/>
        <v>0</v>
      </c>
      <c r="AJ24" s="185">
        <f t="shared" si="142"/>
        <v>67207.585999999996</v>
      </c>
      <c r="AK24" s="171">
        <f>Z24-AJ24</f>
        <v>15363.333329999994</v>
      </c>
      <c r="AL24" s="171" t="e">
        <f>AF24-AJ24</f>
        <v>#REF!</v>
      </c>
      <c r="AM24" s="185"/>
      <c r="AN24" s="185"/>
      <c r="AO24" s="172"/>
      <c r="AP24" s="185"/>
      <c r="AQ24" s="185"/>
      <c r="AR24" s="185"/>
      <c r="AS24" s="184">
        <f>AT24+AU24</f>
        <v>50000</v>
      </c>
      <c r="AT24" s="185">
        <f>AT70+AT91</f>
        <v>50000</v>
      </c>
      <c r="AU24" s="185">
        <f>AU70+AU91</f>
        <v>0</v>
      </c>
      <c r="AV24" s="184">
        <f>AW24+AX24</f>
        <v>-7000</v>
      </c>
      <c r="AW24" s="185">
        <f>AW70+AW91</f>
        <v>-7000</v>
      </c>
      <c r="AX24" s="185">
        <f>AX70+AX91</f>
        <v>0</v>
      </c>
      <c r="AY24" s="184">
        <f>AZ24+BA24</f>
        <v>43000</v>
      </c>
      <c r="AZ24" s="185">
        <f>AZ70+AZ91</f>
        <v>43000</v>
      </c>
      <c r="BA24" s="185">
        <f>BA70+BA91</f>
        <v>0</v>
      </c>
      <c r="BB24" s="184">
        <f>BC24+BD24</f>
        <v>50000</v>
      </c>
      <c r="BC24" s="185">
        <f>BC70+BC91</f>
        <v>50000</v>
      </c>
      <c r="BD24" s="185">
        <f>BD70+BD91</f>
        <v>0</v>
      </c>
      <c r="BE24" s="184">
        <f>BF24+BG24</f>
        <v>0</v>
      </c>
      <c r="BF24" s="185">
        <f>BF70+BF91</f>
        <v>0</v>
      </c>
      <c r="BG24" s="185">
        <f>BG70+BG91</f>
        <v>0</v>
      </c>
      <c r="BH24" s="184">
        <f>BI24+BJ24</f>
        <v>43000</v>
      </c>
      <c r="BI24" s="185">
        <f>BI70+BI91</f>
        <v>43000</v>
      </c>
      <c r="BJ24" s="185">
        <f>BJ70+BJ91</f>
        <v>0</v>
      </c>
      <c r="BK24" s="174"/>
      <c r="BL24" s="175">
        <f t="shared" si="114"/>
        <v>43000</v>
      </c>
      <c r="BM24" s="184" t="e">
        <f>BN24+BO24</f>
        <v>#REF!</v>
      </c>
      <c r="BN24" s="185" t="e">
        <f>#REF!+BN91</f>
        <v>#REF!</v>
      </c>
      <c r="BO24" s="185">
        <f>BO70+BO91</f>
        <v>0</v>
      </c>
      <c r="BP24" s="184">
        <f>BQ24+BR24</f>
        <v>10333.844139999999</v>
      </c>
      <c r="BQ24" s="185">
        <f>BN70+BQ91</f>
        <v>10333.844139999999</v>
      </c>
      <c r="BR24" s="185">
        <f>BR70+BR91</f>
        <v>0</v>
      </c>
      <c r="BS24" s="184">
        <f>BT24+BU24</f>
        <v>32666.155860000003</v>
      </c>
      <c r="BT24" s="185">
        <f>BT70+BT91</f>
        <v>32666.155860000003</v>
      </c>
      <c r="BU24" s="185">
        <f>BU70+BU91</f>
        <v>0</v>
      </c>
      <c r="BV24" s="184">
        <f>BW24+BX24</f>
        <v>50000</v>
      </c>
      <c r="BW24" s="185">
        <f>BW70+BW91</f>
        <v>50000</v>
      </c>
      <c r="BX24" s="185">
        <f>BX70+BX91</f>
        <v>0</v>
      </c>
      <c r="BY24" s="184">
        <f>BZ24+CA24</f>
        <v>0</v>
      </c>
      <c r="BZ24" s="185">
        <f>BZ70+BZ91</f>
        <v>0</v>
      </c>
      <c r="CA24" s="185">
        <f>CA70+CA91</f>
        <v>0</v>
      </c>
      <c r="CB24" s="184">
        <f>CC24+CD24</f>
        <v>43000</v>
      </c>
      <c r="CC24" s="185">
        <f>CC70+CC91</f>
        <v>43000</v>
      </c>
      <c r="CD24" s="185">
        <f>CD70+CD91</f>
        <v>0</v>
      </c>
      <c r="CE24" s="175"/>
      <c r="CF24" s="175">
        <f t="shared" si="116"/>
        <v>50000</v>
      </c>
      <c r="CG24" s="184"/>
      <c r="CH24" s="184">
        <f>CI24+CJ24</f>
        <v>20000</v>
      </c>
      <c r="CI24" s="185">
        <f>CI70+CI91</f>
        <v>20000</v>
      </c>
      <c r="CJ24" s="185">
        <f>CJ70+CJ91</f>
        <v>0</v>
      </c>
      <c r="CK24" s="184">
        <f>CL24+CM24</f>
        <v>0</v>
      </c>
      <c r="CL24" s="185">
        <f>CL70+CL91</f>
        <v>0</v>
      </c>
      <c r="CM24" s="185">
        <f>CM70+CM91</f>
        <v>0</v>
      </c>
      <c r="CN24" s="184">
        <f>CO24+CP24</f>
        <v>0</v>
      </c>
      <c r="CO24" s="185">
        <f>CO70+CO91</f>
        <v>0</v>
      </c>
      <c r="CP24" s="185">
        <f>CP70+CP91</f>
        <v>0</v>
      </c>
      <c r="CQ24" s="184">
        <f>CR24+CS24</f>
        <v>20000</v>
      </c>
      <c r="CR24" s="185">
        <f>CR70+CR91</f>
        <v>20000</v>
      </c>
      <c r="CS24" s="185">
        <f>CS70+CS91</f>
        <v>0</v>
      </c>
      <c r="CT24" s="184">
        <f>CU24+CV24</f>
        <v>0</v>
      </c>
      <c r="CU24" s="185">
        <f>CU70+CU91</f>
        <v>0</v>
      </c>
      <c r="CV24" s="185">
        <f>CV70+CV91</f>
        <v>0</v>
      </c>
      <c r="CW24" s="184">
        <f>CX24+CY24</f>
        <v>64344.042800000003</v>
      </c>
      <c r="CX24" s="171">
        <f>CX70+CX91</f>
        <v>64344.042800000003</v>
      </c>
      <c r="CY24" s="185">
        <f>CY70+CY91</f>
        <v>0</v>
      </c>
      <c r="CZ24" s="184">
        <f>DA24+DB24</f>
        <v>20000</v>
      </c>
      <c r="DA24" s="185">
        <f>DA70+DA91</f>
        <v>20000</v>
      </c>
      <c r="DB24" s="185">
        <f>DB70+DB91</f>
        <v>0</v>
      </c>
      <c r="DC24" s="184">
        <f>DD24+DE24</f>
        <v>0</v>
      </c>
      <c r="DD24" s="185">
        <f>DD70+DD91</f>
        <v>0</v>
      </c>
      <c r="DE24" s="185">
        <f>DE70+DE91</f>
        <v>0</v>
      </c>
      <c r="DF24" s="184">
        <f>DG24+DH24</f>
        <v>-7026.4433600000029</v>
      </c>
      <c r="DG24" s="171">
        <f>DG70+DG91</f>
        <v>-7026.4433600000029</v>
      </c>
      <c r="DH24" s="185">
        <f>DH70+DH91</f>
        <v>0</v>
      </c>
      <c r="DI24" s="184">
        <f>DJ24+DL24</f>
        <v>0</v>
      </c>
      <c r="DJ24" s="185"/>
      <c r="DK24" s="185"/>
      <c r="DL24" s="185">
        <f>DL70+DL91</f>
        <v>0</v>
      </c>
      <c r="DM24" s="184">
        <f>DN24+DP24</f>
        <v>0</v>
      </c>
      <c r="DN24" s="185"/>
      <c r="DO24" s="185"/>
      <c r="DP24" s="185"/>
      <c r="DQ24" s="185"/>
      <c r="DR24" s="184">
        <f ca="1">DS24+DU24</f>
        <v>0</v>
      </c>
      <c r="DS24" s="159">
        <f t="shared" ca="1" si="121"/>
        <v>0</v>
      </c>
      <c r="DT24" s="185">
        <f>DT70+DT91</f>
        <v>35610.797630000001</v>
      </c>
      <c r="DU24" s="185"/>
      <c r="DV24" s="185"/>
      <c r="DW24" s="185"/>
      <c r="DX24" s="184">
        <f>DZ24+EE24</f>
        <v>5226.6114400000006</v>
      </c>
      <c r="DY24" s="160" t="e">
        <f t="shared" si="123"/>
        <v>#DIV/0!</v>
      </c>
      <c r="DZ24" s="185">
        <f>DZ70+DZ91</f>
        <v>5226.6114400000006</v>
      </c>
      <c r="EA24" s="160" t="e">
        <f t="shared" si="124"/>
        <v>#DIV/0!</v>
      </c>
      <c r="EB24" s="171">
        <v>0</v>
      </c>
      <c r="EC24" s="176">
        <v>0</v>
      </c>
      <c r="ED24" s="185"/>
      <c r="EE24" s="176">
        <f t="shared" si="139"/>
        <v>0</v>
      </c>
      <c r="EF24" s="185">
        <f>EN24+ES24</f>
        <v>17411.72524</v>
      </c>
      <c r="EG24" s="161" t="e">
        <f t="shared" si="126"/>
        <v>#DIV/0!</v>
      </c>
      <c r="EH24" s="161"/>
      <c r="EI24" s="161"/>
      <c r="EJ24" s="161"/>
      <c r="EK24" s="161"/>
      <c r="EL24" s="161"/>
      <c r="EM24" s="161"/>
      <c r="EN24" s="185">
        <f>EN70+EN91</f>
        <v>17411.72524</v>
      </c>
      <c r="EO24" s="161" t="e">
        <f t="shared" si="128"/>
        <v>#DIV/0!</v>
      </c>
      <c r="EP24" s="185"/>
      <c r="EQ24" s="185"/>
      <c r="ER24" s="185"/>
      <c r="ES24" s="185">
        <f>ES70+ES91</f>
        <v>0</v>
      </c>
      <c r="ET24" s="185">
        <f>ET70+ET91</f>
        <v>0</v>
      </c>
      <c r="EU24" s="155">
        <f t="shared" si="140"/>
        <v>39905.874200000006</v>
      </c>
      <c r="EV24" s="161" t="e">
        <f t="shared" si="141"/>
        <v>#DIV/0!</v>
      </c>
      <c r="EW24" s="185">
        <f>EW70+EW91</f>
        <v>39905.874200000006</v>
      </c>
      <c r="EX24" s="185"/>
      <c r="EY24" s="185"/>
      <c r="EZ24" s="183"/>
      <c r="FA24" s="161" t="e">
        <f t="shared" si="130"/>
        <v>#DIV/0!</v>
      </c>
      <c r="FB24" s="183">
        <f>FB70+FB91</f>
        <v>44833.056509999995</v>
      </c>
      <c r="FC24" s="161" t="e">
        <f t="shared" si="131"/>
        <v>#DIV/0!</v>
      </c>
      <c r="FD24" s="185"/>
      <c r="FE24" s="185"/>
      <c r="FF24" s="185"/>
      <c r="FG24" s="185">
        <f>FG70+FG91</f>
        <v>0</v>
      </c>
      <c r="FH24" s="182" t="e">
        <f>FJ24+FK24</f>
        <v>#DIV/0!</v>
      </c>
      <c r="FI24" s="161" t="e">
        <f t="shared" si="133"/>
        <v>#DIV/0!</v>
      </c>
      <c r="FJ24" s="183">
        <f>FJ70+FJ91</f>
        <v>12484.54293</v>
      </c>
      <c r="FK24" s="161" t="e">
        <f t="shared" si="135"/>
        <v>#DIV/0!</v>
      </c>
      <c r="FL24" s="185"/>
      <c r="FM24" s="185"/>
      <c r="FN24" s="185"/>
      <c r="FO24" s="186">
        <f>FO70+FO91</f>
        <v>0</v>
      </c>
      <c r="FP24" s="178"/>
      <c r="FQ24" s="178"/>
      <c r="FR24" s="178"/>
      <c r="FS24" s="178"/>
      <c r="FT24" s="178"/>
      <c r="FU24" s="178"/>
      <c r="FV24" s="178"/>
    </row>
    <row r="25" spans="2:178" s="179" customFormat="1" ht="21" hidden="1" customHeight="1" x14ac:dyDescent="0.2">
      <c r="B25" s="164"/>
      <c r="C25" s="180" t="s">
        <v>130</v>
      </c>
      <c r="D25" s="181"/>
      <c r="E25" s="182" t="e">
        <f t="shared" si="107"/>
        <v>#REF!</v>
      </c>
      <c r="F25" s="183" t="e">
        <f>#REF!+#REF!+#REF!</f>
        <v>#REF!</v>
      </c>
      <c r="G25" s="183"/>
      <c r="H25" s="182" t="e">
        <f t="shared" si="108"/>
        <v>#REF!</v>
      </c>
      <c r="I25" s="183" t="e">
        <f>#REF!+#REF!+#REF!</f>
        <v>#REF!</v>
      </c>
      <c r="J25" s="183"/>
      <c r="K25" s="182" t="e">
        <f t="shared" si="109"/>
        <v>#REF!</v>
      </c>
      <c r="L25" s="183" t="e">
        <f>#REF!+#REF!+#REF!</f>
        <v>#REF!</v>
      </c>
      <c r="M25" s="183"/>
      <c r="N25" s="182" t="e">
        <f t="shared" si="110"/>
        <v>#REF!</v>
      </c>
      <c r="O25" s="183" t="e">
        <f>#REF!+#REF!+#REF!</f>
        <v>#REF!</v>
      </c>
      <c r="P25" s="183"/>
      <c r="Q25" s="184" t="e">
        <f t="shared" si="111"/>
        <v>#REF!</v>
      </c>
      <c r="R25" s="185" t="e">
        <f>#REF!+#REF!+#REF!</f>
        <v>#REF!</v>
      </c>
      <c r="S25" s="185"/>
      <c r="T25" s="184" t="e">
        <f t="shared" si="137"/>
        <v>#REF!</v>
      </c>
      <c r="U25" s="185" t="e">
        <f>#REF!+#REF!+#REF!</f>
        <v>#REF!</v>
      </c>
      <c r="V25" s="185"/>
      <c r="W25" s="184" t="e">
        <f t="shared" si="138"/>
        <v>#REF!</v>
      </c>
      <c r="X25" s="185" t="e">
        <f>#REF!+#REF!+#REF!</f>
        <v>#REF!</v>
      </c>
      <c r="Y25" s="185"/>
      <c r="Z25" s="184">
        <f t="shared" ref="Z25:AK26" si="143">AA25+AB25</f>
        <v>0</v>
      </c>
      <c r="AA25" s="184">
        <f t="shared" si="143"/>
        <v>0</v>
      </c>
      <c r="AB25" s="184">
        <f t="shared" si="143"/>
        <v>0</v>
      </c>
      <c r="AC25" s="184">
        <f t="shared" si="143"/>
        <v>0</v>
      </c>
      <c r="AD25" s="184">
        <f t="shared" si="143"/>
        <v>0</v>
      </c>
      <c r="AE25" s="184">
        <f t="shared" si="143"/>
        <v>0</v>
      </c>
      <c r="AF25" s="184">
        <f t="shared" si="143"/>
        <v>0</v>
      </c>
      <c r="AG25" s="184">
        <f t="shared" si="143"/>
        <v>0</v>
      </c>
      <c r="AH25" s="184">
        <f t="shared" si="143"/>
        <v>0</v>
      </c>
      <c r="AI25" s="184">
        <f t="shared" si="143"/>
        <v>0</v>
      </c>
      <c r="AJ25" s="184">
        <f t="shared" si="143"/>
        <v>0</v>
      </c>
      <c r="AK25" s="184">
        <f t="shared" si="143"/>
        <v>0</v>
      </c>
      <c r="AL25" s="185"/>
      <c r="AM25" s="185"/>
      <c r="AN25" s="185"/>
      <c r="AO25" s="172"/>
      <c r="AP25" s="185"/>
      <c r="AQ25" s="185"/>
      <c r="AR25" s="185"/>
      <c r="AS25" s="184" t="e">
        <f>AT25+AU25</f>
        <v>#REF!</v>
      </c>
      <c r="AT25" s="184" t="e">
        <f>AU25+AV25</f>
        <v>#REF!</v>
      </c>
      <c r="AU25" s="184" t="e">
        <f>AV25+AW25</f>
        <v>#REF!</v>
      </c>
      <c r="AV25" s="184" t="e">
        <f>AW25+AX25</f>
        <v>#REF!</v>
      </c>
      <c r="AW25" s="185" t="e">
        <f>#REF!+#REF!+#REF!</f>
        <v>#REF!</v>
      </c>
      <c r="AX25" s="185"/>
      <c r="AY25" s="184" t="e">
        <f>AZ25+BA25</f>
        <v>#REF!</v>
      </c>
      <c r="AZ25" s="184" t="e">
        <f>BA25+BB25</f>
        <v>#REF!</v>
      </c>
      <c r="BA25" s="184" t="e">
        <f>BB25+BC25</f>
        <v>#REF!</v>
      </c>
      <c r="BB25" s="184" t="e">
        <f>BC25+BD25</f>
        <v>#REF!</v>
      </c>
      <c r="BC25" s="185" t="e">
        <f>#REF!+#REF!+#REF!</f>
        <v>#REF!</v>
      </c>
      <c r="BD25" s="185"/>
      <c r="BE25" s="184" t="e">
        <f>BF25+BG25</f>
        <v>#REF!</v>
      </c>
      <c r="BF25" s="185" t="e">
        <f>#REF!+#REF!+#REF!</f>
        <v>#REF!</v>
      </c>
      <c r="BG25" s="185"/>
      <c r="BH25" s="184" t="e">
        <f>BI25+BJ25</f>
        <v>#REF!</v>
      </c>
      <c r="BI25" s="184" t="e">
        <f>BJ25+BK25</f>
        <v>#REF!</v>
      </c>
      <c r="BJ25" s="184" t="e">
        <f>BK25+BL25</f>
        <v>#REF!</v>
      </c>
      <c r="BK25" s="174"/>
      <c r="BL25" s="175" t="e">
        <f t="shared" si="114"/>
        <v>#REF!</v>
      </c>
      <c r="BM25" s="184" t="e">
        <f>BN25+BO25</f>
        <v>#REF!</v>
      </c>
      <c r="BN25" s="184" t="e">
        <f>BO25+BP25</f>
        <v>#REF!</v>
      </c>
      <c r="BO25" s="184" t="e">
        <f>BP25+BQ25</f>
        <v>#REF!</v>
      </c>
      <c r="BP25" s="184" t="e">
        <f>BQ25+BR25</f>
        <v>#REF!</v>
      </c>
      <c r="BQ25" s="184" t="e">
        <f>BR25+BS25</f>
        <v>#REF!</v>
      </c>
      <c r="BR25" s="184" t="e">
        <f>BS25+BT25</f>
        <v>#REF!</v>
      </c>
      <c r="BS25" s="184" t="e">
        <f>BT25+BU25</f>
        <v>#REF!</v>
      </c>
      <c r="BT25" s="184" t="e">
        <f>BU25+BV25</f>
        <v>#REF!</v>
      </c>
      <c r="BU25" s="184" t="e">
        <f>BV25+BW25</f>
        <v>#REF!</v>
      </c>
      <c r="BV25" s="184" t="e">
        <f>BW25+BX25</f>
        <v>#REF!</v>
      </c>
      <c r="BW25" s="185" t="e">
        <f>#REF!+#REF!+#REF!</f>
        <v>#REF!</v>
      </c>
      <c r="BX25" s="185"/>
      <c r="BY25" s="184" t="e">
        <f>BZ25+CA25</f>
        <v>#REF!</v>
      </c>
      <c r="BZ25" s="185" t="e">
        <f>#REF!+#REF!+#REF!</f>
        <v>#REF!</v>
      </c>
      <c r="CA25" s="185"/>
      <c r="CB25" s="184" t="e">
        <f>CC25+CD25</f>
        <v>#REF!</v>
      </c>
      <c r="CC25" s="185" t="e">
        <f>#REF!+#REF!+#REF!</f>
        <v>#REF!</v>
      </c>
      <c r="CD25" s="185"/>
      <c r="CE25" s="175"/>
      <c r="CF25" s="175" t="e">
        <f t="shared" si="116"/>
        <v>#REF!</v>
      </c>
      <c r="CG25" s="184"/>
      <c r="CH25" s="184" t="e">
        <f>CI25+CJ25</f>
        <v>#REF!</v>
      </c>
      <c r="CI25" s="184" t="e">
        <f>CJ25+CK25</f>
        <v>#REF!</v>
      </c>
      <c r="CJ25" s="184" t="e">
        <f>CK25+CL25</f>
        <v>#REF!</v>
      </c>
      <c r="CK25" s="184" t="e">
        <f>CL25+CM25</f>
        <v>#REF!</v>
      </c>
      <c r="CL25" s="185" t="e">
        <f>#REF!+#REF!+#REF!</f>
        <v>#REF!</v>
      </c>
      <c r="CM25" s="185"/>
      <c r="CN25" s="184" t="e">
        <f>CO25+CP25</f>
        <v>#REF!</v>
      </c>
      <c r="CO25" s="185" t="e">
        <f>#REF!+#REF!+#REF!</f>
        <v>#REF!</v>
      </c>
      <c r="CP25" s="185"/>
      <c r="CQ25" s="184" t="e">
        <f>CR25+CS25</f>
        <v>#REF!</v>
      </c>
      <c r="CR25" s="184" t="e">
        <f>CS25+#REF!</f>
        <v>#REF!</v>
      </c>
      <c r="CS25" s="184" t="e">
        <f>#REF!+FP25</f>
        <v>#REF!</v>
      </c>
      <c r="CT25" s="184" t="e">
        <f>CU25+CV25</f>
        <v>#REF!</v>
      </c>
      <c r="CU25" s="185" t="e">
        <f>#REF!+#REF!+#REF!</f>
        <v>#REF!</v>
      </c>
      <c r="CV25" s="185"/>
      <c r="CW25" s="184" t="e">
        <f>CX25+CY25</f>
        <v>#REF!</v>
      </c>
      <c r="CX25" s="171" t="e">
        <f>#REF!+#REF!+#REF!</f>
        <v>#REF!</v>
      </c>
      <c r="CY25" s="185"/>
      <c r="CZ25" s="184">
        <f>DA25+DB25</f>
        <v>0</v>
      </c>
      <c r="DA25" s="184">
        <f>DB25+FR25</f>
        <v>0</v>
      </c>
      <c r="DB25" s="184">
        <f>FR25+FV25</f>
        <v>0</v>
      </c>
      <c r="DC25" s="184">
        <f>DD25+DE25</f>
        <v>0</v>
      </c>
      <c r="DD25" s="184">
        <f>DE25+FU25</f>
        <v>0</v>
      </c>
      <c r="DE25" s="184">
        <f>FU25+FY25</f>
        <v>0</v>
      </c>
      <c r="DF25" s="184" t="e">
        <f>DG25+DH25</f>
        <v>#REF!</v>
      </c>
      <c r="DG25" s="171" t="e">
        <f>#REF!+#REF!+#REF!</f>
        <v>#REF!</v>
      </c>
      <c r="DH25" s="185"/>
      <c r="DI25" s="184" t="e">
        <f>DJ25+DL25</f>
        <v>#REF!</v>
      </c>
      <c r="DJ25" s="185" t="e">
        <f>#REF!+#REF!+#REF!</f>
        <v>#REF!</v>
      </c>
      <c r="DK25" s="185"/>
      <c r="DL25" s="185"/>
      <c r="DM25" s="184">
        <f>DN25+DP25</f>
        <v>0</v>
      </c>
      <c r="DN25" s="185"/>
      <c r="DO25" s="185" t="e">
        <f>#REF!+#REF!+#REF!</f>
        <v>#REF!</v>
      </c>
      <c r="DP25" s="185"/>
      <c r="DQ25" s="185"/>
      <c r="DR25" s="184">
        <f ca="1">DS25+DU25</f>
        <v>0</v>
      </c>
      <c r="DS25" s="159">
        <f t="shared" ca="1" si="121"/>
        <v>0</v>
      </c>
      <c r="DT25" s="185" t="e">
        <f>#REF!+#REF!+#REF!</f>
        <v>#REF!</v>
      </c>
      <c r="DU25" s="185"/>
      <c r="DV25" s="185"/>
      <c r="DW25" s="185"/>
      <c r="DX25" s="184" t="e">
        <f>DZ25+EE25</f>
        <v>#REF!</v>
      </c>
      <c r="DY25" s="160" t="e">
        <f t="shared" si="123"/>
        <v>#REF!</v>
      </c>
      <c r="DZ25" s="185" t="e">
        <f>#REF!+#REF!+#REF!</f>
        <v>#REF!</v>
      </c>
      <c r="EA25" s="160" t="e">
        <f t="shared" si="124"/>
        <v>#REF!</v>
      </c>
      <c r="EB25" s="171">
        <v>0</v>
      </c>
      <c r="EC25" s="176">
        <v>0</v>
      </c>
      <c r="ED25" s="185"/>
      <c r="EE25" s="176">
        <f t="shared" si="139"/>
        <v>0</v>
      </c>
      <c r="EF25" s="185" t="e">
        <f>EN25+ES25</f>
        <v>#REF!</v>
      </c>
      <c r="EG25" s="161" t="e">
        <f t="shared" si="126"/>
        <v>#REF!</v>
      </c>
      <c r="EH25" s="161"/>
      <c r="EI25" s="161"/>
      <c r="EJ25" s="161"/>
      <c r="EK25" s="161"/>
      <c r="EL25" s="161"/>
      <c r="EM25" s="161"/>
      <c r="EN25" s="185" t="e">
        <f>#REF!+#REF!+#REF!</f>
        <v>#REF!</v>
      </c>
      <c r="EO25" s="161" t="e">
        <f t="shared" si="128"/>
        <v>#REF!</v>
      </c>
      <c r="EP25" s="185"/>
      <c r="EQ25" s="185"/>
      <c r="ER25" s="185"/>
      <c r="ES25" s="185"/>
      <c r="ET25" s="184">
        <f>FX25+GB25</f>
        <v>0</v>
      </c>
      <c r="EU25" s="155" t="e">
        <f t="shared" si="140"/>
        <v>#REF!</v>
      </c>
      <c r="EV25" s="161" t="e">
        <f t="shared" si="141"/>
        <v>#REF!</v>
      </c>
      <c r="EW25" s="185" t="e">
        <f>#REF!+#REF!+#REF!</f>
        <v>#REF!</v>
      </c>
      <c r="EX25" s="184"/>
      <c r="EY25" s="184"/>
      <c r="EZ25" s="182"/>
      <c r="FA25" s="161" t="e">
        <f t="shared" si="130"/>
        <v>#REF!</v>
      </c>
      <c r="FB25" s="183" t="e">
        <f>#REF!+#REF!+#REF!</f>
        <v>#REF!</v>
      </c>
      <c r="FC25" s="161" t="e">
        <f t="shared" si="131"/>
        <v>#REF!</v>
      </c>
      <c r="FD25" s="185"/>
      <c r="FE25" s="185"/>
      <c r="FF25" s="185"/>
      <c r="FG25" s="185"/>
      <c r="FH25" s="182" t="e">
        <f>FJ25+FK25</f>
        <v>#REF!</v>
      </c>
      <c r="FI25" s="161" t="e">
        <f t="shared" si="133"/>
        <v>#REF!</v>
      </c>
      <c r="FJ25" s="183" t="e">
        <f>#REF!+#REF!+#REF!</f>
        <v>#REF!</v>
      </c>
      <c r="FK25" s="161" t="e">
        <f t="shared" si="135"/>
        <v>#REF!</v>
      </c>
      <c r="FL25" s="185"/>
      <c r="FM25" s="185"/>
      <c r="FN25" s="185"/>
      <c r="FO25" s="186"/>
      <c r="FP25" s="178"/>
      <c r="FQ25" s="178"/>
      <c r="FR25" s="178"/>
      <c r="FS25" s="178"/>
      <c r="FT25" s="178"/>
      <c r="FU25" s="178"/>
      <c r="FV25" s="178"/>
    </row>
    <row r="26" spans="2:178" s="179" customFormat="1" ht="18.75" hidden="1" customHeight="1" x14ac:dyDescent="0.2">
      <c r="B26" s="164"/>
      <c r="C26" s="180" t="s">
        <v>131</v>
      </c>
      <c r="D26" s="181"/>
      <c r="E26" s="182" t="e">
        <f t="shared" si="107"/>
        <v>#REF!</v>
      </c>
      <c r="F26" s="183" t="e">
        <f>#REF!+#REF!+#REF!</f>
        <v>#REF!</v>
      </c>
      <c r="G26" s="183"/>
      <c r="H26" s="182" t="e">
        <f t="shared" si="108"/>
        <v>#REF!</v>
      </c>
      <c r="I26" s="183" t="e">
        <f>#REF!+#REF!+#REF!</f>
        <v>#REF!</v>
      </c>
      <c r="J26" s="183"/>
      <c r="K26" s="182" t="e">
        <f t="shared" si="109"/>
        <v>#REF!</v>
      </c>
      <c r="L26" s="183" t="e">
        <f>#REF!+#REF!+#REF!</f>
        <v>#REF!</v>
      </c>
      <c r="M26" s="183"/>
      <c r="N26" s="182" t="e">
        <f t="shared" si="110"/>
        <v>#REF!</v>
      </c>
      <c r="O26" s="183" t="e">
        <f>#REF!+#REF!+#REF!</f>
        <v>#REF!</v>
      </c>
      <c r="P26" s="183"/>
      <c r="Q26" s="184" t="e">
        <f t="shared" si="111"/>
        <v>#REF!</v>
      </c>
      <c r="R26" s="185" t="e">
        <f>#REF!+#REF!+#REF!</f>
        <v>#REF!</v>
      </c>
      <c r="S26" s="185"/>
      <c r="T26" s="184" t="e">
        <f t="shared" si="137"/>
        <v>#REF!</v>
      </c>
      <c r="U26" s="185" t="e">
        <f>#REF!+#REF!+#REF!</f>
        <v>#REF!</v>
      </c>
      <c r="V26" s="185"/>
      <c r="W26" s="184" t="e">
        <f t="shared" si="138"/>
        <v>#REF!</v>
      </c>
      <c r="X26" s="185" t="e">
        <f>#REF!+#REF!+#REF!</f>
        <v>#REF!</v>
      </c>
      <c r="Y26" s="185"/>
      <c r="Z26" s="184">
        <f t="shared" si="143"/>
        <v>0</v>
      </c>
      <c r="AA26" s="184">
        <f t="shared" si="143"/>
        <v>0</v>
      </c>
      <c r="AB26" s="184">
        <f t="shared" si="143"/>
        <v>0</v>
      </c>
      <c r="AC26" s="184">
        <f t="shared" si="143"/>
        <v>0</v>
      </c>
      <c r="AD26" s="184">
        <f t="shared" si="143"/>
        <v>0</v>
      </c>
      <c r="AE26" s="184">
        <f t="shared" si="143"/>
        <v>0</v>
      </c>
      <c r="AF26" s="184">
        <f t="shared" si="143"/>
        <v>0</v>
      </c>
      <c r="AG26" s="184">
        <f t="shared" si="143"/>
        <v>0</v>
      </c>
      <c r="AH26" s="184">
        <f t="shared" si="143"/>
        <v>0</v>
      </c>
      <c r="AI26" s="184">
        <f t="shared" si="143"/>
        <v>0</v>
      </c>
      <c r="AJ26" s="184">
        <f t="shared" si="143"/>
        <v>0</v>
      </c>
      <c r="AK26" s="184">
        <f t="shared" si="143"/>
        <v>0</v>
      </c>
      <c r="AL26" s="185"/>
      <c r="AM26" s="185"/>
      <c r="AN26" s="185"/>
      <c r="AO26" s="172"/>
      <c r="AP26" s="185"/>
      <c r="AQ26" s="185"/>
      <c r="AR26" s="185"/>
      <c r="AS26" s="184" t="e">
        <f>AT26+AU26</f>
        <v>#REF!</v>
      </c>
      <c r="AT26" s="184" t="e">
        <f>AU26+AV26</f>
        <v>#REF!</v>
      </c>
      <c r="AU26" s="184" t="e">
        <f>AV26+AW26</f>
        <v>#REF!</v>
      </c>
      <c r="AV26" s="184" t="e">
        <f>AW26+AX26</f>
        <v>#REF!</v>
      </c>
      <c r="AW26" s="185" t="e">
        <f>#REF!+#REF!+#REF!</f>
        <v>#REF!</v>
      </c>
      <c r="AX26" s="185"/>
      <c r="AY26" s="184" t="e">
        <f>AZ26+BA26</f>
        <v>#REF!</v>
      </c>
      <c r="AZ26" s="184" t="e">
        <f>BA26+BB26</f>
        <v>#REF!</v>
      </c>
      <c r="BA26" s="184" t="e">
        <f>BB26+BC26</f>
        <v>#REF!</v>
      </c>
      <c r="BB26" s="184" t="e">
        <f>BC26+BD26</f>
        <v>#REF!</v>
      </c>
      <c r="BC26" s="185" t="e">
        <f>#REF!+#REF!+#REF!</f>
        <v>#REF!</v>
      </c>
      <c r="BD26" s="185"/>
      <c r="BE26" s="184" t="e">
        <f>BF26+BG26</f>
        <v>#REF!</v>
      </c>
      <c r="BF26" s="185" t="e">
        <f>#REF!+#REF!+#REF!</f>
        <v>#REF!</v>
      </c>
      <c r="BG26" s="185"/>
      <c r="BH26" s="184" t="e">
        <f>BI26+BJ26</f>
        <v>#REF!</v>
      </c>
      <c r="BI26" s="184" t="e">
        <f>BJ26+BK26</f>
        <v>#REF!</v>
      </c>
      <c r="BJ26" s="184" t="e">
        <f>BK26+BL26</f>
        <v>#REF!</v>
      </c>
      <c r="BK26" s="174"/>
      <c r="BL26" s="175" t="e">
        <f t="shared" si="114"/>
        <v>#REF!</v>
      </c>
      <c r="BM26" s="184" t="e">
        <f>BN26+BO26</f>
        <v>#REF!</v>
      </c>
      <c r="BN26" s="184" t="e">
        <f>BO26+BP26</f>
        <v>#REF!</v>
      </c>
      <c r="BO26" s="184" t="e">
        <f>BP26+BQ26</f>
        <v>#REF!</v>
      </c>
      <c r="BP26" s="184" t="e">
        <f>BQ26+BR26</f>
        <v>#REF!</v>
      </c>
      <c r="BQ26" s="184" t="e">
        <f>BR26+BS26</f>
        <v>#REF!</v>
      </c>
      <c r="BR26" s="184" t="e">
        <f>BS26+BT26</f>
        <v>#REF!</v>
      </c>
      <c r="BS26" s="184" t="e">
        <f>BT26+BU26</f>
        <v>#REF!</v>
      </c>
      <c r="BT26" s="184" t="e">
        <f>BU26+BV26</f>
        <v>#REF!</v>
      </c>
      <c r="BU26" s="184" t="e">
        <f>BV26+BW26</f>
        <v>#REF!</v>
      </c>
      <c r="BV26" s="184" t="e">
        <f>BW26+BX26</f>
        <v>#REF!</v>
      </c>
      <c r="BW26" s="185" t="e">
        <f>#REF!+#REF!+#REF!</f>
        <v>#REF!</v>
      </c>
      <c r="BX26" s="185"/>
      <c r="BY26" s="184" t="e">
        <f>BZ26+CA26</f>
        <v>#REF!</v>
      </c>
      <c r="BZ26" s="185" t="e">
        <f>#REF!+#REF!+#REF!</f>
        <v>#REF!</v>
      </c>
      <c r="CA26" s="185"/>
      <c r="CB26" s="184" t="e">
        <f>CC26+CD26</f>
        <v>#REF!</v>
      </c>
      <c r="CC26" s="185" t="e">
        <f>#REF!+#REF!+#REF!</f>
        <v>#REF!</v>
      </c>
      <c r="CD26" s="185"/>
      <c r="CE26" s="175"/>
      <c r="CF26" s="175" t="e">
        <f t="shared" si="116"/>
        <v>#REF!</v>
      </c>
      <c r="CG26" s="184"/>
      <c r="CH26" s="184" t="e">
        <f>CI26+CJ26</f>
        <v>#REF!</v>
      </c>
      <c r="CI26" s="184" t="e">
        <f>CJ26+CK26</f>
        <v>#REF!</v>
      </c>
      <c r="CJ26" s="184" t="e">
        <f>CK26+CL26</f>
        <v>#REF!</v>
      </c>
      <c r="CK26" s="184" t="e">
        <f>CL26+CM26</f>
        <v>#REF!</v>
      </c>
      <c r="CL26" s="185" t="e">
        <f>#REF!+#REF!+#REF!</f>
        <v>#REF!</v>
      </c>
      <c r="CM26" s="185"/>
      <c r="CN26" s="184" t="e">
        <f>CO26+CP26</f>
        <v>#REF!</v>
      </c>
      <c r="CO26" s="185" t="e">
        <f>#REF!+#REF!+#REF!</f>
        <v>#REF!</v>
      </c>
      <c r="CP26" s="185"/>
      <c r="CQ26" s="184" t="e">
        <f>CR26+CS26</f>
        <v>#REF!</v>
      </c>
      <c r="CR26" s="184" t="e">
        <f>CS26+#REF!</f>
        <v>#REF!</v>
      </c>
      <c r="CS26" s="184" t="e">
        <f>#REF!+FP26</f>
        <v>#REF!</v>
      </c>
      <c r="CT26" s="184" t="e">
        <f>CU26+CV26</f>
        <v>#REF!</v>
      </c>
      <c r="CU26" s="185" t="e">
        <f>#REF!+#REF!+#REF!</f>
        <v>#REF!</v>
      </c>
      <c r="CV26" s="185"/>
      <c r="CW26" s="184" t="e">
        <f>CX26+CY26</f>
        <v>#REF!</v>
      </c>
      <c r="CX26" s="171" t="e">
        <f>#REF!+#REF!+#REF!</f>
        <v>#REF!</v>
      </c>
      <c r="CY26" s="185"/>
      <c r="CZ26" s="184">
        <f>DA26+DB26</f>
        <v>0</v>
      </c>
      <c r="DA26" s="184">
        <f>DB26+FR26</f>
        <v>0</v>
      </c>
      <c r="DB26" s="184">
        <f>FR26+FV26</f>
        <v>0</v>
      </c>
      <c r="DC26" s="184">
        <f>DD26+DE26</f>
        <v>0</v>
      </c>
      <c r="DD26" s="184">
        <f>DE26+FU26</f>
        <v>0</v>
      </c>
      <c r="DE26" s="184">
        <f>FU26+FY26</f>
        <v>0</v>
      </c>
      <c r="DF26" s="184" t="e">
        <f>DG26+DH26</f>
        <v>#REF!</v>
      </c>
      <c r="DG26" s="171" t="e">
        <f>#REF!+#REF!+#REF!</f>
        <v>#REF!</v>
      </c>
      <c r="DH26" s="185"/>
      <c r="DI26" s="184" t="e">
        <f>DJ26+DL26</f>
        <v>#REF!</v>
      </c>
      <c r="DJ26" s="185" t="e">
        <f>#REF!+#REF!+#REF!</f>
        <v>#REF!</v>
      </c>
      <c r="DK26" s="185"/>
      <c r="DL26" s="185"/>
      <c r="DM26" s="184">
        <f>DN26+DP26</f>
        <v>0</v>
      </c>
      <c r="DN26" s="185"/>
      <c r="DO26" s="185" t="e">
        <f>#REF!+#REF!+#REF!</f>
        <v>#REF!</v>
      </c>
      <c r="DP26" s="185"/>
      <c r="DQ26" s="185"/>
      <c r="DR26" s="184">
        <f ca="1">DS26+DU26</f>
        <v>0</v>
      </c>
      <c r="DS26" s="159">
        <f t="shared" ca="1" si="121"/>
        <v>0</v>
      </c>
      <c r="DT26" s="185" t="e">
        <f>#REF!+#REF!+#REF!</f>
        <v>#REF!</v>
      </c>
      <c r="DU26" s="185"/>
      <c r="DV26" s="185"/>
      <c r="DW26" s="185"/>
      <c r="DX26" s="184" t="e">
        <f>DZ26+EE26</f>
        <v>#REF!</v>
      </c>
      <c r="DY26" s="160" t="e">
        <f t="shared" si="123"/>
        <v>#REF!</v>
      </c>
      <c r="DZ26" s="185" t="e">
        <f>#REF!+#REF!+#REF!</f>
        <v>#REF!</v>
      </c>
      <c r="EA26" s="160" t="e">
        <f t="shared" si="124"/>
        <v>#REF!</v>
      </c>
      <c r="EB26" s="171">
        <v>0</v>
      </c>
      <c r="EC26" s="176">
        <v>0</v>
      </c>
      <c r="ED26" s="185"/>
      <c r="EE26" s="176">
        <f t="shared" si="139"/>
        <v>0</v>
      </c>
      <c r="EF26" s="185" t="e">
        <f>EN26+ES26</f>
        <v>#REF!</v>
      </c>
      <c r="EG26" s="161" t="e">
        <f t="shared" si="126"/>
        <v>#REF!</v>
      </c>
      <c r="EH26" s="161"/>
      <c r="EI26" s="161"/>
      <c r="EJ26" s="161"/>
      <c r="EK26" s="161"/>
      <c r="EL26" s="161"/>
      <c r="EM26" s="161"/>
      <c r="EN26" s="185" t="e">
        <f>#REF!+#REF!+#REF!</f>
        <v>#REF!</v>
      </c>
      <c r="EO26" s="161" t="e">
        <f t="shared" si="128"/>
        <v>#REF!</v>
      </c>
      <c r="EP26" s="185"/>
      <c r="EQ26" s="185"/>
      <c r="ER26" s="185"/>
      <c r="ES26" s="185"/>
      <c r="ET26" s="184">
        <f>FX26+GB26</f>
        <v>0</v>
      </c>
      <c r="EU26" s="155" t="e">
        <f t="shared" si="140"/>
        <v>#REF!</v>
      </c>
      <c r="EV26" s="161" t="e">
        <f t="shared" si="141"/>
        <v>#REF!</v>
      </c>
      <c r="EW26" s="185" t="e">
        <f>#REF!+#REF!+#REF!</f>
        <v>#REF!</v>
      </c>
      <c r="EX26" s="184"/>
      <c r="EY26" s="184"/>
      <c r="EZ26" s="182"/>
      <c r="FA26" s="161" t="e">
        <f t="shared" si="130"/>
        <v>#REF!</v>
      </c>
      <c r="FB26" s="183" t="e">
        <f>#REF!+#REF!+#REF!</f>
        <v>#REF!</v>
      </c>
      <c r="FC26" s="161" t="e">
        <f t="shared" si="131"/>
        <v>#REF!</v>
      </c>
      <c r="FD26" s="185"/>
      <c r="FE26" s="185"/>
      <c r="FF26" s="185"/>
      <c r="FG26" s="185"/>
      <c r="FH26" s="182" t="e">
        <f>FJ26+FK26</f>
        <v>#REF!</v>
      </c>
      <c r="FI26" s="161" t="e">
        <f t="shared" si="133"/>
        <v>#REF!</v>
      </c>
      <c r="FJ26" s="183" t="e">
        <f>#REF!+#REF!+#REF!</f>
        <v>#REF!</v>
      </c>
      <c r="FK26" s="161" t="e">
        <f t="shared" si="135"/>
        <v>#REF!</v>
      </c>
      <c r="FL26" s="185"/>
      <c r="FM26" s="185"/>
      <c r="FN26" s="185"/>
      <c r="FO26" s="186"/>
      <c r="FP26" s="178"/>
      <c r="FQ26" s="178"/>
      <c r="FR26" s="178"/>
      <c r="FS26" s="178"/>
      <c r="FT26" s="178"/>
      <c r="FU26" s="178"/>
      <c r="FV26" s="178"/>
    </row>
    <row r="27" spans="2:178" s="191" customFormat="1" ht="18.75" customHeight="1" x14ac:dyDescent="0.25">
      <c r="B27" s="164"/>
      <c r="C27" s="187" t="s">
        <v>132</v>
      </c>
      <c r="D27" s="166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2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4"/>
      <c r="BL27" s="175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5"/>
      <c r="CF27" s="175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>
        <f>DJ27</f>
        <v>336219.15471000003</v>
      </c>
      <c r="DJ27" s="171">
        <f>DJ30+DJ71</f>
        <v>336219.15471000003</v>
      </c>
      <c r="DK27" s="171"/>
      <c r="DL27" s="171"/>
      <c r="DM27" s="171">
        <f>DO27</f>
        <v>259419.03556000008</v>
      </c>
      <c r="DN27" s="176">
        <f>DM27/DI27</f>
        <v>0.77157720470672597</v>
      </c>
      <c r="DO27" s="171">
        <f>DO30+DO71</f>
        <v>259419.03556000008</v>
      </c>
      <c r="DP27" s="171"/>
      <c r="DQ27" s="171"/>
      <c r="DR27" s="171">
        <f>DT27+DU27+DV27</f>
        <v>76800.119149999984</v>
      </c>
      <c r="DS27" s="176">
        <f t="shared" si="121"/>
        <v>0.22842279529327408</v>
      </c>
      <c r="DT27" s="171">
        <f>DT30+DT71</f>
        <v>76800.119149999984</v>
      </c>
      <c r="DU27" s="171"/>
      <c r="DV27" s="171"/>
      <c r="DW27" s="171"/>
      <c r="DX27" s="171">
        <f>DZ27</f>
        <v>19637.229789999998</v>
      </c>
      <c r="DY27" s="176">
        <f t="shared" si="123"/>
        <v>5.8406041163650384E-2</v>
      </c>
      <c r="DZ27" s="171">
        <f>DZ30+DZ71</f>
        <v>19637.229789999998</v>
      </c>
      <c r="EA27" s="176">
        <f t="shared" si="124"/>
        <v>5.8406041163650384E-2</v>
      </c>
      <c r="EB27" s="171"/>
      <c r="EC27" s="176"/>
      <c r="ED27" s="171"/>
      <c r="EE27" s="176"/>
      <c r="EF27" s="171">
        <f>EN27</f>
        <v>233862.90382000007</v>
      </c>
      <c r="EG27" s="188">
        <f t="shared" si="126"/>
        <v>0.69556686626529185</v>
      </c>
      <c r="EH27" s="189">
        <f>EF27/DM27</f>
        <v>0.90148706055886474</v>
      </c>
      <c r="EI27" s="188"/>
      <c r="EJ27" s="188"/>
      <c r="EK27" s="188"/>
      <c r="EL27" s="188"/>
      <c r="EM27" s="188"/>
      <c r="EN27" s="171">
        <f>EN30+EN71</f>
        <v>233862.90382000007</v>
      </c>
      <c r="EO27" s="188">
        <f t="shared" si="128"/>
        <v>0.69556686626529185</v>
      </c>
      <c r="EP27" s="171"/>
      <c r="EQ27" s="171"/>
      <c r="ER27" s="171"/>
      <c r="ES27" s="171"/>
      <c r="ET27" s="171"/>
      <c r="EU27" s="171">
        <f t="shared" si="140"/>
        <v>102356.25088999997</v>
      </c>
      <c r="EV27" s="188">
        <f t="shared" si="141"/>
        <v>0.30443313373470815</v>
      </c>
      <c r="EW27" s="171">
        <f>DJ27-EN27</f>
        <v>102356.25088999997</v>
      </c>
      <c r="EX27" s="171"/>
      <c r="EY27" s="171"/>
      <c r="EZ27" s="168">
        <f>FB27</f>
        <v>177968.42645000003</v>
      </c>
      <c r="FA27" s="188">
        <f t="shared" si="130"/>
        <v>0.529322687172608</v>
      </c>
      <c r="FB27" s="168">
        <f>FB30+FB71</f>
        <v>177968.42645000003</v>
      </c>
      <c r="FC27" s="188"/>
      <c r="FD27" s="171"/>
      <c r="FE27" s="171"/>
      <c r="FF27" s="171"/>
      <c r="FG27" s="171"/>
      <c r="FH27" s="168">
        <f>FJ27</f>
        <v>12484.54293</v>
      </c>
      <c r="FI27" s="188">
        <f t="shared" si="133"/>
        <v>3.7132158460062528E-2</v>
      </c>
      <c r="FJ27" s="168">
        <f>FJ30+FJ71</f>
        <v>12484.54293</v>
      </c>
      <c r="FK27" s="188">
        <f t="shared" si="135"/>
        <v>3.7132158460062528E-2</v>
      </c>
      <c r="FL27" s="171"/>
      <c r="FM27" s="171"/>
      <c r="FN27" s="171"/>
      <c r="FO27" s="177"/>
      <c r="FP27" s="190"/>
      <c r="FQ27" s="190"/>
      <c r="FR27" s="190"/>
      <c r="FS27" s="190"/>
      <c r="FT27" s="190"/>
      <c r="FU27" s="190"/>
      <c r="FV27" s="190"/>
    </row>
    <row r="28" spans="2:178" s="205" customFormat="1" ht="18.75" customHeight="1" x14ac:dyDescent="0.25">
      <c r="B28" s="192"/>
      <c r="C28" s="193" t="s">
        <v>133</v>
      </c>
      <c r="D28" s="194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7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8"/>
      <c r="BL28" s="199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9"/>
      <c r="CF28" s="199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>
        <f>DJ28</f>
        <v>566685.6</v>
      </c>
      <c r="DJ28" s="196">
        <f>DJ31</f>
        <v>566685.6</v>
      </c>
      <c r="DK28" s="196"/>
      <c r="DL28" s="196"/>
      <c r="DM28" s="196">
        <f>DO28</f>
        <v>566685.6</v>
      </c>
      <c r="DN28" s="200">
        <f>DM28/DI28</f>
        <v>1</v>
      </c>
      <c r="DO28" s="196">
        <f>DO31</f>
        <v>566685.6</v>
      </c>
      <c r="DP28" s="196"/>
      <c r="DQ28" s="196"/>
      <c r="DR28" s="196">
        <f>DT28</f>
        <v>0</v>
      </c>
      <c r="DS28" s="200">
        <f t="shared" si="121"/>
        <v>0</v>
      </c>
      <c r="DT28" s="196">
        <f>DT31</f>
        <v>0</v>
      </c>
      <c r="DU28" s="196"/>
      <c r="DV28" s="196"/>
      <c r="DW28" s="196"/>
      <c r="DX28" s="196">
        <f>DZ28</f>
        <v>0</v>
      </c>
      <c r="DY28" s="200">
        <f t="shared" si="123"/>
        <v>0</v>
      </c>
      <c r="DZ28" s="196">
        <f>DZ31</f>
        <v>0</v>
      </c>
      <c r="EA28" s="200">
        <f t="shared" si="124"/>
        <v>0</v>
      </c>
      <c r="EB28" s="196"/>
      <c r="EC28" s="200"/>
      <c r="ED28" s="196"/>
      <c r="EE28" s="200"/>
      <c r="EF28" s="196">
        <f>EN28</f>
        <v>566685.6</v>
      </c>
      <c r="EG28" s="201">
        <f t="shared" si="126"/>
        <v>1</v>
      </c>
      <c r="EH28" s="202">
        <f>EF28/DM28</f>
        <v>1</v>
      </c>
      <c r="EI28" s="201"/>
      <c r="EJ28" s="201"/>
      <c r="EK28" s="201"/>
      <c r="EL28" s="201"/>
      <c r="EM28" s="201"/>
      <c r="EN28" s="196">
        <f>EN31</f>
        <v>566685.6</v>
      </c>
      <c r="EO28" s="201">
        <f t="shared" si="128"/>
        <v>1</v>
      </c>
      <c r="EP28" s="196"/>
      <c r="EQ28" s="196"/>
      <c r="ER28" s="196"/>
      <c r="ES28" s="196"/>
      <c r="ET28" s="196"/>
      <c r="EU28" s="196">
        <f t="shared" si="140"/>
        <v>0</v>
      </c>
      <c r="EV28" s="201">
        <f t="shared" si="141"/>
        <v>0</v>
      </c>
      <c r="EW28" s="196">
        <f>DJ28-EN28</f>
        <v>0</v>
      </c>
      <c r="EX28" s="196"/>
      <c r="EY28" s="196"/>
      <c r="EZ28" s="195">
        <f>FB28</f>
        <v>0</v>
      </c>
      <c r="FA28" s="201">
        <f t="shared" si="130"/>
        <v>0</v>
      </c>
      <c r="FB28" s="195">
        <f>FB31</f>
        <v>0</v>
      </c>
      <c r="FC28" s="201"/>
      <c r="FD28" s="196"/>
      <c r="FE28" s="196"/>
      <c r="FF28" s="196"/>
      <c r="FG28" s="196"/>
      <c r="FH28" s="195">
        <f>FJ28</f>
        <v>0</v>
      </c>
      <c r="FI28" s="201">
        <f t="shared" si="133"/>
        <v>0</v>
      </c>
      <c r="FJ28" s="195">
        <f>FJ31</f>
        <v>0</v>
      </c>
      <c r="FK28" s="201">
        <f t="shared" si="135"/>
        <v>0</v>
      </c>
      <c r="FL28" s="196"/>
      <c r="FM28" s="196"/>
      <c r="FN28" s="196"/>
      <c r="FO28" s="203"/>
      <c r="FP28" s="204"/>
      <c r="FQ28" s="204"/>
      <c r="FR28" s="204"/>
      <c r="FS28" s="204"/>
      <c r="FT28" s="204"/>
      <c r="FU28" s="204"/>
      <c r="FV28" s="204"/>
    </row>
    <row r="29" spans="2:178" s="218" customFormat="1" ht="75.75" customHeight="1" x14ac:dyDescent="0.25">
      <c r="B29" s="206" t="s">
        <v>134</v>
      </c>
      <c r="C29" s="207" t="s">
        <v>135</v>
      </c>
      <c r="D29" s="208" t="s">
        <v>136</v>
      </c>
      <c r="E29" s="209" t="e">
        <f t="shared" si="107"/>
        <v>#REF!</v>
      </c>
      <c r="F29" s="209" t="e">
        <f>#REF!+#REF!</f>
        <v>#REF!</v>
      </c>
      <c r="G29" s="209" t="e">
        <f>#REF!+#REF!</f>
        <v>#REF!</v>
      </c>
      <c r="H29" s="209" t="e">
        <f t="shared" si="108"/>
        <v>#REF!</v>
      </c>
      <c r="I29" s="209" t="e">
        <f>#REF!+#REF!</f>
        <v>#REF!</v>
      </c>
      <c r="J29" s="209" t="e">
        <f>#REF!+#REF!</f>
        <v>#REF!</v>
      </c>
      <c r="K29" s="209" t="e">
        <f t="shared" si="109"/>
        <v>#REF!</v>
      </c>
      <c r="L29" s="209" t="e">
        <f>#REF!+#REF!</f>
        <v>#REF!</v>
      </c>
      <c r="M29" s="209" t="e">
        <f>#REF!+#REF!</f>
        <v>#REF!</v>
      </c>
      <c r="N29" s="209" t="e">
        <f t="shared" si="110"/>
        <v>#REF!</v>
      </c>
      <c r="O29" s="209" t="e">
        <f>#REF!+#REF!</f>
        <v>#REF!</v>
      </c>
      <c r="P29" s="209" t="e">
        <f>#REF!+#REF!</f>
        <v>#REF!</v>
      </c>
      <c r="Q29" s="210" t="e">
        <f t="shared" si="111"/>
        <v>#REF!</v>
      </c>
      <c r="R29" s="210" t="e">
        <f>#REF!+#REF!</f>
        <v>#REF!</v>
      </c>
      <c r="S29" s="210" t="e">
        <f>#REF!+#REF!</f>
        <v>#REF!</v>
      </c>
      <c r="T29" s="210" t="e">
        <f t="shared" si="137"/>
        <v>#REF!</v>
      </c>
      <c r="U29" s="210" t="e">
        <f>#REF!+#REF!</f>
        <v>#REF!</v>
      </c>
      <c r="V29" s="210" t="e">
        <f>#REF!+#REF!</f>
        <v>#REF!</v>
      </c>
      <c r="W29" s="210" t="e">
        <f t="shared" si="138"/>
        <v>#REF!</v>
      </c>
      <c r="X29" s="210" t="e">
        <f>#REF!+#REF!</f>
        <v>#REF!</v>
      </c>
      <c r="Y29" s="210" t="e">
        <f>#REF!+#REF!</f>
        <v>#REF!</v>
      </c>
      <c r="Z29" s="210" t="e">
        <f>#REF!</f>
        <v>#REF!</v>
      </c>
      <c r="AA29" s="210" t="e">
        <f>#REF!</f>
        <v>#REF!</v>
      </c>
      <c r="AB29" s="210" t="e">
        <f>#REF!</f>
        <v>#REF!</v>
      </c>
      <c r="AC29" s="210" t="e">
        <f>#REF!</f>
        <v>#REF!</v>
      </c>
      <c r="AD29" s="210" t="e">
        <f>#REF!</f>
        <v>#REF!</v>
      </c>
      <c r="AE29" s="210" t="e">
        <f>#REF!</f>
        <v>#REF!</v>
      </c>
      <c r="AF29" s="210" t="e">
        <f>#REF!</f>
        <v>#REF!</v>
      </c>
      <c r="AG29" s="210" t="e">
        <f>#REF!</f>
        <v>#REF!</v>
      </c>
      <c r="AH29" s="210" t="e">
        <f>#REF!</f>
        <v>#REF!</v>
      </c>
      <c r="AI29" s="210" t="e">
        <f>#REF!</f>
        <v>#REF!</v>
      </c>
      <c r="AJ29" s="210" t="e">
        <f>#REF!</f>
        <v>#REF!</v>
      </c>
      <c r="AK29" s="211" t="e">
        <f>#REF!</f>
        <v>#REF!</v>
      </c>
      <c r="AL29" s="211" t="e">
        <f>#REF!</f>
        <v>#REF!</v>
      </c>
      <c r="AM29" s="212" t="e">
        <f>#REF!</f>
        <v>#REF!</v>
      </c>
      <c r="AN29" s="212" t="e">
        <f>#REF!</f>
        <v>#REF!</v>
      </c>
      <c r="AO29" s="213">
        <v>1</v>
      </c>
      <c r="AP29" s="210" t="e">
        <f>#REF!</f>
        <v>#REF!</v>
      </c>
      <c r="AQ29" s="210" t="e">
        <f>#REF!</f>
        <v>#REF!</v>
      </c>
      <c r="AR29" s="211" t="e">
        <f>#REF!</f>
        <v>#REF!</v>
      </c>
      <c r="AS29" s="210" t="e">
        <f>#REF!</f>
        <v>#REF!</v>
      </c>
      <c r="AT29" s="210" t="e">
        <f>#REF!</f>
        <v>#REF!</v>
      </c>
      <c r="AU29" s="210" t="e">
        <f>#REF!</f>
        <v>#REF!</v>
      </c>
      <c r="AV29" s="210" t="e">
        <f>#REF!</f>
        <v>#REF!</v>
      </c>
      <c r="AW29" s="210" t="e">
        <f>#REF!</f>
        <v>#REF!</v>
      </c>
      <c r="AX29" s="210" t="e">
        <f>#REF!</f>
        <v>#REF!</v>
      </c>
      <c r="AY29" s="210" t="e">
        <f>#REF!</f>
        <v>#REF!</v>
      </c>
      <c r="AZ29" s="210" t="e">
        <f>#REF!</f>
        <v>#REF!</v>
      </c>
      <c r="BA29" s="210" t="e">
        <f>#REF!</f>
        <v>#REF!</v>
      </c>
      <c r="BB29" s="210" t="e">
        <f>#REF!</f>
        <v>#REF!</v>
      </c>
      <c r="BC29" s="210" t="e">
        <f>#REF!</f>
        <v>#REF!</v>
      </c>
      <c r="BD29" s="210" t="e">
        <f>#REF!</f>
        <v>#REF!</v>
      </c>
      <c r="BE29" s="210" t="e">
        <f>#REF!</f>
        <v>#REF!</v>
      </c>
      <c r="BF29" s="210" t="e">
        <f>#REF!</f>
        <v>#REF!</v>
      </c>
      <c r="BG29" s="210" t="e">
        <f>#REF!</f>
        <v>#REF!</v>
      </c>
      <c r="BH29" s="210" t="e">
        <f>#REF!</f>
        <v>#REF!</v>
      </c>
      <c r="BI29" s="210" t="e">
        <f>#REF!</f>
        <v>#REF!</v>
      </c>
      <c r="BJ29" s="210" t="e">
        <f>#REF!</f>
        <v>#REF!</v>
      </c>
      <c r="BK29" s="214" t="e">
        <f>#REF!</f>
        <v>#REF!</v>
      </c>
      <c r="BL29" s="211" t="e">
        <f>#REF!</f>
        <v>#REF!</v>
      </c>
      <c r="BM29" s="211" t="e">
        <f>#REF!</f>
        <v>#REF!</v>
      </c>
      <c r="BN29" s="211" t="e">
        <f>#REF!</f>
        <v>#REF!</v>
      </c>
      <c r="BO29" s="211" t="e">
        <f>#REF!</f>
        <v>#REF!</v>
      </c>
      <c r="BP29" s="211" t="e">
        <f>#REF!</f>
        <v>#REF!</v>
      </c>
      <c r="BQ29" s="211" t="e">
        <f>#REF!</f>
        <v>#REF!</v>
      </c>
      <c r="BR29" s="211" t="e">
        <f>#REF!</f>
        <v>#REF!</v>
      </c>
      <c r="BS29" s="211" t="e">
        <f>#REF!</f>
        <v>#REF!</v>
      </c>
      <c r="BT29" s="211" t="e">
        <f>#REF!</f>
        <v>#REF!</v>
      </c>
      <c r="BU29" s="211" t="e">
        <f>#REF!</f>
        <v>#REF!</v>
      </c>
      <c r="BV29" s="210" t="e">
        <f>#REF!</f>
        <v>#REF!</v>
      </c>
      <c r="BW29" s="210" t="e">
        <f>#REF!</f>
        <v>#REF!</v>
      </c>
      <c r="BX29" s="210" t="e">
        <f>#REF!</f>
        <v>#REF!</v>
      </c>
      <c r="BY29" s="210" t="e">
        <f>#REF!</f>
        <v>#REF!</v>
      </c>
      <c r="BZ29" s="210" t="e">
        <f>#REF!</f>
        <v>#REF!</v>
      </c>
      <c r="CA29" s="210" t="e">
        <f>#REF!</f>
        <v>#REF!</v>
      </c>
      <c r="CB29" s="210" t="e">
        <f>CB33+CB36+CB40+CB46+CB49+#REF!+#REF!+CB70</f>
        <v>#REF!</v>
      </c>
      <c r="CC29" s="210" t="e">
        <f>CC33+CC36+CC40+CC46+CC49+#REF!+#REF!+CC70</f>
        <v>#REF!</v>
      </c>
      <c r="CD29" s="210" t="e">
        <f>CD33+CD36+CD40+CD46+CD49+#REF!+#REF!+CD70</f>
        <v>#REF!</v>
      </c>
      <c r="CE29" s="211" t="e">
        <f>CE33+CE36+CE40+CE46+CE49+#REF!+#REF!+CE70</f>
        <v>#REF!</v>
      </c>
      <c r="CF29" s="211" t="e">
        <f>CF33+CF36+CF40+CF46+CF49+#REF!+#REF!+CF70</f>
        <v>#REF!</v>
      </c>
      <c r="CG29" s="210" t="e">
        <f>CG33+CG36+CG40+CG46+CG49+#REF!+#REF!+CG70</f>
        <v>#REF!</v>
      </c>
      <c r="CH29" s="210" t="e">
        <f>CH33+CH36+CH40+CH46+CH49+#REF!+#REF!+CH70</f>
        <v>#REF!</v>
      </c>
      <c r="CI29" s="210" t="e">
        <f>CI33+CI36+CI40+CI46+CI49+#REF!+#REF!+CI70</f>
        <v>#REF!</v>
      </c>
      <c r="CJ29" s="210" t="e">
        <f>CJ33+CJ36+CJ40+CJ46+CJ49+#REF!+#REF!+CJ70</f>
        <v>#REF!</v>
      </c>
      <c r="CK29" s="210" t="e">
        <f>CK33+CK36+CK40+CK46+CK49+#REF!+#REF!+CK70</f>
        <v>#REF!</v>
      </c>
      <c r="CL29" s="210" t="e">
        <f>CL33+CL36+CL40+CL46+CL49+#REF!+#REF!+CL70</f>
        <v>#REF!</v>
      </c>
      <c r="CM29" s="210" t="e">
        <f>CM33+CM36+CM40+CM46+CM49+#REF!+#REF!+CM70</f>
        <v>#REF!</v>
      </c>
      <c r="CN29" s="210" t="e">
        <f>CN33+CN36+CN40+CN46+CN49+#REF!+#REF!+CN70</f>
        <v>#REF!</v>
      </c>
      <c r="CO29" s="210" t="e">
        <f>CO33+CO36+CO40+CO46+CO49+#REF!+#REF!+CO70</f>
        <v>#REF!</v>
      </c>
      <c r="CP29" s="210" t="e">
        <f>CP33+CP36+CP40+CP46+CP49+#REF!+#REF!+CP70</f>
        <v>#REF!</v>
      </c>
      <c r="CQ29" s="210" t="e">
        <f>CQ33+CQ36+CQ40+CQ46+CQ49+#REF!+#REF!+CQ70</f>
        <v>#REF!</v>
      </c>
      <c r="CR29" s="210" t="e">
        <f>CR33+CR36+CR40+CR46+CR49+#REF!+#REF!+CR70</f>
        <v>#REF!</v>
      </c>
      <c r="CS29" s="210" t="e">
        <f>CS33+CS36+CS40+CS46+CS49+#REF!+#REF!+CS70</f>
        <v>#REF!</v>
      </c>
      <c r="CT29" s="210" t="e">
        <f>CT33+CT36+CT40+CT46+CT49+#REF!+#REF!+CT70</f>
        <v>#REF!</v>
      </c>
      <c r="CU29" s="210" t="e">
        <f>CU33+CU36+CU40+CU46+CU49+#REF!+#REF!+CU70</f>
        <v>#REF!</v>
      </c>
      <c r="CV29" s="210" t="e">
        <f>CV33+CV36+CV40+CV46+CV49+#REF!+#REF!+CV70</f>
        <v>#REF!</v>
      </c>
      <c r="CW29" s="210">
        <f>CX29</f>
        <v>495808.97831999994</v>
      </c>
      <c r="CX29" s="210">
        <f>CX33+CX36+CX40+CX46+CX49++CX70+CX52+CX56+CX58+CX61</f>
        <v>495808.97831999994</v>
      </c>
      <c r="CY29" s="210">
        <f t="shared" ref="CY29:DE29" si="144">CY33+CY36+CY40+CY46+CY49++CY70</f>
        <v>0</v>
      </c>
      <c r="CZ29" s="210">
        <f t="shared" si="144"/>
        <v>892274.69400000002</v>
      </c>
      <c r="DA29" s="210">
        <f t="shared" si="144"/>
        <v>892274.69400000002</v>
      </c>
      <c r="DB29" s="210">
        <f t="shared" si="144"/>
        <v>0</v>
      </c>
      <c r="DC29" s="210">
        <f t="shared" si="144"/>
        <v>0</v>
      </c>
      <c r="DD29" s="210">
        <f t="shared" si="144"/>
        <v>0</v>
      </c>
      <c r="DE29" s="210">
        <f t="shared" si="144"/>
        <v>0</v>
      </c>
      <c r="DF29" s="210">
        <f>DF33+DF36+DF40+DF46+DF49++DF70+DF52+DF56+DF58+DF61</f>
        <v>-235442.89624999999</v>
      </c>
      <c r="DG29" s="210">
        <f>DG33+DG36+DG40+DG46+DG49++DG70+DG52+DG56+DG58+DG61</f>
        <v>-235442.89624999999</v>
      </c>
      <c r="DH29" s="210">
        <f>DH33+DH36+DH40+DH46+DH49++DH70</f>
        <v>0</v>
      </c>
      <c r="DI29" s="210">
        <f>DI33+DI36+DI40+DI46+DI49++DI70+DI52+DI56+DI58+DI61</f>
        <v>827051.68206999998</v>
      </c>
      <c r="DJ29" s="210">
        <f>DJ33+DJ36+DJ40+DJ46+DJ49++DJ70+DJ52+DJ56+DJ58+DJ61+DJ64</f>
        <v>827051.68206999998</v>
      </c>
      <c r="DK29" s="210">
        <v>0</v>
      </c>
      <c r="DL29" s="210">
        <f>DL33+DL36+DL40+DL46+DL49++DL70</f>
        <v>0</v>
      </c>
      <c r="DM29" s="210">
        <f>DO29</f>
        <v>807577.66243000003</v>
      </c>
      <c r="DN29" s="215">
        <f>DM29/DI29</f>
        <v>0.97645368474282157</v>
      </c>
      <c r="DO29" s="210">
        <f>DO33+DO36+DO40+DO46+DO49++DO70+DO52+DO56+DO58+DO61+DO64</f>
        <v>807577.66243000003</v>
      </c>
      <c r="DP29" s="210"/>
      <c r="DQ29" s="210"/>
      <c r="DR29" s="210">
        <f>DT29</f>
        <v>19474.019640000017</v>
      </c>
      <c r="DS29" s="176">
        <f t="shared" si="121"/>
        <v>2.3546315257178541E-2</v>
      </c>
      <c r="DT29" s="210">
        <f>DT33+DT36+DT40+DT46+DT49++DT70+DT52+DT56+DT58+DT61+DT64</f>
        <v>19474.019640000017</v>
      </c>
      <c r="DU29" s="210"/>
      <c r="DV29" s="210"/>
      <c r="DW29" s="210"/>
      <c r="DX29" s="210">
        <f>DZ29</f>
        <v>17561.899069999999</v>
      </c>
      <c r="DY29" s="215">
        <f t="shared" si="123"/>
        <v>2.1234342968803242E-2</v>
      </c>
      <c r="DZ29" s="210">
        <f>DZ33+DZ36+DZ40+DZ46+DZ49++DZ70+DZ52+DZ56+DZ58+DZ61+DZ64</f>
        <v>17561.899069999999</v>
      </c>
      <c r="EA29" s="215">
        <f t="shared" si="124"/>
        <v>2.1234342968803242E-2</v>
      </c>
      <c r="EB29" s="210">
        <v>0</v>
      </c>
      <c r="EC29" s="215">
        <v>0</v>
      </c>
      <c r="ED29" s="210">
        <v>0</v>
      </c>
      <c r="EE29" s="215">
        <v>0</v>
      </c>
      <c r="EF29" s="210">
        <f>EF33+EF36+EF40+EF46+EF49++EF70+EF52+EF56+EF58+EF61</f>
        <v>786316.60725999996</v>
      </c>
      <c r="EG29" s="216">
        <f t="shared" si="126"/>
        <v>0.95074663930548386</v>
      </c>
      <c r="EH29" s="216">
        <f>EF29/DM29</f>
        <v>0.9736730519439758</v>
      </c>
      <c r="EI29" s="216"/>
      <c r="EJ29" s="216"/>
      <c r="EK29" s="216"/>
      <c r="EL29" s="216"/>
      <c r="EM29" s="216"/>
      <c r="EN29" s="210">
        <f>EN33+EN36+EN40+EN46+EN49++EN70+EN52+EN56+EN58+EN61+EN64</f>
        <v>786316.60725999996</v>
      </c>
      <c r="EO29" s="216">
        <f t="shared" si="128"/>
        <v>0.95074663930548386</v>
      </c>
      <c r="EP29" s="210">
        <f>EP33+EP36+EP40+EP46+EP49++EP70+EP52+EP56+EP58+EP61+EP64</f>
        <v>0</v>
      </c>
      <c r="EQ29" s="216">
        <v>0</v>
      </c>
      <c r="ER29" s="210">
        <v>0</v>
      </c>
      <c r="ES29" s="216">
        <f>ES33+ES36+ES40+ES46+ES49++ES70</f>
        <v>0</v>
      </c>
      <c r="ET29" s="210">
        <f t="shared" ref="ET29:FH29" si="145">ET33+ET36+ET40+ET46+ET49++ET70</f>
        <v>0</v>
      </c>
      <c r="EU29" s="210">
        <f>EW29+EX29+EY29</f>
        <v>40735.074810000006</v>
      </c>
      <c r="EV29" s="216">
        <f t="shared" si="141"/>
        <v>4.9253360694516149E-2</v>
      </c>
      <c r="EW29" s="210">
        <f>EW33+EW36+EW40+EW46+EW49++EW70+EW52+EW56+EW58+EW61+EW64</f>
        <v>40735.074810000006</v>
      </c>
      <c r="EX29" s="210"/>
      <c r="EY29" s="210"/>
      <c r="EZ29" s="209">
        <f>EZ33+EZ36+EZ40+EZ46+EZ49++EZ70+EZ52+EZ56+EZ58+EZ61+EZ64</f>
        <v>141383.41973999998</v>
      </c>
      <c r="FA29" s="216">
        <f t="shared" si="130"/>
        <v>0.17094871191862659</v>
      </c>
      <c r="FB29" s="209">
        <f>FB33+FB36+FB40+FB46+FB49++FB70+FB52+FB56+FB58+FB61+FB64</f>
        <v>141383.41973999998</v>
      </c>
      <c r="FC29" s="216">
        <f>FB29/DJ29</f>
        <v>0.17094871191862659</v>
      </c>
      <c r="FD29" s="210">
        <v>0</v>
      </c>
      <c r="FE29" s="216">
        <v>0</v>
      </c>
      <c r="FF29" s="210">
        <v>0</v>
      </c>
      <c r="FG29" s="216">
        <v>0</v>
      </c>
      <c r="FH29" s="209">
        <f t="shared" si="145"/>
        <v>7484.5429299999996</v>
      </c>
      <c r="FI29" s="161">
        <f t="shared" si="133"/>
        <v>9.0496677441815818E-3</v>
      </c>
      <c r="FJ29" s="209">
        <f>FJ33+FJ36+FJ40+FJ46+FJ49++FJ70+FJ52+FJ56+FJ58+FJ61+FJ64</f>
        <v>7484.5429299999996</v>
      </c>
      <c r="FK29" s="161">
        <f t="shared" si="135"/>
        <v>9.0496677441815818E-3</v>
      </c>
      <c r="FL29" s="210"/>
      <c r="FM29" s="210"/>
      <c r="FN29" s="210"/>
      <c r="FO29" s="217">
        <f>FO33+FO36+FO40+FO46+FO49++FO70</f>
        <v>0</v>
      </c>
    </row>
    <row r="30" spans="2:178" s="220" customFormat="1" ht="31.5" customHeight="1" x14ac:dyDescent="0.25">
      <c r="B30" s="164"/>
      <c r="C30" s="187" t="s">
        <v>132</v>
      </c>
      <c r="D30" s="166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5"/>
      <c r="AL30" s="175"/>
      <c r="AM30" s="219"/>
      <c r="AN30" s="219"/>
      <c r="AO30" s="172"/>
      <c r="AP30" s="171"/>
      <c r="AQ30" s="171"/>
      <c r="AR30" s="175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4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1"/>
      <c r="BW30" s="171"/>
      <c r="BX30" s="171"/>
      <c r="BY30" s="171"/>
      <c r="BZ30" s="171"/>
      <c r="CA30" s="171"/>
      <c r="CB30" s="171"/>
      <c r="CC30" s="171"/>
      <c r="CD30" s="171"/>
      <c r="CE30" s="175"/>
      <c r="CF30" s="175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>
        <f>DJ30</f>
        <v>260366.08207000006</v>
      </c>
      <c r="DJ30" s="171">
        <f>DJ33+DJ36-DJ39+DJ40-DJ45+DJ46+DJ49-DJ55+DJ56+DJ58+DJ61+DJ64+DJ70</f>
        <v>260366.08207000006</v>
      </c>
      <c r="DK30" s="171"/>
      <c r="DL30" s="171"/>
      <c r="DM30" s="171">
        <f t="shared" ref="DM30:DM93" si="146">DO30</f>
        <v>240892.06243000008</v>
      </c>
      <c r="DN30" s="215">
        <f t="shared" ref="DN30:DN93" si="147">DM30/DI30</f>
        <v>0.9252052360846128</v>
      </c>
      <c r="DO30" s="171">
        <f>DO33+DO36-DO39+DO40-DO45+DO46+DO49-DO55+DO56+DO58+DO61+DO64+DO70</f>
        <v>240892.06243000008</v>
      </c>
      <c r="DP30" s="171"/>
      <c r="DQ30" s="171"/>
      <c r="DR30" s="171">
        <f>DT30+DU30+DV30</f>
        <v>19474.019639999984</v>
      </c>
      <c r="DS30" s="176">
        <f t="shared" si="121"/>
        <v>7.4794763915387211E-2</v>
      </c>
      <c r="DT30" s="171">
        <f>DJ30-DO30</f>
        <v>19474.019639999984</v>
      </c>
      <c r="DU30" s="171"/>
      <c r="DV30" s="171"/>
      <c r="DW30" s="171"/>
      <c r="DX30" s="171">
        <f>DZ30</f>
        <v>17561.899069999999</v>
      </c>
      <c r="DY30" s="176">
        <f t="shared" si="123"/>
        <v>6.7450794398321204E-2</v>
      </c>
      <c r="DZ30" s="171">
        <f>DZ33+DZ36-DZ39+DZ40-DZ45+DZ46+DZ49-DZ55+DZ56+DZ58+DZ61+DZ64+DZ70</f>
        <v>17561.899069999999</v>
      </c>
      <c r="EA30" s="176">
        <f t="shared" si="124"/>
        <v>6.7450794398321204E-2</v>
      </c>
      <c r="EB30" s="171"/>
      <c r="EC30" s="176"/>
      <c r="ED30" s="171"/>
      <c r="EE30" s="176"/>
      <c r="EF30" s="171">
        <f>EN30</f>
        <v>219631.00726000007</v>
      </c>
      <c r="EG30" s="188">
        <f t="shared" si="126"/>
        <v>0.84354692252484609</v>
      </c>
      <c r="EH30" s="216">
        <f>EF30/DM30</f>
        <v>0.9117403248760918</v>
      </c>
      <c r="EI30" s="188"/>
      <c r="EJ30" s="188"/>
      <c r="EK30" s="188"/>
      <c r="EL30" s="188"/>
      <c r="EM30" s="188"/>
      <c r="EN30" s="171">
        <f>EN33+EN36-EN39+EN40-EN45+EN46+EN49-EN55+EN56+EN58+EN61+EN64+EN70</f>
        <v>219631.00726000007</v>
      </c>
      <c r="EO30" s="188">
        <f t="shared" si="128"/>
        <v>0.84354692252484609</v>
      </c>
      <c r="EP30" s="171"/>
      <c r="EQ30" s="188"/>
      <c r="ER30" s="171"/>
      <c r="ES30" s="188"/>
      <c r="ET30" s="171"/>
      <c r="EU30" s="171">
        <f>EW30+EX30+EY30</f>
        <v>40735.074809999991</v>
      </c>
      <c r="EV30" s="188">
        <f t="shared" si="141"/>
        <v>0.15645307747515388</v>
      </c>
      <c r="EW30" s="171">
        <f>DJ30-EN30</f>
        <v>40735.074809999991</v>
      </c>
      <c r="EX30" s="171"/>
      <c r="EY30" s="171"/>
      <c r="EZ30" s="168">
        <f>FB30</f>
        <v>141383.41974000001</v>
      </c>
      <c r="FA30" s="188">
        <f t="shared" si="130"/>
        <v>0.54301781021534412</v>
      </c>
      <c r="FB30" s="168">
        <f>FB33+FB36-FB39+FB40-FB45+FB46+FB49-FB55+FB56+FB58+FB61+FB64+FB70</f>
        <v>141383.41974000001</v>
      </c>
      <c r="FC30" s="188">
        <f>FB30/DJ30</f>
        <v>0.54301781021534412</v>
      </c>
      <c r="FD30" s="171"/>
      <c r="FE30" s="188"/>
      <c r="FF30" s="171"/>
      <c r="FG30" s="188"/>
      <c r="FH30" s="168">
        <f>FJ30</f>
        <v>7484.5429299999996</v>
      </c>
      <c r="FI30" s="188">
        <f t="shared" si="133"/>
        <v>2.8746228658108247E-2</v>
      </c>
      <c r="FJ30" s="168">
        <f>FJ33+FJ36-FJ39+FJ40-FJ45+FJ46+FJ49-FJ55+FJ56+FJ58+FJ61+FJ64+FJ70</f>
        <v>7484.5429299999996</v>
      </c>
      <c r="FK30" s="188">
        <f t="shared" si="135"/>
        <v>2.8746228658108247E-2</v>
      </c>
      <c r="FL30" s="171"/>
      <c r="FM30" s="171"/>
      <c r="FN30" s="171"/>
      <c r="FO30" s="177"/>
    </row>
    <row r="31" spans="2:178" s="222" customFormat="1" ht="33" customHeight="1" x14ac:dyDescent="0.25">
      <c r="B31" s="192"/>
      <c r="C31" s="193" t="s">
        <v>133</v>
      </c>
      <c r="D31" s="194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9"/>
      <c r="AL31" s="199"/>
      <c r="AM31" s="221"/>
      <c r="AN31" s="221"/>
      <c r="AO31" s="197"/>
      <c r="AP31" s="196"/>
      <c r="AQ31" s="196"/>
      <c r="AR31" s="199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8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6"/>
      <c r="BW31" s="196"/>
      <c r="BX31" s="196"/>
      <c r="BY31" s="196"/>
      <c r="BZ31" s="196"/>
      <c r="CA31" s="196"/>
      <c r="CB31" s="196"/>
      <c r="CC31" s="196"/>
      <c r="CD31" s="196"/>
      <c r="CE31" s="199"/>
      <c r="CF31" s="199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>
        <f>DJ31</f>
        <v>566685.6</v>
      </c>
      <c r="DJ31" s="196">
        <f>DJ39+DJ45+DJ55</f>
        <v>566685.6</v>
      </c>
      <c r="DK31" s="196"/>
      <c r="DL31" s="196"/>
      <c r="DM31" s="196">
        <f t="shared" si="146"/>
        <v>566685.6</v>
      </c>
      <c r="DN31" s="200">
        <f t="shared" si="147"/>
        <v>1</v>
      </c>
      <c r="DO31" s="196">
        <f>DO39+DO45+DO55</f>
        <v>566685.6</v>
      </c>
      <c r="DP31" s="196"/>
      <c r="DQ31" s="196"/>
      <c r="DR31" s="196">
        <f t="shared" ref="DR31:DR92" si="148">DT31+DU31+DV31</f>
        <v>0</v>
      </c>
      <c r="DS31" s="200">
        <f t="shared" si="121"/>
        <v>0</v>
      </c>
      <c r="DT31" s="196">
        <f>DJ31-DO31</f>
        <v>0</v>
      </c>
      <c r="DU31" s="196"/>
      <c r="DV31" s="196"/>
      <c r="DW31" s="196"/>
      <c r="DX31" s="196">
        <f>DZ31</f>
        <v>0</v>
      </c>
      <c r="DY31" s="200">
        <f t="shared" si="123"/>
        <v>0</v>
      </c>
      <c r="DZ31" s="196">
        <f>DZ39+DZ45+DZ55</f>
        <v>0</v>
      </c>
      <c r="EA31" s="200"/>
      <c r="EB31" s="196"/>
      <c r="EC31" s="200"/>
      <c r="ED31" s="196"/>
      <c r="EE31" s="200"/>
      <c r="EF31" s="196">
        <f>EN31</f>
        <v>566685.6</v>
      </c>
      <c r="EG31" s="201">
        <f t="shared" si="126"/>
        <v>1</v>
      </c>
      <c r="EH31" s="201">
        <f>EF31/DM31</f>
        <v>1</v>
      </c>
      <c r="EI31" s="201"/>
      <c r="EJ31" s="201"/>
      <c r="EK31" s="201"/>
      <c r="EL31" s="201"/>
      <c r="EM31" s="201"/>
      <c r="EN31" s="196">
        <f>EN39+EN45+EN55</f>
        <v>566685.6</v>
      </c>
      <c r="EO31" s="201">
        <f t="shared" si="128"/>
        <v>1</v>
      </c>
      <c r="EP31" s="196"/>
      <c r="EQ31" s="201"/>
      <c r="ER31" s="196"/>
      <c r="ES31" s="201"/>
      <c r="ET31" s="196"/>
      <c r="EU31" s="196">
        <f t="shared" ref="EU31:EU94" si="149">EW31+EX31+EY31</f>
        <v>0</v>
      </c>
      <c r="EV31" s="201">
        <f t="shared" si="141"/>
        <v>0</v>
      </c>
      <c r="EW31" s="196">
        <f>DJ31-EN31</f>
        <v>0</v>
      </c>
      <c r="EX31" s="196"/>
      <c r="EY31" s="196"/>
      <c r="EZ31" s="195">
        <f>FB31</f>
        <v>0</v>
      </c>
      <c r="FA31" s="201">
        <f t="shared" si="130"/>
        <v>0</v>
      </c>
      <c r="FB31" s="195">
        <f>FB39+FB45+FB55</f>
        <v>0</v>
      </c>
      <c r="FC31" s="201">
        <f>FB31/DJ31</f>
        <v>0</v>
      </c>
      <c r="FD31" s="196"/>
      <c r="FE31" s="201"/>
      <c r="FF31" s="196"/>
      <c r="FG31" s="201"/>
      <c r="FH31" s="195">
        <f>FJ31</f>
        <v>0</v>
      </c>
      <c r="FI31" s="201">
        <f t="shared" si="133"/>
        <v>0</v>
      </c>
      <c r="FJ31" s="195">
        <f>FJ39+FJ45+FJ55</f>
        <v>0</v>
      </c>
      <c r="FK31" s="201">
        <f t="shared" si="135"/>
        <v>0</v>
      </c>
      <c r="FL31" s="196"/>
      <c r="FM31" s="196"/>
      <c r="FN31" s="196"/>
      <c r="FO31" s="203"/>
    </row>
    <row r="32" spans="2:178" s="179" customFormat="1" ht="24.75" customHeight="1" x14ac:dyDescent="0.2">
      <c r="B32" s="164"/>
      <c r="C32" s="223" t="s">
        <v>137</v>
      </c>
      <c r="D32" s="166"/>
      <c r="E32" s="167"/>
      <c r="F32" s="168"/>
      <c r="G32" s="168"/>
      <c r="H32" s="167"/>
      <c r="I32" s="168"/>
      <c r="J32" s="168"/>
      <c r="K32" s="167"/>
      <c r="L32" s="168"/>
      <c r="M32" s="168"/>
      <c r="N32" s="167"/>
      <c r="O32" s="168"/>
      <c r="P32" s="168"/>
      <c r="Q32" s="170"/>
      <c r="R32" s="171"/>
      <c r="S32" s="171"/>
      <c r="T32" s="170"/>
      <c r="U32" s="171"/>
      <c r="V32" s="171"/>
      <c r="W32" s="170"/>
      <c r="X32" s="171"/>
      <c r="Y32" s="171"/>
      <c r="Z32" s="170"/>
      <c r="AA32" s="171"/>
      <c r="AB32" s="171"/>
      <c r="AC32" s="170"/>
      <c r="AD32" s="171"/>
      <c r="AE32" s="171"/>
      <c r="AF32" s="170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0"/>
      <c r="AT32" s="171"/>
      <c r="AU32" s="171"/>
      <c r="AV32" s="170"/>
      <c r="AW32" s="171"/>
      <c r="AX32" s="171"/>
      <c r="AY32" s="170"/>
      <c r="AZ32" s="171"/>
      <c r="BA32" s="171"/>
      <c r="BB32" s="170"/>
      <c r="BC32" s="171"/>
      <c r="BD32" s="171"/>
      <c r="BE32" s="170"/>
      <c r="BF32" s="171"/>
      <c r="BG32" s="171"/>
      <c r="BH32" s="170"/>
      <c r="BI32" s="171"/>
      <c r="BJ32" s="171"/>
      <c r="BK32" s="224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0"/>
      <c r="BW32" s="171"/>
      <c r="BX32" s="171"/>
      <c r="BY32" s="170"/>
      <c r="BZ32" s="171"/>
      <c r="CA32" s="171"/>
      <c r="CB32" s="170"/>
      <c r="CC32" s="171"/>
      <c r="CD32" s="171"/>
      <c r="CE32" s="171"/>
      <c r="CF32" s="171"/>
      <c r="CG32" s="170"/>
      <c r="CH32" s="170"/>
      <c r="CI32" s="171"/>
      <c r="CJ32" s="171"/>
      <c r="CK32" s="170"/>
      <c r="CL32" s="171"/>
      <c r="CM32" s="171"/>
      <c r="CN32" s="171"/>
      <c r="CO32" s="171"/>
      <c r="CP32" s="171"/>
      <c r="CQ32" s="170"/>
      <c r="CR32" s="171"/>
      <c r="CS32" s="171"/>
      <c r="CT32" s="170"/>
      <c r="CU32" s="171"/>
      <c r="CV32" s="171"/>
      <c r="CW32" s="171"/>
      <c r="CX32" s="171"/>
      <c r="CY32" s="171"/>
      <c r="CZ32" s="170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210"/>
      <c r="DN32" s="215"/>
      <c r="DO32" s="171"/>
      <c r="DP32" s="171"/>
      <c r="DQ32" s="171"/>
      <c r="DR32" s="171"/>
      <c r="DS32" s="176"/>
      <c r="DT32" s="171"/>
      <c r="DU32" s="171"/>
      <c r="DV32" s="171"/>
      <c r="DW32" s="171"/>
      <c r="DX32" s="171"/>
      <c r="DY32" s="160"/>
      <c r="DZ32" s="171"/>
      <c r="EA32" s="176"/>
      <c r="EB32" s="171"/>
      <c r="EC32" s="176"/>
      <c r="ED32" s="171"/>
      <c r="EE32" s="176"/>
      <c r="EF32" s="171"/>
      <c r="EG32" s="188"/>
      <c r="EH32" s="216"/>
      <c r="EI32" s="188"/>
      <c r="EJ32" s="188"/>
      <c r="EK32" s="188"/>
      <c r="EL32" s="188"/>
      <c r="EM32" s="188"/>
      <c r="EN32" s="171"/>
      <c r="EO32" s="188"/>
      <c r="EP32" s="171"/>
      <c r="EQ32" s="171"/>
      <c r="ER32" s="171"/>
      <c r="ES32" s="171"/>
      <c r="ET32" s="171"/>
      <c r="EU32" s="171"/>
      <c r="EV32" s="161"/>
      <c r="EW32" s="171"/>
      <c r="EX32" s="171"/>
      <c r="EY32" s="171"/>
      <c r="EZ32" s="168"/>
      <c r="FA32" s="188"/>
      <c r="FB32" s="168"/>
      <c r="FC32" s="161"/>
      <c r="FD32" s="171"/>
      <c r="FE32" s="171"/>
      <c r="FF32" s="171"/>
      <c r="FG32" s="171"/>
      <c r="FH32" s="168"/>
      <c r="FI32" s="161"/>
      <c r="FJ32" s="168"/>
      <c r="FK32" s="161"/>
      <c r="FL32" s="171"/>
      <c r="FM32" s="171"/>
      <c r="FN32" s="171"/>
      <c r="FO32" s="177"/>
      <c r="FP32" s="178"/>
      <c r="FQ32" s="178"/>
      <c r="FR32" s="178"/>
      <c r="FS32" s="178"/>
      <c r="FT32" s="178"/>
      <c r="FU32" s="178"/>
      <c r="FV32" s="178"/>
    </row>
    <row r="33" spans="2:171" s="190" customFormat="1" ht="33.75" customHeight="1" x14ac:dyDescent="0.25">
      <c r="B33" s="225" t="s">
        <v>138</v>
      </c>
      <c r="C33" s="223" t="s">
        <v>139</v>
      </c>
      <c r="D33" s="166" t="s">
        <v>140</v>
      </c>
      <c r="E33" s="168">
        <f t="shared" ref="E33:E42" si="150">F33+G33</f>
        <v>20000</v>
      </c>
      <c r="F33" s="226">
        <f>SUM(F34:F35)</f>
        <v>20000</v>
      </c>
      <c r="G33" s="226">
        <f>SUM(G34:G35)</f>
        <v>0</v>
      </c>
      <c r="H33" s="168">
        <f t="shared" ref="H33:H42" si="151">I33+J33</f>
        <v>0</v>
      </c>
      <c r="I33" s="226">
        <f>SUM(I34:I35)</f>
        <v>0</v>
      </c>
      <c r="J33" s="226"/>
      <c r="K33" s="168">
        <f t="shared" ref="K33:K42" si="152">L33+M33</f>
        <v>20000</v>
      </c>
      <c r="L33" s="226">
        <f>SUM(L34:L35)</f>
        <v>20000</v>
      </c>
      <c r="M33" s="226">
        <f>SUM(M34:M35)</f>
        <v>0</v>
      </c>
      <c r="N33" s="168">
        <f t="shared" ref="N33:N42" si="153">O33+P33</f>
        <v>-2950.1736999999998</v>
      </c>
      <c r="O33" s="226">
        <f>SUM(O34:O35)</f>
        <v>-2950.1736999999998</v>
      </c>
      <c r="P33" s="226"/>
      <c r="Q33" s="171">
        <f t="shared" ref="Q33:Q42" si="154">R33+S33</f>
        <v>17049.826300000001</v>
      </c>
      <c r="R33" s="175">
        <f>SUM(R34:R35)</f>
        <v>17049.826300000001</v>
      </c>
      <c r="S33" s="175">
        <f>SUM(S34:S35)</f>
        <v>0</v>
      </c>
      <c r="T33" s="171">
        <f t="shared" ref="T33:T42" si="155">U33+V33</f>
        <v>20000</v>
      </c>
      <c r="U33" s="175">
        <f>SUM(U34:U35)</f>
        <v>20000</v>
      </c>
      <c r="V33" s="175">
        <f>SUM(V34:V35)</f>
        <v>0</v>
      </c>
      <c r="W33" s="171">
        <f t="shared" ref="W33:W42" si="156">X33+Y33</f>
        <v>7653.2378299999982</v>
      </c>
      <c r="X33" s="175">
        <f>SUM(X34:X35)</f>
        <v>7653.2378299999982</v>
      </c>
      <c r="Y33" s="175"/>
      <c r="Z33" s="171">
        <f t="shared" ref="Z33:Z38" si="157">AA33+AB33</f>
        <v>27653.237829999998</v>
      </c>
      <c r="AA33" s="175">
        <f t="shared" ref="AA33:AH33" si="158">SUM(AA34:AA35)</f>
        <v>27653.237829999998</v>
      </c>
      <c r="AB33" s="175">
        <f t="shared" si="158"/>
        <v>0</v>
      </c>
      <c r="AC33" s="175">
        <f t="shared" si="158"/>
        <v>0</v>
      </c>
      <c r="AD33" s="175">
        <f t="shared" si="158"/>
        <v>0</v>
      </c>
      <c r="AE33" s="175">
        <f t="shared" si="158"/>
        <v>0</v>
      </c>
      <c r="AF33" s="175">
        <f t="shared" si="158"/>
        <v>27653.237829999998</v>
      </c>
      <c r="AG33" s="175">
        <f t="shared" si="158"/>
        <v>27653.237829999998</v>
      </c>
      <c r="AH33" s="175">
        <f t="shared" si="158"/>
        <v>0</v>
      </c>
      <c r="AI33" s="175">
        <f>AA33-AJ33</f>
        <v>0</v>
      </c>
      <c r="AJ33" s="175">
        <f>SUM(AJ34:AJ35)</f>
        <v>27653.237829999998</v>
      </c>
      <c r="AK33" s="175">
        <f t="shared" ref="AK33:AK42" si="159">Z33-AJ33</f>
        <v>0</v>
      </c>
      <c r="AL33" s="175">
        <f>AF33-AJ33</f>
        <v>0</v>
      </c>
      <c r="AM33" s="862" t="s">
        <v>141</v>
      </c>
      <c r="AN33" s="227" t="s">
        <v>142</v>
      </c>
      <c r="AO33" s="172">
        <v>1</v>
      </c>
      <c r="AP33" s="175">
        <f>AP34+AP35</f>
        <v>24887.913519999998</v>
      </c>
      <c r="AQ33" s="175">
        <f>AQ34+AQ35</f>
        <v>0</v>
      </c>
      <c r="AR33" s="175">
        <f>AR34+AR35</f>
        <v>2765.32431</v>
      </c>
      <c r="AS33" s="171">
        <f t="shared" ref="AS33:AS42" si="160">AT33+AU33</f>
        <v>10000</v>
      </c>
      <c r="AT33" s="175">
        <f>SUM(AT34:AT35)</f>
        <v>10000</v>
      </c>
      <c r="AU33" s="175">
        <f>SUM(AU34:AU35)</f>
        <v>0</v>
      </c>
      <c r="AV33" s="171">
        <f t="shared" ref="AV33:AV42" si="161">AW33+AX33</f>
        <v>0</v>
      </c>
      <c r="AW33" s="175">
        <f>SUM(AW34:AW35)</f>
        <v>0</v>
      </c>
      <c r="AX33" s="175"/>
      <c r="AY33" s="171">
        <f t="shared" ref="AY33:AY42" si="162">AZ33+BA33</f>
        <v>10000</v>
      </c>
      <c r="AZ33" s="175">
        <f>SUM(AZ34:AZ35)</f>
        <v>10000</v>
      </c>
      <c r="BA33" s="175">
        <f>SUM(BA34:BA35)</f>
        <v>0</v>
      </c>
      <c r="BB33" s="171">
        <f t="shared" ref="BB33:BB42" si="163">BC33+BD33</f>
        <v>50000</v>
      </c>
      <c r="BC33" s="175">
        <f>SUM(BC34:BC35)</f>
        <v>50000</v>
      </c>
      <c r="BD33" s="175">
        <f>SUM(BD34:BD35)</f>
        <v>0</v>
      </c>
      <c r="BE33" s="171">
        <f t="shared" ref="BE33:BE42" si="164">BF33+BG33</f>
        <v>0</v>
      </c>
      <c r="BF33" s="175">
        <f>SUM(BF34:BF35)</f>
        <v>0</v>
      </c>
      <c r="BG33" s="175"/>
      <c r="BH33" s="171">
        <f t="shared" ref="BH33:BH42" si="165">BI33+BJ33</f>
        <v>10000</v>
      </c>
      <c r="BI33" s="175">
        <f>SUM(BI34:BI35)</f>
        <v>10000</v>
      </c>
      <c r="BJ33" s="175">
        <f>SUM(BJ34:BJ35)</f>
        <v>0</v>
      </c>
      <c r="BK33" s="174">
        <v>1</v>
      </c>
      <c r="BL33" s="175">
        <f t="shared" ref="BL33:BL42" si="166">AZ33</f>
        <v>10000</v>
      </c>
      <c r="BM33" s="175">
        <f t="shared" ref="BM33:BU33" si="167">BM34+BM35</f>
        <v>0</v>
      </c>
      <c r="BN33" s="175">
        <f t="shared" si="167"/>
        <v>0</v>
      </c>
      <c r="BO33" s="175">
        <f t="shared" si="167"/>
        <v>0</v>
      </c>
      <c r="BP33" s="175">
        <f t="shared" si="167"/>
        <v>0</v>
      </c>
      <c r="BQ33" s="175">
        <f t="shared" si="167"/>
        <v>0</v>
      </c>
      <c r="BR33" s="175">
        <f t="shared" si="167"/>
        <v>0</v>
      </c>
      <c r="BS33" s="175">
        <f t="shared" si="167"/>
        <v>10000</v>
      </c>
      <c r="BT33" s="175">
        <f t="shared" si="167"/>
        <v>10000</v>
      </c>
      <c r="BU33" s="175">
        <f t="shared" si="167"/>
        <v>0</v>
      </c>
      <c r="BV33" s="171">
        <f t="shared" ref="BV33:BV42" si="168">BW33+BX33</f>
        <v>50000</v>
      </c>
      <c r="BW33" s="175">
        <f>SUM(BW34:BW35)</f>
        <v>50000</v>
      </c>
      <c r="BX33" s="175">
        <f>SUM(BX34:BX35)</f>
        <v>0</v>
      </c>
      <c r="BY33" s="171">
        <f t="shared" ref="BY33:BY42" si="169">BZ33+CA33</f>
        <v>-9000</v>
      </c>
      <c r="BZ33" s="175">
        <f>SUM(BZ34:BZ35)</f>
        <v>-9000</v>
      </c>
      <c r="CA33" s="175"/>
      <c r="CB33" s="171">
        <f t="shared" ref="CB33:CB42" si="170">CC33+CD33</f>
        <v>1000</v>
      </c>
      <c r="CC33" s="175">
        <f>SUM(CC34:CC35)</f>
        <v>1000</v>
      </c>
      <c r="CD33" s="175">
        <f>SUM(CD34:CD35)</f>
        <v>0</v>
      </c>
      <c r="CE33" s="175">
        <v>1</v>
      </c>
      <c r="CF33" s="175">
        <f t="shared" ref="CF33:CF42" si="171">CB33</f>
        <v>1000</v>
      </c>
      <c r="CG33" s="227"/>
      <c r="CH33" s="171">
        <f t="shared" ref="CH33:CH42" si="172">CI33+CJ33</f>
        <v>50000</v>
      </c>
      <c r="CI33" s="175">
        <f>SUM(CI34:CI35)</f>
        <v>50000</v>
      </c>
      <c r="CJ33" s="175">
        <f>SUM(CJ34:CJ35)</f>
        <v>0</v>
      </c>
      <c r="CK33" s="171">
        <f t="shared" ref="CK33:CK42" si="173">CL33+CM33</f>
        <v>0</v>
      </c>
      <c r="CL33" s="175">
        <f>SUM(CL34:CL35)</f>
        <v>0</v>
      </c>
      <c r="CM33" s="175"/>
      <c r="CN33" s="175"/>
      <c r="CO33" s="175"/>
      <c r="CP33" s="175"/>
      <c r="CQ33" s="171">
        <f t="shared" ref="CQ33:CQ42" si="174">CR33+CS33</f>
        <v>50000</v>
      </c>
      <c r="CR33" s="175">
        <f>SUM(CR34:CR35)</f>
        <v>50000</v>
      </c>
      <c r="CS33" s="175">
        <f>SUM(CS34:CS35)</f>
        <v>0</v>
      </c>
      <c r="CT33" s="171">
        <f t="shared" ref="CT33:CT42" si="175">CU33+CV33</f>
        <v>0</v>
      </c>
      <c r="CU33" s="175"/>
      <c r="CV33" s="175"/>
      <c r="CW33" s="171">
        <f t="shared" ref="CW33:CW57" si="176">CX33+CY33</f>
        <v>8220.2656100000004</v>
      </c>
      <c r="CX33" s="175">
        <f>SUM(CX34:CX35)</f>
        <v>8220.2656100000004</v>
      </c>
      <c r="CY33" s="175"/>
      <c r="CZ33" s="171">
        <f t="shared" ref="CZ33:CZ42" si="177">DA33+DB33</f>
        <v>1000</v>
      </c>
      <c r="DA33" s="175">
        <f>SUM(DA34:DA35)</f>
        <v>1000</v>
      </c>
      <c r="DB33" s="175">
        <f>SUM(DB34:DB35)</f>
        <v>0</v>
      </c>
      <c r="DC33" s="175"/>
      <c r="DD33" s="175"/>
      <c r="DE33" s="175"/>
      <c r="DF33" s="171">
        <f t="shared" ref="DF33:DF58" si="178">DG33+DH33</f>
        <v>-3024</v>
      </c>
      <c r="DG33" s="175">
        <f>SUM(DG34:DG35)</f>
        <v>-3024</v>
      </c>
      <c r="DH33" s="175"/>
      <c r="DI33" s="171">
        <f t="shared" ref="DI33:DI58" si="179">DJ33+DL33</f>
        <v>5196.2656100000004</v>
      </c>
      <c r="DJ33" s="175">
        <f>SUM(DJ34:DJ35)</f>
        <v>5196.2656100000004</v>
      </c>
      <c r="DK33" s="175">
        <v>0</v>
      </c>
      <c r="DL33" s="175">
        <v>0</v>
      </c>
      <c r="DM33" s="171">
        <f t="shared" si="146"/>
        <v>0</v>
      </c>
      <c r="DN33" s="176">
        <f t="shared" si="147"/>
        <v>0</v>
      </c>
      <c r="DO33" s="175">
        <f>SUM(DO34:DO35)</f>
        <v>0</v>
      </c>
      <c r="DP33" s="175"/>
      <c r="DQ33" s="175"/>
      <c r="DR33" s="171">
        <f t="shared" si="148"/>
        <v>5196.2656100000004</v>
      </c>
      <c r="DS33" s="176">
        <f t="shared" ref="DS33:DS71" si="180">DR33/DI33</f>
        <v>1</v>
      </c>
      <c r="DT33" s="171">
        <f t="shared" ref="DT33:DT71" si="181">DJ33-DO33</f>
        <v>5196.2656100000004</v>
      </c>
      <c r="DU33" s="175"/>
      <c r="DV33" s="175"/>
      <c r="DW33" s="175"/>
      <c r="DX33" s="171">
        <f t="shared" ref="DX33:DX44" si="182">DZ33+EB33+ED33</f>
        <v>0</v>
      </c>
      <c r="DY33" s="176">
        <f>DX33/DI33</f>
        <v>0</v>
      </c>
      <c r="DZ33" s="175">
        <f>SUM(DZ34:DZ35)</f>
        <v>0</v>
      </c>
      <c r="EA33" s="176">
        <f>DZ33/DJ33</f>
        <v>0</v>
      </c>
      <c r="EB33" s="171">
        <v>0</v>
      </c>
      <c r="EC33" s="176">
        <v>0</v>
      </c>
      <c r="ED33" s="175"/>
      <c r="EE33" s="176">
        <v>0</v>
      </c>
      <c r="EF33" s="171">
        <f t="shared" ref="EF33:EF57" si="183">EN33+ES33</f>
        <v>0</v>
      </c>
      <c r="EG33" s="188">
        <f t="shared" ref="EG33:EG39" si="184">EF33/DI33</f>
        <v>0</v>
      </c>
      <c r="EH33" s="188">
        <v>0</v>
      </c>
      <c r="EI33" s="188"/>
      <c r="EJ33" s="188"/>
      <c r="EK33" s="188"/>
      <c r="EL33" s="188"/>
      <c r="EM33" s="188"/>
      <c r="EN33" s="175">
        <f>SUM(EN34:EN35)</f>
        <v>0</v>
      </c>
      <c r="EO33" s="188">
        <f>EN33/DJ33</f>
        <v>0</v>
      </c>
      <c r="EP33" s="175">
        <v>0</v>
      </c>
      <c r="EQ33" s="188">
        <v>0</v>
      </c>
      <c r="ER33" s="175">
        <v>0</v>
      </c>
      <c r="ES33" s="188">
        <v>0</v>
      </c>
      <c r="ET33" s="175"/>
      <c r="EU33" s="171">
        <f t="shared" si="149"/>
        <v>5196.2656100000004</v>
      </c>
      <c r="EV33" s="188">
        <f t="shared" si="141"/>
        <v>1</v>
      </c>
      <c r="EW33" s="175">
        <f>SUM(EW34:EW35)</f>
        <v>5196.2656100000004</v>
      </c>
      <c r="EX33" s="175"/>
      <c r="EY33" s="175"/>
      <c r="EZ33" s="226">
        <f t="shared" ref="EZ33:EZ38" si="185">FB33</f>
        <v>5196.2656100000004</v>
      </c>
      <c r="FA33" s="188">
        <f>EZ33/DI33</f>
        <v>1</v>
      </c>
      <c r="FB33" s="226">
        <f>SUM(FB34:FB35)</f>
        <v>5196.2656100000004</v>
      </c>
      <c r="FC33" s="188">
        <f>FB33/DJ33</f>
        <v>1</v>
      </c>
      <c r="FD33" s="175"/>
      <c r="FE33" s="175"/>
      <c r="FF33" s="175"/>
      <c r="FG33" s="175"/>
      <c r="FH33" s="226">
        <f>FJ33</f>
        <v>0</v>
      </c>
      <c r="FI33" s="188">
        <f>FH33/DI33</f>
        <v>0</v>
      </c>
      <c r="FJ33" s="226">
        <f>SUM(FJ34:FJ35)</f>
        <v>0</v>
      </c>
      <c r="FK33" s="188">
        <f>FJ33/DJ33</f>
        <v>0</v>
      </c>
      <c r="FL33" s="175"/>
      <c r="FM33" s="175"/>
      <c r="FN33" s="175"/>
      <c r="FO33" s="228"/>
    </row>
    <row r="34" spans="2:171" s="240" customFormat="1" ht="15.75" hidden="1" customHeight="1" x14ac:dyDescent="0.25">
      <c r="B34" s="229"/>
      <c r="C34" s="230" t="s">
        <v>143</v>
      </c>
      <c r="D34" s="231" t="s">
        <v>144</v>
      </c>
      <c r="E34" s="232">
        <f t="shared" si="150"/>
        <v>2950.1736999999998</v>
      </c>
      <c r="F34" s="232">
        <v>2950.1736999999998</v>
      </c>
      <c r="G34" s="232"/>
      <c r="H34" s="232">
        <f t="shared" si="151"/>
        <v>0</v>
      </c>
      <c r="I34" s="232">
        <f>L34-F34</f>
        <v>0</v>
      </c>
      <c r="J34" s="232"/>
      <c r="K34" s="232">
        <f t="shared" si="152"/>
        <v>2950.1736999999998</v>
      </c>
      <c r="L34" s="232">
        <v>2950.1736999999998</v>
      </c>
      <c r="M34" s="232"/>
      <c r="N34" s="232">
        <f t="shared" si="153"/>
        <v>-2950.1736999999998</v>
      </c>
      <c r="O34" s="232">
        <f>R34-L34</f>
        <v>-2950.1736999999998</v>
      </c>
      <c r="P34" s="232"/>
      <c r="Q34" s="233">
        <f t="shared" si="154"/>
        <v>0</v>
      </c>
      <c r="R34" s="233"/>
      <c r="S34" s="233"/>
      <c r="T34" s="233">
        <f t="shared" si="155"/>
        <v>20000</v>
      </c>
      <c r="U34" s="233">
        <v>20000</v>
      </c>
      <c r="V34" s="233"/>
      <c r="W34" s="233">
        <f t="shared" si="156"/>
        <v>-20000</v>
      </c>
      <c r="X34" s="233">
        <f>AA34-U34</f>
        <v>-20000</v>
      </c>
      <c r="Y34" s="233"/>
      <c r="Z34" s="233">
        <f t="shared" si="157"/>
        <v>0</v>
      </c>
      <c r="AA34" s="233">
        <v>0</v>
      </c>
      <c r="AB34" s="233"/>
      <c r="AC34" s="233">
        <f>AD34+AE34</f>
        <v>0</v>
      </c>
      <c r="AD34" s="233">
        <v>0</v>
      </c>
      <c r="AE34" s="233"/>
      <c r="AF34" s="233">
        <f>AG34</f>
        <v>0</v>
      </c>
      <c r="AG34" s="233">
        <v>0</v>
      </c>
      <c r="AH34" s="233"/>
      <c r="AI34" s="234">
        <f>AA34-AJ34</f>
        <v>0</v>
      </c>
      <c r="AJ34" s="233">
        <v>0</v>
      </c>
      <c r="AK34" s="233">
        <f t="shared" si="159"/>
        <v>0</v>
      </c>
      <c r="AL34" s="233">
        <f>AA34-AK34</f>
        <v>0</v>
      </c>
      <c r="AM34" s="862"/>
      <c r="AN34" s="233"/>
      <c r="AO34" s="235">
        <v>1</v>
      </c>
      <c r="AP34" s="233"/>
      <c r="AQ34" s="233"/>
      <c r="AR34" s="233"/>
      <c r="AS34" s="233">
        <f t="shared" si="160"/>
        <v>10000</v>
      </c>
      <c r="AT34" s="233">
        <v>10000</v>
      </c>
      <c r="AU34" s="233"/>
      <c r="AV34" s="233">
        <f t="shared" si="161"/>
        <v>0</v>
      </c>
      <c r="AW34" s="233">
        <f>AZ34-AT34</f>
        <v>0</v>
      </c>
      <c r="AX34" s="233"/>
      <c r="AY34" s="233">
        <f t="shared" si="162"/>
        <v>10000</v>
      </c>
      <c r="AZ34" s="233">
        <v>10000</v>
      </c>
      <c r="BA34" s="233"/>
      <c r="BB34" s="233">
        <f t="shared" si="163"/>
        <v>50000</v>
      </c>
      <c r="BC34" s="233">
        <v>50000</v>
      </c>
      <c r="BD34" s="233"/>
      <c r="BE34" s="233">
        <f t="shared" si="164"/>
        <v>0</v>
      </c>
      <c r="BF34" s="233">
        <f>BW34-BC34</f>
        <v>0</v>
      </c>
      <c r="BG34" s="233"/>
      <c r="BH34" s="233">
        <f t="shared" si="165"/>
        <v>10000</v>
      </c>
      <c r="BI34" s="233">
        <v>10000</v>
      </c>
      <c r="BJ34" s="233"/>
      <c r="BK34" s="236">
        <v>1</v>
      </c>
      <c r="BL34" s="237">
        <f t="shared" si="166"/>
        <v>10000</v>
      </c>
      <c r="BM34" s="237">
        <f>BN34+BO34</f>
        <v>0</v>
      </c>
      <c r="BN34" s="237">
        <v>0</v>
      </c>
      <c r="BO34" s="237"/>
      <c r="BP34" s="237"/>
      <c r="BQ34" s="237">
        <v>0</v>
      </c>
      <c r="BR34" s="237"/>
      <c r="BS34" s="237">
        <f>BT34+BU34</f>
        <v>10000</v>
      </c>
      <c r="BT34" s="237">
        <f>AZ34-BN34-BQ34</f>
        <v>10000</v>
      </c>
      <c r="BU34" s="237"/>
      <c r="BV34" s="233">
        <f t="shared" si="168"/>
        <v>50000</v>
      </c>
      <c r="BW34" s="233">
        <v>50000</v>
      </c>
      <c r="BX34" s="233"/>
      <c r="BY34" s="233">
        <f t="shared" si="169"/>
        <v>-9000</v>
      </c>
      <c r="BZ34" s="233">
        <f>CC34-BI34</f>
        <v>-9000</v>
      </c>
      <c r="CA34" s="233"/>
      <c r="CB34" s="233">
        <f t="shared" si="170"/>
        <v>1000</v>
      </c>
      <c r="CC34" s="233">
        <v>1000</v>
      </c>
      <c r="CD34" s="233"/>
      <c r="CE34" s="237">
        <v>1</v>
      </c>
      <c r="CF34" s="237">
        <f t="shared" si="171"/>
        <v>1000</v>
      </c>
      <c r="CG34" s="233"/>
      <c r="CH34" s="233">
        <f t="shared" si="172"/>
        <v>50000</v>
      </c>
      <c r="CI34" s="233">
        <v>50000</v>
      </c>
      <c r="CJ34" s="233"/>
      <c r="CK34" s="233">
        <f t="shared" si="173"/>
        <v>0</v>
      </c>
      <c r="CL34" s="233">
        <f>CR34-CI34</f>
        <v>0</v>
      </c>
      <c r="CM34" s="233"/>
      <c r="CN34" s="233"/>
      <c r="CO34" s="233"/>
      <c r="CP34" s="233"/>
      <c r="CQ34" s="233">
        <f t="shared" si="174"/>
        <v>50000</v>
      </c>
      <c r="CR34" s="233">
        <v>50000</v>
      </c>
      <c r="CS34" s="233"/>
      <c r="CT34" s="233">
        <f t="shared" si="175"/>
        <v>0</v>
      </c>
      <c r="CU34" s="233"/>
      <c r="CV34" s="233"/>
      <c r="CW34" s="233">
        <f t="shared" si="176"/>
        <v>0</v>
      </c>
      <c r="CX34" s="233">
        <v>0</v>
      </c>
      <c r="CY34" s="233"/>
      <c r="CZ34" s="233">
        <f t="shared" si="177"/>
        <v>1000</v>
      </c>
      <c r="DA34" s="233">
        <v>1000</v>
      </c>
      <c r="DB34" s="233"/>
      <c r="DC34" s="233"/>
      <c r="DD34" s="233"/>
      <c r="DE34" s="233"/>
      <c r="DF34" s="233">
        <f t="shared" si="178"/>
        <v>0</v>
      </c>
      <c r="DG34" s="233">
        <f>DJ34-CX34</f>
        <v>0</v>
      </c>
      <c r="DH34" s="233"/>
      <c r="DI34" s="233">
        <f t="shared" si="179"/>
        <v>0</v>
      </c>
      <c r="DJ34" s="233">
        <v>0</v>
      </c>
      <c r="DK34" s="233"/>
      <c r="DL34" s="233"/>
      <c r="DM34" s="210">
        <f t="shared" si="146"/>
        <v>0</v>
      </c>
      <c r="DN34" s="215" t="e">
        <f t="shared" si="147"/>
        <v>#DIV/0!</v>
      </c>
      <c r="DO34" s="233">
        <v>0</v>
      </c>
      <c r="DP34" s="233"/>
      <c r="DQ34" s="233"/>
      <c r="DR34" s="171">
        <f t="shared" si="148"/>
        <v>0</v>
      </c>
      <c r="DS34" s="176" t="e">
        <f t="shared" si="180"/>
        <v>#DIV/0!</v>
      </c>
      <c r="DT34" s="171">
        <f t="shared" si="181"/>
        <v>0</v>
      </c>
      <c r="DU34" s="233"/>
      <c r="DV34" s="233"/>
      <c r="DW34" s="233"/>
      <c r="DX34" s="233">
        <f t="shared" si="182"/>
        <v>0</v>
      </c>
      <c r="DY34" s="176">
        <v>0</v>
      </c>
      <c r="DZ34" s="233">
        <v>0</v>
      </c>
      <c r="EA34" s="176">
        <v>0</v>
      </c>
      <c r="EB34" s="171">
        <v>0</v>
      </c>
      <c r="EC34" s="176">
        <v>0</v>
      </c>
      <c r="ED34" s="233"/>
      <c r="EE34" s="176">
        <v>0</v>
      </c>
      <c r="EF34" s="233">
        <f t="shared" si="183"/>
        <v>0</v>
      </c>
      <c r="EG34" s="238"/>
      <c r="EH34" s="216" t="e">
        <f t="shared" ref="EH34:EH89" si="186">EF34/DM34</f>
        <v>#DIV/0!</v>
      </c>
      <c r="EI34" s="238"/>
      <c r="EJ34" s="238"/>
      <c r="EK34" s="238"/>
      <c r="EL34" s="238"/>
      <c r="EM34" s="238"/>
      <c r="EN34" s="233">
        <v>0</v>
      </c>
      <c r="EO34" s="238"/>
      <c r="EP34" s="175">
        <v>0</v>
      </c>
      <c r="EQ34" s="188">
        <v>0</v>
      </c>
      <c r="ER34" s="175">
        <v>0</v>
      </c>
      <c r="ES34" s="233"/>
      <c r="ET34" s="233"/>
      <c r="EU34" s="171">
        <f t="shared" si="149"/>
        <v>0</v>
      </c>
      <c r="EV34" s="238" t="e">
        <f t="shared" si="141"/>
        <v>#DIV/0!</v>
      </c>
      <c r="EW34" s="175">
        <f>DJ34-EN34</f>
        <v>0</v>
      </c>
      <c r="EX34" s="233"/>
      <c r="EY34" s="233"/>
      <c r="EZ34" s="232">
        <f t="shared" si="185"/>
        <v>0</v>
      </c>
      <c r="FA34" s="188"/>
      <c r="FB34" s="232">
        <v>0</v>
      </c>
      <c r="FC34" s="161"/>
      <c r="FD34" s="233"/>
      <c r="FE34" s="233"/>
      <c r="FF34" s="233"/>
      <c r="FG34" s="233"/>
      <c r="FH34" s="232"/>
      <c r="FI34" s="161">
        <v>0</v>
      </c>
      <c r="FJ34" s="232"/>
      <c r="FK34" s="161">
        <v>0</v>
      </c>
      <c r="FL34" s="233"/>
      <c r="FM34" s="233"/>
      <c r="FN34" s="233"/>
      <c r="FO34" s="239"/>
    </row>
    <row r="35" spans="2:171" s="240" customFormat="1" ht="17.25" hidden="1" customHeight="1" x14ac:dyDescent="0.25">
      <c r="B35" s="229"/>
      <c r="C35" s="230" t="s">
        <v>145</v>
      </c>
      <c r="D35" s="231" t="s">
        <v>146</v>
      </c>
      <c r="E35" s="232">
        <f t="shared" si="150"/>
        <v>17049.826300000001</v>
      </c>
      <c r="F35" s="232">
        <v>17049.826300000001</v>
      </c>
      <c r="G35" s="232"/>
      <c r="H35" s="232">
        <f t="shared" si="151"/>
        <v>0</v>
      </c>
      <c r="I35" s="232">
        <f>L35-F35</f>
        <v>0</v>
      </c>
      <c r="J35" s="232"/>
      <c r="K35" s="232">
        <f t="shared" si="152"/>
        <v>17049.826300000001</v>
      </c>
      <c r="L35" s="232">
        <v>17049.826300000001</v>
      </c>
      <c r="M35" s="232"/>
      <c r="N35" s="232">
        <f t="shared" si="153"/>
        <v>0</v>
      </c>
      <c r="O35" s="232">
        <f>R35-L35</f>
        <v>0</v>
      </c>
      <c r="P35" s="232"/>
      <c r="Q35" s="233">
        <f t="shared" si="154"/>
        <v>17049.826300000001</v>
      </c>
      <c r="R35" s="233">
        <v>17049.826300000001</v>
      </c>
      <c r="S35" s="233"/>
      <c r="T35" s="233">
        <f t="shared" si="155"/>
        <v>0</v>
      </c>
      <c r="U35" s="233"/>
      <c r="V35" s="233"/>
      <c r="W35" s="233">
        <f t="shared" si="156"/>
        <v>27653.237829999998</v>
      </c>
      <c r="X35" s="233">
        <f>AA35-U35</f>
        <v>27653.237829999998</v>
      </c>
      <c r="Y35" s="233"/>
      <c r="Z35" s="233">
        <f t="shared" si="157"/>
        <v>27653.237829999998</v>
      </c>
      <c r="AA35" s="233">
        <v>27653.237829999998</v>
      </c>
      <c r="AB35" s="233"/>
      <c r="AC35" s="233">
        <f>AD35+AE35</f>
        <v>0</v>
      </c>
      <c r="AD35" s="233"/>
      <c r="AE35" s="233"/>
      <c r="AF35" s="233">
        <f>AG35+AH35</f>
        <v>27653.237829999998</v>
      </c>
      <c r="AG35" s="233">
        <v>27653.237829999998</v>
      </c>
      <c r="AH35" s="233"/>
      <c r="AI35" s="234">
        <f>AA35-AJ35</f>
        <v>0</v>
      </c>
      <c r="AJ35" s="233">
        <f>AA35</f>
        <v>27653.237829999998</v>
      </c>
      <c r="AK35" s="233">
        <f t="shared" si="159"/>
        <v>0</v>
      </c>
      <c r="AL35" s="233">
        <f t="shared" ref="AL35:AL41" si="187">AF35-AJ35</f>
        <v>0</v>
      </c>
      <c r="AM35" s="862"/>
      <c r="AN35" s="233"/>
      <c r="AO35" s="235">
        <v>1</v>
      </c>
      <c r="AP35" s="233">
        <v>24887.913519999998</v>
      </c>
      <c r="AQ35" s="233"/>
      <c r="AR35" s="233">
        <f>AF35-AP35</f>
        <v>2765.32431</v>
      </c>
      <c r="AS35" s="233">
        <f t="shared" si="160"/>
        <v>0</v>
      </c>
      <c r="AT35" s="233">
        <v>0</v>
      </c>
      <c r="AU35" s="233"/>
      <c r="AV35" s="233">
        <f t="shared" si="161"/>
        <v>0</v>
      </c>
      <c r="AW35" s="233">
        <f>AZ35-AT35</f>
        <v>0</v>
      </c>
      <c r="AX35" s="233"/>
      <c r="AY35" s="233">
        <f t="shared" si="162"/>
        <v>0</v>
      </c>
      <c r="AZ35" s="233">
        <f>AT35</f>
        <v>0</v>
      </c>
      <c r="BA35" s="233"/>
      <c r="BB35" s="233">
        <f t="shared" si="163"/>
        <v>0</v>
      </c>
      <c r="BC35" s="233"/>
      <c r="BD35" s="233"/>
      <c r="BE35" s="233">
        <f t="shared" si="164"/>
        <v>0</v>
      </c>
      <c r="BF35" s="233">
        <f>BW35-BC35</f>
        <v>0</v>
      </c>
      <c r="BG35" s="233"/>
      <c r="BH35" s="233">
        <f t="shared" si="165"/>
        <v>0</v>
      </c>
      <c r="BI35" s="233">
        <f>BC35</f>
        <v>0</v>
      </c>
      <c r="BJ35" s="233"/>
      <c r="BK35" s="236">
        <v>1</v>
      </c>
      <c r="BL35" s="237">
        <f t="shared" si="166"/>
        <v>0</v>
      </c>
      <c r="BM35" s="237"/>
      <c r="BN35" s="237"/>
      <c r="BO35" s="237"/>
      <c r="BP35" s="237"/>
      <c r="BQ35" s="237"/>
      <c r="BR35" s="237"/>
      <c r="BS35" s="237"/>
      <c r="BT35" s="237"/>
      <c r="BU35" s="237"/>
      <c r="BV35" s="233">
        <f t="shared" si="168"/>
        <v>0</v>
      </c>
      <c r="BW35" s="233"/>
      <c r="BX35" s="233"/>
      <c r="BY35" s="233">
        <f t="shared" si="169"/>
        <v>0</v>
      </c>
      <c r="BZ35" s="233">
        <f>CC35-BW35</f>
        <v>0</v>
      </c>
      <c r="CA35" s="233"/>
      <c r="CB35" s="233">
        <f t="shared" si="170"/>
        <v>0</v>
      </c>
      <c r="CC35" s="233"/>
      <c r="CD35" s="233"/>
      <c r="CE35" s="237">
        <v>1</v>
      </c>
      <c r="CF35" s="237">
        <f t="shared" si="171"/>
        <v>0</v>
      </c>
      <c r="CG35" s="233"/>
      <c r="CH35" s="233">
        <f t="shared" si="172"/>
        <v>0</v>
      </c>
      <c r="CI35" s="233">
        <v>0</v>
      </c>
      <c r="CJ35" s="233"/>
      <c r="CK35" s="233">
        <f t="shared" si="173"/>
        <v>0</v>
      </c>
      <c r="CL35" s="233">
        <f>CR35-CI35</f>
        <v>0</v>
      </c>
      <c r="CM35" s="233"/>
      <c r="CN35" s="233"/>
      <c r="CO35" s="233"/>
      <c r="CP35" s="233"/>
      <c r="CQ35" s="233">
        <f t="shared" si="174"/>
        <v>0</v>
      </c>
      <c r="CR35" s="233">
        <v>0</v>
      </c>
      <c r="CS35" s="233"/>
      <c r="CT35" s="233">
        <f t="shared" si="175"/>
        <v>0</v>
      </c>
      <c r="CU35" s="233"/>
      <c r="CV35" s="233"/>
      <c r="CW35" s="233">
        <f t="shared" si="176"/>
        <v>8220.2656100000004</v>
      </c>
      <c r="CX35" s="233">
        <v>8220.2656100000004</v>
      </c>
      <c r="CY35" s="233"/>
      <c r="CZ35" s="233">
        <f t="shared" si="177"/>
        <v>0</v>
      </c>
      <c r="DA35" s="233">
        <v>0</v>
      </c>
      <c r="DB35" s="233"/>
      <c r="DC35" s="233"/>
      <c r="DD35" s="233"/>
      <c r="DE35" s="233"/>
      <c r="DF35" s="233">
        <f t="shared" si="178"/>
        <v>-3024</v>
      </c>
      <c r="DG35" s="233">
        <f>DJ35-CX35</f>
        <v>-3024</v>
      </c>
      <c r="DH35" s="233"/>
      <c r="DI35" s="233">
        <f t="shared" si="179"/>
        <v>5196.2656100000004</v>
      </c>
      <c r="DJ35" s="233">
        <v>5196.2656100000004</v>
      </c>
      <c r="DK35" s="233"/>
      <c r="DL35" s="233"/>
      <c r="DM35" s="210">
        <f t="shared" si="146"/>
        <v>0</v>
      </c>
      <c r="DN35" s="215">
        <f t="shared" si="147"/>
        <v>0</v>
      </c>
      <c r="DO35" s="233">
        <v>0</v>
      </c>
      <c r="DP35" s="233"/>
      <c r="DQ35" s="233"/>
      <c r="DR35" s="171">
        <f t="shared" si="148"/>
        <v>5196.2656100000004</v>
      </c>
      <c r="DS35" s="176">
        <f t="shared" si="180"/>
        <v>1</v>
      </c>
      <c r="DT35" s="171">
        <f t="shared" si="181"/>
        <v>5196.2656100000004</v>
      </c>
      <c r="DU35" s="233"/>
      <c r="DV35" s="233"/>
      <c r="DW35" s="233"/>
      <c r="DX35" s="233">
        <f t="shared" si="182"/>
        <v>0</v>
      </c>
      <c r="DY35" s="176">
        <f>DX35/DI35</f>
        <v>0</v>
      </c>
      <c r="DZ35" s="233">
        <v>0</v>
      </c>
      <c r="EA35" s="176">
        <f>DZ35/DJ35</f>
        <v>0</v>
      </c>
      <c r="EB35" s="171">
        <v>0</v>
      </c>
      <c r="EC35" s="176">
        <v>0</v>
      </c>
      <c r="ED35" s="233"/>
      <c r="EE35" s="176">
        <v>0</v>
      </c>
      <c r="EF35" s="233">
        <f t="shared" si="183"/>
        <v>0</v>
      </c>
      <c r="EG35" s="238">
        <f t="shared" si="184"/>
        <v>0</v>
      </c>
      <c r="EH35" s="216" t="e">
        <f t="shared" si="186"/>
        <v>#DIV/0!</v>
      </c>
      <c r="EI35" s="238"/>
      <c r="EJ35" s="238"/>
      <c r="EK35" s="238"/>
      <c r="EL35" s="238"/>
      <c r="EM35" s="238"/>
      <c r="EN35" s="233">
        <v>0</v>
      </c>
      <c r="EO35" s="238">
        <f t="shared" ref="EO35:EO40" si="188">EN35/DJ35</f>
        <v>0</v>
      </c>
      <c r="EP35" s="175">
        <v>0</v>
      </c>
      <c r="EQ35" s="188">
        <v>0</v>
      </c>
      <c r="ER35" s="175">
        <v>0</v>
      </c>
      <c r="ES35" s="233"/>
      <c r="ET35" s="233"/>
      <c r="EU35" s="171">
        <f t="shared" si="149"/>
        <v>5196.2656100000004</v>
      </c>
      <c r="EV35" s="238">
        <f t="shared" si="141"/>
        <v>1</v>
      </c>
      <c r="EW35" s="175">
        <f>DJ35-EN35</f>
        <v>5196.2656100000004</v>
      </c>
      <c r="EX35" s="233"/>
      <c r="EY35" s="233"/>
      <c r="EZ35" s="232">
        <f t="shared" si="185"/>
        <v>5196.2656100000004</v>
      </c>
      <c r="FA35" s="188">
        <f>EZ35/DI35</f>
        <v>1</v>
      </c>
      <c r="FB35" s="232">
        <f>4196.26561+1000</f>
        <v>5196.2656100000004</v>
      </c>
      <c r="FC35" s="161">
        <f>FB35/DJ35</f>
        <v>1</v>
      </c>
      <c r="FD35" s="233"/>
      <c r="FE35" s="233"/>
      <c r="FF35" s="233"/>
      <c r="FG35" s="233"/>
      <c r="FH35" s="232">
        <f>FJ35</f>
        <v>0</v>
      </c>
      <c r="FI35" s="161">
        <f>FH35/DI35</f>
        <v>0</v>
      </c>
      <c r="FJ35" s="232"/>
      <c r="FK35" s="161">
        <f>FJ35/DJ35</f>
        <v>0</v>
      </c>
      <c r="FL35" s="233"/>
      <c r="FM35" s="233"/>
      <c r="FN35" s="233"/>
      <c r="FO35" s="239"/>
    </row>
    <row r="36" spans="2:171" s="190" customFormat="1" ht="40.5" customHeight="1" x14ac:dyDescent="0.25">
      <c r="B36" s="225" t="s">
        <v>147</v>
      </c>
      <c r="C36" s="223" t="s">
        <v>148</v>
      </c>
      <c r="D36" s="166" t="s">
        <v>149</v>
      </c>
      <c r="E36" s="168">
        <f t="shared" si="150"/>
        <v>40000</v>
      </c>
      <c r="F36" s="226">
        <f>SUM(F37:F38)</f>
        <v>40000</v>
      </c>
      <c r="G36" s="226">
        <f>SUM(G37:G38)</f>
        <v>0</v>
      </c>
      <c r="H36" s="168">
        <f t="shared" si="151"/>
        <v>0</v>
      </c>
      <c r="I36" s="226">
        <f>SUM(I37:I38)</f>
        <v>0</v>
      </c>
      <c r="J36" s="226"/>
      <c r="K36" s="168">
        <f t="shared" si="152"/>
        <v>40000</v>
      </c>
      <c r="L36" s="226">
        <f>SUM(L37:L38)</f>
        <v>40000</v>
      </c>
      <c r="M36" s="226">
        <f>SUM(M37:M38)</f>
        <v>0</v>
      </c>
      <c r="N36" s="168">
        <f t="shared" si="153"/>
        <v>-34933.333330000001</v>
      </c>
      <c r="O36" s="226">
        <f>SUM(O37:O38)</f>
        <v>-34933.333330000001</v>
      </c>
      <c r="P36" s="226"/>
      <c r="Q36" s="171">
        <f t="shared" si="154"/>
        <v>5066.6666699999987</v>
      </c>
      <c r="R36" s="175">
        <f>SUM(R37:R38)</f>
        <v>5066.6666699999987</v>
      </c>
      <c r="S36" s="175">
        <f>SUM(S37:S38)</f>
        <v>0</v>
      </c>
      <c r="T36" s="171">
        <f t="shared" si="155"/>
        <v>50000</v>
      </c>
      <c r="U36" s="175">
        <f>SUM(U37:U38)</f>
        <v>50000</v>
      </c>
      <c r="V36" s="175">
        <f>SUM(V37:V38)</f>
        <v>0</v>
      </c>
      <c r="W36" s="171" t="e">
        <f t="shared" si="156"/>
        <v>#REF!</v>
      </c>
      <c r="X36" s="175" t="e">
        <f>SUM(X37:X38)</f>
        <v>#REF!</v>
      </c>
      <c r="Y36" s="175"/>
      <c r="Z36" s="171" t="e">
        <f t="shared" si="157"/>
        <v>#REF!</v>
      </c>
      <c r="AA36" s="175" t="e">
        <f t="shared" ref="AA36:AH36" si="189">SUM(AA37:AA38)</f>
        <v>#REF!</v>
      </c>
      <c r="AB36" s="175">
        <f t="shared" si="189"/>
        <v>0</v>
      </c>
      <c r="AC36" s="175" t="e">
        <f t="shared" si="189"/>
        <v>#REF!</v>
      </c>
      <c r="AD36" s="175" t="e">
        <f t="shared" si="189"/>
        <v>#REF!</v>
      </c>
      <c r="AE36" s="175">
        <f t="shared" si="189"/>
        <v>0</v>
      </c>
      <c r="AF36" s="175">
        <f t="shared" si="189"/>
        <v>7034.9280099999996</v>
      </c>
      <c r="AG36" s="175">
        <f t="shared" si="189"/>
        <v>7034.9280099999996</v>
      </c>
      <c r="AH36" s="175">
        <f t="shared" si="189"/>
        <v>0</v>
      </c>
      <c r="AI36" s="175">
        <v>0</v>
      </c>
      <c r="AJ36" s="175" t="e">
        <f>SUM(AJ37:AJ38)</f>
        <v>#REF!</v>
      </c>
      <c r="AK36" s="175" t="e">
        <f t="shared" si="159"/>
        <v>#REF!</v>
      </c>
      <c r="AL36" s="175" t="e">
        <f t="shared" si="187"/>
        <v>#REF!</v>
      </c>
      <c r="AM36" s="862" t="s">
        <v>150</v>
      </c>
      <c r="AN36" s="227" t="s">
        <v>151</v>
      </c>
      <c r="AO36" s="172">
        <v>1</v>
      </c>
      <c r="AP36" s="175">
        <f>AP37+AP38</f>
        <v>6034.9280099999996</v>
      </c>
      <c r="AQ36" s="175">
        <f>AQ37+AQ38</f>
        <v>0</v>
      </c>
      <c r="AR36" s="175">
        <f>AR37+AR38</f>
        <v>1000</v>
      </c>
      <c r="AS36" s="171">
        <f t="shared" si="160"/>
        <v>2000</v>
      </c>
      <c r="AT36" s="175">
        <f>SUM(AT37:AT38)</f>
        <v>2000</v>
      </c>
      <c r="AU36" s="175">
        <f>SUM(AU37:AU38)</f>
        <v>0</v>
      </c>
      <c r="AV36" s="171">
        <f t="shared" si="161"/>
        <v>0</v>
      </c>
      <c r="AW36" s="175">
        <f>SUM(AW37:AW38)</f>
        <v>0</v>
      </c>
      <c r="AX36" s="175"/>
      <c r="AY36" s="171">
        <f t="shared" si="162"/>
        <v>2000</v>
      </c>
      <c r="AZ36" s="175">
        <f>SUM(AZ37:AZ38)</f>
        <v>2000</v>
      </c>
      <c r="BA36" s="175">
        <f>SUM(BA37:BA38)</f>
        <v>0</v>
      </c>
      <c r="BB36" s="171">
        <f t="shared" si="163"/>
        <v>50000</v>
      </c>
      <c r="BC36" s="175">
        <f>SUM(BC37:BC38)</f>
        <v>50000</v>
      </c>
      <c r="BD36" s="175">
        <f>SUM(BD37:BD38)</f>
        <v>0</v>
      </c>
      <c r="BE36" s="171">
        <f t="shared" si="164"/>
        <v>0</v>
      </c>
      <c r="BF36" s="175">
        <f>SUM(BF37:BF38)</f>
        <v>0</v>
      </c>
      <c r="BG36" s="175"/>
      <c r="BH36" s="171">
        <f t="shared" si="165"/>
        <v>2000</v>
      </c>
      <c r="BI36" s="175">
        <f>SUM(BI37:BI38)</f>
        <v>2000</v>
      </c>
      <c r="BJ36" s="175">
        <f>SUM(BJ37:BJ38)</f>
        <v>0</v>
      </c>
      <c r="BK36" s="174">
        <v>1</v>
      </c>
      <c r="BL36" s="175">
        <f t="shared" si="166"/>
        <v>2000</v>
      </c>
      <c r="BM36" s="175"/>
      <c r="BN36" s="175"/>
      <c r="BO36" s="175"/>
      <c r="BP36" s="175"/>
      <c r="BQ36" s="175"/>
      <c r="BR36" s="175"/>
      <c r="BS36" s="175">
        <f>BS37+BS38</f>
        <v>2000</v>
      </c>
      <c r="BT36" s="175">
        <f>BT37+BT38</f>
        <v>2000</v>
      </c>
      <c r="BU36" s="175">
        <f>BU37+BU38</f>
        <v>0</v>
      </c>
      <c r="BV36" s="171">
        <f t="shared" si="168"/>
        <v>50000</v>
      </c>
      <c r="BW36" s="175">
        <f>SUM(BW37:BW38)</f>
        <v>50000</v>
      </c>
      <c r="BX36" s="175">
        <f>SUM(BX37:BX38)</f>
        <v>0</v>
      </c>
      <c r="BY36" s="171">
        <f t="shared" si="169"/>
        <v>540681.63300000003</v>
      </c>
      <c r="BZ36" s="175">
        <f>SUM(BZ37:BZ38)</f>
        <v>540681.63300000003</v>
      </c>
      <c r="CA36" s="175"/>
      <c r="CB36" s="171">
        <f t="shared" si="170"/>
        <v>542681.63300000003</v>
      </c>
      <c r="CC36" s="175">
        <f>SUM(CC37:CC38)</f>
        <v>542681.63300000003</v>
      </c>
      <c r="CD36" s="175">
        <f>SUM(CD37:CD38)</f>
        <v>0</v>
      </c>
      <c r="CE36" s="175">
        <v>1</v>
      </c>
      <c r="CF36" s="175">
        <f t="shared" si="171"/>
        <v>542681.63300000003</v>
      </c>
      <c r="CG36" s="219"/>
      <c r="CH36" s="171">
        <f t="shared" si="172"/>
        <v>50000</v>
      </c>
      <c r="CI36" s="175">
        <f>SUM(CI37:CI38)</f>
        <v>50000</v>
      </c>
      <c r="CJ36" s="175">
        <f>SUM(CJ37:CJ38)</f>
        <v>0</v>
      </c>
      <c r="CK36" s="171">
        <f t="shared" si="173"/>
        <v>0</v>
      </c>
      <c r="CL36" s="175">
        <f>SUM(CL37:CL38)</f>
        <v>0</v>
      </c>
      <c r="CM36" s="175"/>
      <c r="CN36" s="175"/>
      <c r="CO36" s="175"/>
      <c r="CP36" s="175"/>
      <c r="CQ36" s="171">
        <f t="shared" si="174"/>
        <v>50000</v>
      </c>
      <c r="CR36" s="175">
        <f>SUM(CR37:CR38)</f>
        <v>50000</v>
      </c>
      <c r="CS36" s="175">
        <f>SUM(CS37:CS38)</f>
        <v>0</v>
      </c>
      <c r="CT36" s="171">
        <f t="shared" si="175"/>
        <v>0</v>
      </c>
      <c r="CU36" s="175"/>
      <c r="CV36" s="175"/>
      <c r="CW36" s="171">
        <f t="shared" si="176"/>
        <v>211636.08199999999</v>
      </c>
      <c r="CX36" s="175">
        <f>SUM(CX37:CX38)</f>
        <v>211636.08199999999</v>
      </c>
      <c r="CY36" s="175"/>
      <c r="CZ36" s="171">
        <f t="shared" si="177"/>
        <v>544034.69400000002</v>
      </c>
      <c r="DA36" s="175">
        <f>SUM(DA37:DA38)</f>
        <v>544034.69400000002</v>
      </c>
      <c r="DB36" s="175">
        <f>SUM(DB37:DB38)</f>
        <v>0</v>
      </c>
      <c r="DC36" s="175"/>
      <c r="DD36" s="175"/>
      <c r="DE36" s="175"/>
      <c r="DF36" s="171">
        <f t="shared" si="178"/>
        <v>0</v>
      </c>
      <c r="DG36" s="175">
        <f>SUM(DG37:DG38)</f>
        <v>0</v>
      </c>
      <c r="DH36" s="175"/>
      <c r="DI36" s="171">
        <f t="shared" si="179"/>
        <v>463321.68200000003</v>
      </c>
      <c r="DJ36" s="175">
        <f>SUM(DJ37:DJ39)</f>
        <v>463321.68200000003</v>
      </c>
      <c r="DK36" s="175">
        <v>0</v>
      </c>
      <c r="DL36" s="175">
        <v>0</v>
      </c>
      <c r="DM36" s="175">
        <f t="shared" si="146"/>
        <v>463321.68200000003</v>
      </c>
      <c r="DN36" s="176">
        <f t="shared" si="147"/>
        <v>1</v>
      </c>
      <c r="DO36" s="175">
        <f>SUM(DO37:DO39)</f>
        <v>463321.68200000003</v>
      </c>
      <c r="DP36" s="175"/>
      <c r="DQ36" s="175"/>
      <c r="DR36" s="171">
        <f t="shared" si="148"/>
        <v>0</v>
      </c>
      <c r="DS36" s="176">
        <f t="shared" si="180"/>
        <v>0</v>
      </c>
      <c r="DT36" s="171">
        <f t="shared" si="181"/>
        <v>0</v>
      </c>
      <c r="DU36" s="175"/>
      <c r="DV36" s="175"/>
      <c r="DW36" s="175"/>
      <c r="DX36" s="171">
        <f t="shared" si="182"/>
        <v>3.726</v>
      </c>
      <c r="DY36" s="176">
        <f>DX36/DI36</f>
        <v>8.0419288471805207E-6</v>
      </c>
      <c r="DZ36" s="175">
        <f>SUM(DZ37:DZ38)</f>
        <v>3.726</v>
      </c>
      <c r="EA36" s="176">
        <f>DZ36/DJ36</f>
        <v>8.0419288471805207E-6</v>
      </c>
      <c r="EB36" s="171">
        <v>0</v>
      </c>
      <c r="EC36" s="176">
        <v>0</v>
      </c>
      <c r="ED36" s="175"/>
      <c r="EE36" s="176">
        <v>0</v>
      </c>
      <c r="EF36" s="171">
        <f t="shared" si="183"/>
        <v>463321.68200000003</v>
      </c>
      <c r="EG36" s="188">
        <f t="shared" si="184"/>
        <v>1</v>
      </c>
      <c r="EH36" s="188">
        <f t="shared" si="186"/>
        <v>1</v>
      </c>
      <c r="EI36" s="188"/>
      <c r="EJ36" s="188"/>
      <c r="EK36" s="188"/>
      <c r="EL36" s="188"/>
      <c r="EM36" s="188"/>
      <c r="EN36" s="175">
        <f>EN37+EN38+EN39</f>
        <v>463321.68200000003</v>
      </c>
      <c r="EO36" s="188">
        <f t="shared" si="188"/>
        <v>1</v>
      </c>
      <c r="EP36" s="175">
        <v>0</v>
      </c>
      <c r="EQ36" s="188">
        <v>0</v>
      </c>
      <c r="ER36" s="175">
        <v>0</v>
      </c>
      <c r="ES36" s="175">
        <v>0</v>
      </c>
      <c r="ET36" s="175">
        <f>SUM(ET37:ET38)</f>
        <v>0</v>
      </c>
      <c r="EU36" s="171">
        <f t="shared" si="149"/>
        <v>0</v>
      </c>
      <c r="EV36" s="188">
        <f t="shared" si="141"/>
        <v>0</v>
      </c>
      <c r="EW36" s="175">
        <f t="shared" ref="EW36:EW85" si="190">DO36-EF36</f>
        <v>0</v>
      </c>
      <c r="EX36" s="175"/>
      <c r="EY36" s="175"/>
      <c r="EZ36" s="226">
        <f t="shared" si="185"/>
        <v>106399.62767</v>
      </c>
      <c r="FA36" s="188">
        <f>EZ36/DI36</f>
        <v>0.22964525901466445</v>
      </c>
      <c r="FB36" s="226">
        <f>SUM(FB37:FB38)</f>
        <v>106399.62767</v>
      </c>
      <c r="FC36" s="188">
        <f>FB36/DJ36</f>
        <v>0.22964525901466445</v>
      </c>
      <c r="FD36" s="175"/>
      <c r="FE36" s="175"/>
      <c r="FF36" s="175"/>
      <c r="FG36" s="175"/>
      <c r="FH36" s="226">
        <f>FJ36</f>
        <v>0</v>
      </c>
      <c r="FI36" s="188">
        <f>FH36/DI36</f>
        <v>0</v>
      </c>
      <c r="FJ36" s="226">
        <f>SUM(FJ37:FJ38)</f>
        <v>0</v>
      </c>
      <c r="FK36" s="188">
        <f>FJ36/DJ36</f>
        <v>0</v>
      </c>
      <c r="FL36" s="175"/>
      <c r="FM36" s="175"/>
      <c r="FN36" s="175"/>
      <c r="FO36" s="228"/>
    </row>
    <row r="37" spans="2:171" s="240" customFormat="1" ht="21.75" hidden="1" customHeight="1" x14ac:dyDescent="0.25">
      <c r="B37" s="229"/>
      <c r="C37" s="241" t="s">
        <v>152</v>
      </c>
      <c r="D37" s="231" t="s">
        <v>144</v>
      </c>
      <c r="E37" s="232">
        <f t="shared" si="150"/>
        <v>0</v>
      </c>
      <c r="F37" s="232"/>
      <c r="G37" s="232"/>
      <c r="H37" s="232">
        <f t="shared" si="151"/>
        <v>0</v>
      </c>
      <c r="I37" s="232">
        <f>L37-F37</f>
        <v>0</v>
      </c>
      <c r="J37" s="232"/>
      <c r="K37" s="232">
        <f t="shared" si="152"/>
        <v>0</v>
      </c>
      <c r="L37" s="232"/>
      <c r="M37" s="232"/>
      <c r="N37" s="232">
        <f t="shared" si="153"/>
        <v>0</v>
      </c>
      <c r="O37" s="232">
        <f>R37-L37</f>
        <v>0</v>
      </c>
      <c r="P37" s="232"/>
      <c r="Q37" s="233">
        <f t="shared" si="154"/>
        <v>0</v>
      </c>
      <c r="R37" s="233"/>
      <c r="S37" s="233"/>
      <c r="T37" s="233">
        <f t="shared" si="155"/>
        <v>50000</v>
      </c>
      <c r="U37" s="233">
        <v>50000</v>
      </c>
      <c r="V37" s="233"/>
      <c r="W37" s="233">
        <f t="shared" si="156"/>
        <v>-50000</v>
      </c>
      <c r="X37" s="233">
        <f>AA37-U37</f>
        <v>-50000</v>
      </c>
      <c r="Y37" s="233"/>
      <c r="Z37" s="233">
        <f t="shared" si="157"/>
        <v>0</v>
      </c>
      <c r="AA37" s="233">
        <f>'[1]2017_с остатком на торги'!$AG$29</f>
        <v>0</v>
      </c>
      <c r="AB37" s="233"/>
      <c r="AC37" s="233">
        <f>AD37+AE37</f>
        <v>0</v>
      </c>
      <c r="AD37" s="233">
        <f>'[1]2017_с остатком на торги'!$AG$29</f>
        <v>0</v>
      </c>
      <c r="AE37" s="233"/>
      <c r="AF37" s="233">
        <f>AG37+AH37</f>
        <v>0</v>
      </c>
      <c r="AG37" s="233">
        <f>'[1]2017_с остатком на торги'!$AG$29</f>
        <v>0</v>
      </c>
      <c r="AH37" s="233"/>
      <c r="AI37" s="234">
        <v>0</v>
      </c>
      <c r="AJ37" s="233">
        <v>0</v>
      </c>
      <c r="AK37" s="233">
        <f t="shared" si="159"/>
        <v>0</v>
      </c>
      <c r="AL37" s="233">
        <f t="shared" si="187"/>
        <v>0</v>
      </c>
      <c r="AM37" s="862"/>
      <c r="AN37" s="233"/>
      <c r="AO37" s="235">
        <v>1</v>
      </c>
      <c r="AP37" s="233"/>
      <c r="AQ37" s="233"/>
      <c r="AR37" s="233"/>
      <c r="AS37" s="233">
        <f t="shared" si="160"/>
        <v>2000</v>
      </c>
      <c r="AT37" s="233">
        <v>2000</v>
      </c>
      <c r="AU37" s="233"/>
      <c r="AV37" s="233">
        <f t="shared" si="161"/>
        <v>0</v>
      </c>
      <c r="AW37" s="233">
        <f>AZ37-AT37</f>
        <v>0</v>
      </c>
      <c r="AX37" s="233"/>
      <c r="AY37" s="233">
        <f t="shared" si="162"/>
        <v>2000</v>
      </c>
      <c r="AZ37" s="233">
        <v>2000</v>
      </c>
      <c r="BA37" s="233"/>
      <c r="BB37" s="233">
        <f t="shared" si="163"/>
        <v>50000</v>
      </c>
      <c r="BC37" s="233">
        <v>50000</v>
      </c>
      <c r="BD37" s="233"/>
      <c r="BE37" s="233">
        <f t="shared" si="164"/>
        <v>0</v>
      </c>
      <c r="BF37" s="233">
        <f>BW37-BC37</f>
        <v>0</v>
      </c>
      <c r="BG37" s="233"/>
      <c r="BH37" s="233">
        <f t="shared" si="165"/>
        <v>2000</v>
      </c>
      <c r="BI37" s="233">
        <v>2000</v>
      </c>
      <c r="BJ37" s="233"/>
      <c r="BK37" s="236">
        <v>1</v>
      </c>
      <c r="BL37" s="237">
        <f t="shared" si="166"/>
        <v>2000</v>
      </c>
      <c r="BM37" s="237"/>
      <c r="BN37" s="237"/>
      <c r="BO37" s="237"/>
      <c r="BP37" s="237"/>
      <c r="BQ37" s="237"/>
      <c r="BR37" s="237"/>
      <c r="BS37" s="237">
        <f>BT37+BU37</f>
        <v>2000</v>
      </c>
      <c r="BT37" s="237">
        <f>AZ37-BN37-BQ37</f>
        <v>2000</v>
      </c>
      <c r="BU37" s="237"/>
      <c r="BV37" s="233">
        <f t="shared" si="168"/>
        <v>50000</v>
      </c>
      <c r="BW37" s="233">
        <v>50000</v>
      </c>
      <c r="BX37" s="233"/>
      <c r="BY37" s="233">
        <f t="shared" si="169"/>
        <v>540681.63300000003</v>
      </c>
      <c r="BZ37" s="233">
        <f>CC37-BI37</f>
        <v>540681.63300000003</v>
      </c>
      <c r="CA37" s="233"/>
      <c r="CB37" s="233">
        <f t="shared" si="170"/>
        <v>542681.63300000003</v>
      </c>
      <c r="CC37" s="233">
        <v>542681.63300000003</v>
      </c>
      <c r="CD37" s="233"/>
      <c r="CE37" s="237">
        <v>1</v>
      </c>
      <c r="CF37" s="237">
        <f t="shared" si="171"/>
        <v>542681.63300000003</v>
      </c>
      <c r="CG37" s="233"/>
      <c r="CH37" s="233">
        <f t="shared" si="172"/>
        <v>50000</v>
      </c>
      <c r="CI37" s="233">
        <v>50000</v>
      </c>
      <c r="CJ37" s="233"/>
      <c r="CK37" s="233">
        <f t="shared" si="173"/>
        <v>0</v>
      </c>
      <c r="CL37" s="233">
        <f>CR37-CI37</f>
        <v>0</v>
      </c>
      <c r="CM37" s="233"/>
      <c r="CN37" s="233"/>
      <c r="CO37" s="233"/>
      <c r="CP37" s="233"/>
      <c r="CQ37" s="233">
        <f t="shared" si="174"/>
        <v>50000</v>
      </c>
      <c r="CR37" s="233">
        <v>50000</v>
      </c>
      <c r="CS37" s="233"/>
      <c r="CT37" s="233">
        <f t="shared" si="175"/>
        <v>0</v>
      </c>
      <c r="CU37" s="233"/>
      <c r="CV37" s="233"/>
      <c r="CW37" s="233">
        <f t="shared" si="176"/>
        <v>103012.08199999999</v>
      </c>
      <c r="CX37" s="233">
        <v>103012.08199999999</v>
      </c>
      <c r="CY37" s="233"/>
      <c r="CZ37" s="233">
        <f t="shared" si="177"/>
        <v>544034.69400000002</v>
      </c>
      <c r="DA37" s="233">
        <v>544034.69400000002</v>
      </c>
      <c r="DB37" s="233"/>
      <c r="DC37" s="233"/>
      <c r="DD37" s="233"/>
      <c r="DE37" s="233"/>
      <c r="DF37" s="233">
        <f t="shared" si="178"/>
        <v>2224.3723299999983</v>
      </c>
      <c r="DG37" s="233">
        <f>DJ37-CX37</f>
        <v>2224.3723299999983</v>
      </c>
      <c r="DH37" s="233"/>
      <c r="DI37" s="233">
        <f t="shared" si="179"/>
        <v>105236.45432999999</v>
      </c>
      <c r="DJ37" s="233">
        <v>105236.45432999999</v>
      </c>
      <c r="DK37" s="233">
        <v>0</v>
      </c>
      <c r="DL37" s="233">
        <v>0</v>
      </c>
      <c r="DM37" s="233">
        <f t="shared" si="146"/>
        <v>105236.45432999999</v>
      </c>
      <c r="DN37" s="215">
        <f t="shared" si="147"/>
        <v>1</v>
      </c>
      <c r="DO37" s="233">
        <v>105236.45432999999</v>
      </c>
      <c r="DP37" s="233"/>
      <c r="DQ37" s="233"/>
      <c r="DR37" s="171">
        <f t="shared" si="148"/>
        <v>0</v>
      </c>
      <c r="DS37" s="176">
        <f t="shared" si="180"/>
        <v>0</v>
      </c>
      <c r="DT37" s="171">
        <f t="shared" si="181"/>
        <v>0</v>
      </c>
      <c r="DU37" s="233"/>
      <c r="DV37" s="233"/>
      <c r="DW37" s="233"/>
      <c r="DX37" s="233">
        <f t="shared" si="182"/>
        <v>0</v>
      </c>
      <c r="DY37" s="176">
        <f>DX37/DI37</f>
        <v>0</v>
      </c>
      <c r="DZ37" s="233">
        <v>0</v>
      </c>
      <c r="EA37" s="176">
        <f>DZ37/DJ37</f>
        <v>0</v>
      </c>
      <c r="EB37" s="171">
        <v>0</v>
      </c>
      <c r="EC37" s="176">
        <v>0</v>
      </c>
      <c r="ED37" s="233"/>
      <c r="EE37" s="176">
        <v>0</v>
      </c>
      <c r="EF37" s="233">
        <f t="shared" si="183"/>
        <v>105236.45432999999</v>
      </c>
      <c r="EG37" s="238">
        <f t="shared" si="184"/>
        <v>1</v>
      </c>
      <c r="EH37" s="216">
        <f t="shared" si="186"/>
        <v>1</v>
      </c>
      <c r="EI37" s="238"/>
      <c r="EJ37" s="238"/>
      <c r="EK37" s="238"/>
      <c r="EL37" s="238"/>
      <c r="EM37" s="238"/>
      <c r="EN37" s="233">
        <f>DJ37</f>
        <v>105236.45432999999</v>
      </c>
      <c r="EO37" s="238">
        <f t="shared" si="188"/>
        <v>1</v>
      </c>
      <c r="EP37" s="175">
        <v>0</v>
      </c>
      <c r="EQ37" s="188">
        <v>0</v>
      </c>
      <c r="ER37" s="175">
        <v>0</v>
      </c>
      <c r="ES37" s="233">
        <v>0</v>
      </c>
      <c r="ET37" s="233"/>
      <c r="EU37" s="171">
        <f t="shared" si="149"/>
        <v>0</v>
      </c>
      <c r="EV37" s="238">
        <f t="shared" si="141"/>
        <v>0</v>
      </c>
      <c r="EW37" s="175">
        <f t="shared" ref="EW37:EW39" si="191">DJ37-EN37</f>
        <v>0</v>
      </c>
      <c r="EX37" s="233"/>
      <c r="EY37" s="233"/>
      <c r="EZ37" s="232">
        <f t="shared" si="185"/>
        <v>0</v>
      </c>
      <c r="FA37" s="188">
        <f>EZ37/DI37</f>
        <v>0</v>
      </c>
      <c r="FB37" s="232">
        <v>0</v>
      </c>
      <c r="FC37" s="161">
        <f>FB37/DJ37</f>
        <v>0</v>
      </c>
      <c r="FD37" s="233"/>
      <c r="FE37" s="233"/>
      <c r="FF37" s="233"/>
      <c r="FG37" s="233"/>
      <c r="FH37" s="232"/>
      <c r="FI37" s="161">
        <f>FH37/DI37</f>
        <v>0</v>
      </c>
      <c r="FJ37" s="232"/>
      <c r="FK37" s="161">
        <f>FJ37/DJ37</f>
        <v>0</v>
      </c>
      <c r="FL37" s="233"/>
      <c r="FM37" s="233"/>
      <c r="FN37" s="233"/>
      <c r="FO37" s="239"/>
    </row>
    <row r="38" spans="2:171" s="240" customFormat="1" ht="18" hidden="1" customHeight="1" x14ac:dyDescent="0.25">
      <c r="B38" s="229"/>
      <c r="C38" s="241" t="s">
        <v>153</v>
      </c>
      <c r="D38" s="231" t="s">
        <v>146</v>
      </c>
      <c r="E38" s="232">
        <f t="shared" si="150"/>
        <v>40000</v>
      </c>
      <c r="F38" s="232">
        <v>40000</v>
      </c>
      <c r="G38" s="232"/>
      <c r="H38" s="232">
        <f t="shared" si="151"/>
        <v>0</v>
      </c>
      <c r="I38" s="232">
        <f>L38-F38</f>
        <v>0</v>
      </c>
      <c r="J38" s="232"/>
      <c r="K38" s="232">
        <f t="shared" si="152"/>
        <v>40000</v>
      </c>
      <c r="L38" s="232">
        <v>40000</v>
      </c>
      <c r="M38" s="232"/>
      <c r="N38" s="232">
        <f t="shared" si="153"/>
        <v>-34933.333330000001</v>
      </c>
      <c r="O38" s="232">
        <f>R38-L38</f>
        <v>-34933.333330000001</v>
      </c>
      <c r="P38" s="232"/>
      <c r="Q38" s="233">
        <f t="shared" si="154"/>
        <v>5066.6666699999987</v>
      </c>
      <c r="R38" s="233">
        <f>40000-34933.33333</f>
        <v>5066.6666699999987</v>
      </c>
      <c r="S38" s="233"/>
      <c r="T38" s="233">
        <f t="shared" si="155"/>
        <v>0</v>
      </c>
      <c r="U38" s="233"/>
      <c r="V38" s="233"/>
      <c r="W38" s="233" t="e">
        <f t="shared" si="156"/>
        <v>#REF!</v>
      </c>
      <c r="X38" s="233" t="e">
        <f>AA38-U38</f>
        <v>#REF!</v>
      </c>
      <c r="Y38" s="233"/>
      <c r="Z38" s="233" t="e">
        <f t="shared" si="157"/>
        <v>#REF!</v>
      </c>
      <c r="AA38" s="233" t="e">
        <f>'[1]2017_с остатком на торги'!$AG$30</f>
        <v>#REF!</v>
      </c>
      <c r="AB38" s="233"/>
      <c r="AC38" s="233" t="e">
        <f>AD38+AE38</f>
        <v>#REF!</v>
      </c>
      <c r="AD38" s="233" t="e">
        <f>AG38-AA38</f>
        <v>#REF!</v>
      </c>
      <c r="AE38" s="233"/>
      <c r="AF38" s="233">
        <f>AG38+AH38</f>
        <v>7034.9280099999996</v>
      </c>
      <c r="AG38" s="233">
        <v>7034.9280099999996</v>
      </c>
      <c r="AH38" s="233"/>
      <c r="AI38" s="234" t="e">
        <f>AA38-AJ38</f>
        <v>#REF!</v>
      </c>
      <c r="AJ38" s="233" t="e">
        <f>AA38</f>
        <v>#REF!</v>
      </c>
      <c r="AK38" s="233" t="e">
        <f t="shared" si="159"/>
        <v>#REF!</v>
      </c>
      <c r="AL38" s="233" t="e">
        <f t="shared" si="187"/>
        <v>#REF!</v>
      </c>
      <c r="AM38" s="862"/>
      <c r="AN38" s="233"/>
      <c r="AO38" s="235">
        <v>1</v>
      </c>
      <c r="AP38" s="233">
        <v>6034.9280099999996</v>
      </c>
      <c r="AQ38" s="233"/>
      <c r="AR38" s="233">
        <f>AF38-AP38</f>
        <v>1000</v>
      </c>
      <c r="AS38" s="233">
        <f t="shared" si="160"/>
        <v>0</v>
      </c>
      <c r="AT38" s="233">
        <v>0</v>
      </c>
      <c r="AU38" s="233"/>
      <c r="AV38" s="233">
        <f t="shared" si="161"/>
        <v>0</v>
      </c>
      <c r="AW38" s="233">
        <v>0</v>
      </c>
      <c r="AX38" s="233"/>
      <c r="AY38" s="233">
        <f t="shared" si="162"/>
        <v>0</v>
      </c>
      <c r="AZ38" s="233">
        <v>0</v>
      </c>
      <c r="BA38" s="233"/>
      <c r="BB38" s="233">
        <f t="shared" si="163"/>
        <v>0</v>
      </c>
      <c r="BC38" s="233"/>
      <c r="BD38" s="233"/>
      <c r="BE38" s="233">
        <f t="shared" si="164"/>
        <v>0</v>
      </c>
      <c r="BF38" s="233">
        <f>BW38-BC38</f>
        <v>0</v>
      </c>
      <c r="BG38" s="233"/>
      <c r="BH38" s="233">
        <f t="shared" si="165"/>
        <v>0</v>
      </c>
      <c r="BI38" s="233">
        <v>0</v>
      </c>
      <c r="BJ38" s="233"/>
      <c r="BK38" s="236">
        <v>1</v>
      </c>
      <c r="BL38" s="237">
        <f t="shared" si="166"/>
        <v>0</v>
      </c>
      <c r="BM38" s="237"/>
      <c r="BN38" s="237"/>
      <c r="BO38" s="237"/>
      <c r="BP38" s="237"/>
      <c r="BQ38" s="237"/>
      <c r="BR38" s="237"/>
      <c r="BS38" s="237"/>
      <c r="BT38" s="237"/>
      <c r="BU38" s="237"/>
      <c r="BV38" s="233">
        <f t="shared" si="168"/>
        <v>0</v>
      </c>
      <c r="BW38" s="233"/>
      <c r="BX38" s="233"/>
      <c r="BY38" s="233">
        <f t="shared" si="169"/>
        <v>0</v>
      </c>
      <c r="BZ38" s="233">
        <f>CC38-BW38</f>
        <v>0</v>
      </c>
      <c r="CA38" s="233"/>
      <c r="CB38" s="233">
        <f t="shared" si="170"/>
        <v>0</v>
      </c>
      <c r="CC38" s="233"/>
      <c r="CD38" s="233"/>
      <c r="CE38" s="237">
        <v>1</v>
      </c>
      <c r="CF38" s="237">
        <f t="shared" si="171"/>
        <v>0</v>
      </c>
      <c r="CG38" s="233"/>
      <c r="CH38" s="233">
        <f t="shared" si="172"/>
        <v>0</v>
      </c>
      <c r="CI38" s="233">
        <v>0</v>
      </c>
      <c r="CJ38" s="233"/>
      <c r="CK38" s="233">
        <f t="shared" si="173"/>
        <v>0</v>
      </c>
      <c r="CL38" s="233">
        <v>0</v>
      </c>
      <c r="CM38" s="233"/>
      <c r="CN38" s="233"/>
      <c r="CO38" s="233"/>
      <c r="CP38" s="233"/>
      <c r="CQ38" s="233">
        <f t="shared" si="174"/>
        <v>0</v>
      </c>
      <c r="CR38" s="233">
        <v>0</v>
      </c>
      <c r="CS38" s="233"/>
      <c r="CT38" s="233">
        <f t="shared" si="175"/>
        <v>0</v>
      </c>
      <c r="CU38" s="233"/>
      <c r="CV38" s="233"/>
      <c r="CW38" s="233">
        <f t="shared" si="176"/>
        <v>108624</v>
      </c>
      <c r="CX38" s="233">
        <v>108624</v>
      </c>
      <c r="CY38" s="233"/>
      <c r="CZ38" s="233">
        <f t="shared" si="177"/>
        <v>0</v>
      </c>
      <c r="DA38" s="233">
        <v>0</v>
      </c>
      <c r="DB38" s="233"/>
      <c r="DC38" s="233"/>
      <c r="DD38" s="233"/>
      <c r="DE38" s="233"/>
      <c r="DF38" s="233">
        <f t="shared" si="178"/>
        <v>-2224.3723299999983</v>
      </c>
      <c r="DG38" s="233">
        <f>DJ38-CX38</f>
        <v>-2224.3723299999983</v>
      </c>
      <c r="DH38" s="233"/>
      <c r="DI38" s="233">
        <f t="shared" si="179"/>
        <v>106399.62767</v>
      </c>
      <c r="DJ38" s="233">
        <v>106399.62767</v>
      </c>
      <c r="DK38" s="233">
        <v>0</v>
      </c>
      <c r="DL38" s="233">
        <v>0</v>
      </c>
      <c r="DM38" s="233">
        <f t="shared" si="146"/>
        <v>106399.62767</v>
      </c>
      <c r="DN38" s="215">
        <f t="shared" si="147"/>
        <v>1</v>
      </c>
      <c r="DO38" s="233">
        <v>106399.62767</v>
      </c>
      <c r="DP38" s="233"/>
      <c r="DQ38" s="233"/>
      <c r="DR38" s="171">
        <f t="shared" si="148"/>
        <v>0</v>
      </c>
      <c r="DS38" s="176">
        <f t="shared" si="180"/>
        <v>0</v>
      </c>
      <c r="DT38" s="171">
        <f t="shared" si="181"/>
        <v>0</v>
      </c>
      <c r="DU38" s="233"/>
      <c r="DV38" s="233"/>
      <c r="DW38" s="233"/>
      <c r="DX38" s="233">
        <f t="shared" si="182"/>
        <v>3.726</v>
      </c>
      <c r="DY38" s="176">
        <f>DX38/DI38</f>
        <v>3.5018919535660813E-5</v>
      </c>
      <c r="DZ38" s="233">
        <v>3.726</v>
      </c>
      <c r="EA38" s="176">
        <f>DZ38/DJ38</f>
        <v>3.5018919535660813E-5</v>
      </c>
      <c r="EB38" s="171">
        <v>0</v>
      </c>
      <c r="EC38" s="176">
        <v>0</v>
      </c>
      <c r="ED38" s="233"/>
      <c r="EE38" s="176">
        <v>0</v>
      </c>
      <c r="EF38" s="233">
        <f t="shared" si="183"/>
        <v>106399.62767</v>
      </c>
      <c r="EG38" s="238">
        <f t="shared" si="184"/>
        <v>1</v>
      </c>
      <c r="EH38" s="216">
        <f t="shared" si="186"/>
        <v>1</v>
      </c>
      <c r="EI38" s="238"/>
      <c r="EJ38" s="238"/>
      <c r="EK38" s="238"/>
      <c r="EL38" s="238"/>
      <c r="EM38" s="238"/>
      <c r="EN38" s="233">
        <f>DJ38</f>
        <v>106399.62767</v>
      </c>
      <c r="EO38" s="238">
        <f t="shared" si="188"/>
        <v>1</v>
      </c>
      <c r="EP38" s="175">
        <v>0</v>
      </c>
      <c r="EQ38" s="188">
        <v>0</v>
      </c>
      <c r="ER38" s="175">
        <v>0</v>
      </c>
      <c r="ES38" s="233">
        <v>0</v>
      </c>
      <c r="ET38" s="233"/>
      <c r="EU38" s="171">
        <f t="shared" si="149"/>
        <v>0</v>
      </c>
      <c r="EV38" s="238">
        <f t="shared" si="141"/>
        <v>0</v>
      </c>
      <c r="EW38" s="175">
        <f t="shared" si="191"/>
        <v>0</v>
      </c>
      <c r="EX38" s="233"/>
      <c r="EY38" s="233"/>
      <c r="EZ38" s="232">
        <f t="shared" si="185"/>
        <v>106399.62767</v>
      </c>
      <c r="FA38" s="188">
        <f>EZ38/DI38</f>
        <v>1</v>
      </c>
      <c r="FB38" s="232">
        <v>106399.62767</v>
      </c>
      <c r="FC38" s="161">
        <f>FB38/DJ38</f>
        <v>1</v>
      </c>
      <c r="FD38" s="233"/>
      <c r="FE38" s="233"/>
      <c r="FF38" s="233"/>
      <c r="FG38" s="233"/>
      <c r="FH38" s="232">
        <f>FJ38</f>
        <v>0</v>
      </c>
      <c r="FI38" s="161">
        <f>FH38/DI38</f>
        <v>0</v>
      </c>
      <c r="FJ38" s="232"/>
      <c r="FK38" s="161">
        <f>FJ38/DJ38</f>
        <v>0</v>
      </c>
      <c r="FL38" s="233"/>
      <c r="FM38" s="233"/>
      <c r="FN38" s="233"/>
      <c r="FO38" s="239"/>
    </row>
    <row r="39" spans="2:171" s="249" customFormat="1" ht="18" customHeight="1" x14ac:dyDescent="0.25">
      <c r="B39" s="242"/>
      <c r="C39" s="193" t="s">
        <v>154</v>
      </c>
      <c r="D39" s="243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6"/>
      <c r="AJ39" s="245"/>
      <c r="AK39" s="245"/>
      <c r="AL39" s="245"/>
      <c r="AM39" s="247"/>
      <c r="AN39" s="245"/>
      <c r="AO39" s="197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198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245"/>
      <c r="BW39" s="245"/>
      <c r="BX39" s="245"/>
      <c r="BY39" s="245"/>
      <c r="BZ39" s="245"/>
      <c r="CA39" s="245"/>
      <c r="CB39" s="245"/>
      <c r="CC39" s="245"/>
      <c r="CD39" s="245"/>
      <c r="CE39" s="199"/>
      <c r="CF39" s="199"/>
      <c r="CG39" s="245"/>
      <c r="CH39" s="245"/>
      <c r="CI39" s="245"/>
      <c r="CJ39" s="245"/>
      <c r="CK39" s="245"/>
      <c r="CL39" s="245"/>
      <c r="CM39" s="245"/>
      <c r="CN39" s="245"/>
      <c r="CO39" s="245"/>
      <c r="CP39" s="245"/>
      <c r="CQ39" s="245"/>
      <c r="CR39" s="245"/>
      <c r="CS39" s="245"/>
      <c r="CT39" s="245"/>
      <c r="CU39" s="245"/>
      <c r="CV39" s="245"/>
      <c r="CW39" s="245"/>
      <c r="CX39" s="245"/>
      <c r="CY39" s="245"/>
      <c r="CZ39" s="245"/>
      <c r="DA39" s="245"/>
      <c r="DB39" s="245"/>
      <c r="DC39" s="245"/>
      <c r="DD39" s="245"/>
      <c r="DE39" s="245"/>
      <c r="DF39" s="245"/>
      <c r="DG39" s="245"/>
      <c r="DH39" s="245"/>
      <c r="DI39" s="245">
        <f t="shared" si="179"/>
        <v>251685.6</v>
      </c>
      <c r="DJ39" s="196">
        <f>'[2]проект Бюдж 19-21_разв'!$DL$143</f>
        <v>251685.6</v>
      </c>
      <c r="DK39" s="245"/>
      <c r="DL39" s="245"/>
      <c r="DM39" s="196">
        <f t="shared" si="146"/>
        <v>251685.6</v>
      </c>
      <c r="DN39" s="200">
        <f t="shared" si="147"/>
        <v>1</v>
      </c>
      <c r="DO39" s="196">
        <f>'[2]проект Бюдж 19-21_разв'!$DL$143</f>
        <v>251685.6</v>
      </c>
      <c r="DP39" s="245"/>
      <c r="DQ39" s="245"/>
      <c r="DR39" s="196">
        <f t="shared" si="148"/>
        <v>0</v>
      </c>
      <c r="DS39" s="200">
        <f t="shared" si="180"/>
        <v>0</v>
      </c>
      <c r="DT39" s="196">
        <f t="shared" si="181"/>
        <v>0</v>
      </c>
      <c r="DU39" s="245"/>
      <c r="DV39" s="245"/>
      <c r="DW39" s="245"/>
      <c r="DX39" s="245"/>
      <c r="DY39" s="200"/>
      <c r="DZ39" s="245"/>
      <c r="EA39" s="200"/>
      <c r="EB39" s="196"/>
      <c r="EC39" s="200"/>
      <c r="ED39" s="245"/>
      <c r="EE39" s="200"/>
      <c r="EF39" s="245">
        <f t="shared" si="183"/>
        <v>251685.6</v>
      </c>
      <c r="EG39" s="201">
        <f t="shared" si="184"/>
        <v>1</v>
      </c>
      <c r="EH39" s="201">
        <f t="shared" si="186"/>
        <v>1</v>
      </c>
      <c r="EI39" s="201"/>
      <c r="EJ39" s="201"/>
      <c r="EK39" s="201"/>
      <c r="EL39" s="201"/>
      <c r="EM39" s="201"/>
      <c r="EN39" s="245">
        <f>DJ39</f>
        <v>251685.6</v>
      </c>
      <c r="EO39" s="238">
        <f t="shared" si="188"/>
        <v>1</v>
      </c>
      <c r="EP39" s="199"/>
      <c r="EQ39" s="201"/>
      <c r="ER39" s="199"/>
      <c r="ES39" s="245"/>
      <c r="ET39" s="245"/>
      <c r="EU39" s="196">
        <f t="shared" si="149"/>
        <v>0</v>
      </c>
      <c r="EV39" s="201">
        <f t="shared" si="141"/>
        <v>0</v>
      </c>
      <c r="EW39" s="196">
        <f t="shared" si="191"/>
        <v>0</v>
      </c>
      <c r="EX39" s="245"/>
      <c r="EY39" s="245"/>
      <c r="EZ39" s="244"/>
      <c r="FA39" s="201"/>
      <c r="FB39" s="244"/>
      <c r="FC39" s="201"/>
      <c r="FD39" s="245"/>
      <c r="FE39" s="245"/>
      <c r="FF39" s="245"/>
      <c r="FG39" s="245"/>
      <c r="FH39" s="244"/>
      <c r="FI39" s="201"/>
      <c r="FJ39" s="244"/>
      <c r="FK39" s="201"/>
      <c r="FL39" s="245"/>
      <c r="FM39" s="245"/>
      <c r="FN39" s="245"/>
      <c r="FO39" s="248"/>
    </row>
    <row r="40" spans="2:171" s="190" customFormat="1" ht="132" customHeight="1" x14ac:dyDescent="0.25">
      <c r="B40" s="225" t="s">
        <v>155</v>
      </c>
      <c r="C40" s="223" t="s">
        <v>156</v>
      </c>
      <c r="D40" s="166" t="s">
        <v>157</v>
      </c>
      <c r="E40" s="168">
        <f t="shared" si="150"/>
        <v>60000.000002096698</v>
      </c>
      <c r="F40" s="226">
        <f>SUM(F41:F42)</f>
        <v>60000.000002096698</v>
      </c>
      <c r="G40" s="226">
        <f>SUM(G41:G42)</f>
        <v>0</v>
      </c>
      <c r="H40" s="168">
        <f t="shared" si="151"/>
        <v>-23500.000002096702</v>
      </c>
      <c r="I40" s="226">
        <f>SUM(I41:I42)</f>
        <v>-23500.000002096702</v>
      </c>
      <c r="J40" s="226"/>
      <c r="K40" s="168">
        <f t="shared" si="152"/>
        <v>36500</v>
      </c>
      <c r="L40" s="226">
        <f>SUM(L41:L42)</f>
        <v>36500</v>
      </c>
      <c r="M40" s="226">
        <f>SUM(M41:M42)</f>
        <v>0</v>
      </c>
      <c r="N40" s="168">
        <f t="shared" si="153"/>
        <v>-20012.20204</v>
      </c>
      <c r="O40" s="226">
        <f>SUM(O41:O42)</f>
        <v>-20012.20204</v>
      </c>
      <c r="P40" s="226"/>
      <c r="Q40" s="171">
        <f t="shared" si="154"/>
        <v>16487.79796</v>
      </c>
      <c r="R40" s="175">
        <f>SUM(R41:R42)</f>
        <v>16487.79796</v>
      </c>
      <c r="S40" s="175">
        <f>SUM(S41:S42)</f>
        <v>0</v>
      </c>
      <c r="T40" s="171">
        <f t="shared" si="155"/>
        <v>60000</v>
      </c>
      <c r="U40" s="175">
        <f>SUM(U41:U42)</f>
        <v>60000</v>
      </c>
      <c r="V40" s="175">
        <f>SUM(V41:V42)</f>
        <v>0</v>
      </c>
      <c r="W40" s="171">
        <f t="shared" si="156"/>
        <v>-60000</v>
      </c>
      <c r="X40" s="175">
        <f>SUM(X41:X42)</f>
        <v>-60000</v>
      </c>
      <c r="Y40" s="175"/>
      <c r="Z40" s="171" t="e">
        <f>Z41+Z42+Z44</f>
        <v>#REF!</v>
      </c>
      <c r="AA40" s="175" t="e">
        <f>AA41+AA42+AA44</f>
        <v>#REF!</v>
      </c>
      <c r="AB40" s="175">
        <f>SUM(AB41:AB42)</f>
        <v>0</v>
      </c>
      <c r="AC40" s="175">
        <f>SUM(AC41:AC42)</f>
        <v>0</v>
      </c>
      <c r="AD40" s="175">
        <f>AD41+AD42+AD44</f>
        <v>0</v>
      </c>
      <c r="AE40" s="175">
        <f>SUM(AE41:AE42)</f>
        <v>0</v>
      </c>
      <c r="AF40" s="175" t="e">
        <f>AF41+AF42+AF44</f>
        <v>#REF!</v>
      </c>
      <c r="AG40" s="175" t="e">
        <f>AG41+AG42+AG44</f>
        <v>#REF!</v>
      </c>
      <c r="AH40" s="175">
        <f>SUM(AH41:AH42)</f>
        <v>0</v>
      </c>
      <c r="AI40" s="175">
        <v>0</v>
      </c>
      <c r="AJ40" s="175">
        <f>SUM(AJ41:AJ42)</f>
        <v>0</v>
      </c>
      <c r="AK40" s="175" t="e">
        <f t="shared" si="159"/>
        <v>#REF!</v>
      </c>
      <c r="AL40" s="175" t="e">
        <f t="shared" si="187"/>
        <v>#REF!</v>
      </c>
      <c r="AM40" s="862" t="s">
        <v>158</v>
      </c>
      <c r="AN40" s="227" t="s">
        <v>159</v>
      </c>
      <c r="AO40" s="172">
        <v>1</v>
      </c>
      <c r="AP40" s="227"/>
      <c r="AQ40" s="227"/>
      <c r="AR40" s="175" t="e">
        <f>AR44</f>
        <v>#REF!</v>
      </c>
      <c r="AS40" s="171">
        <f t="shared" si="160"/>
        <v>10000</v>
      </c>
      <c r="AT40" s="175">
        <f>SUM(AT41:AT42)</f>
        <v>10000</v>
      </c>
      <c r="AU40" s="175">
        <f>SUM(AU41:AU42)</f>
        <v>0</v>
      </c>
      <c r="AV40" s="171">
        <f t="shared" si="161"/>
        <v>0</v>
      </c>
      <c r="AW40" s="175">
        <f>SUM(AW41:AW42)</f>
        <v>0</v>
      </c>
      <c r="AX40" s="175"/>
      <c r="AY40" s="171">
        <f t="shared" si="162"/>
        <v>10000</v>
      </c>
      <c r="AZ40" s="175">
        <f>SUM(AZ41:AZ42)</f>
        <v>10000</v>
      </c>
      <c r="BA40" s="175">
        <f>SUM(BA41:BA42)</f>
        <v>0</v>
      </c>
      <c r="BB40" s="171">
        <f t="shared" si="163"/>
        <v>40000</v>
      </c>
      <c r="BC40" s="175">
        <f>SUM(BC41:BC42)</f>
        <v>40000</v>
      </c>
      <c r="BD40" s="175">
        <f>SUM(BD41:BD42)</f>
        <v>0</v>
      </c>
      <c r="BE40" s="171">
        <f t="shared" si="164"/>
        <v>0</v>
      </c>
      <c r="BF40" s="175">
        <f>SUM(BF41:BF42)</f>
        <v>0</v>
      </c>
      <c r="BG40" s="175"/>
      <c r="BH40" s="171">
        <f t="shared" si="165"/>
        <v>10000</v>
      </c>
      <c r="BI40" s="175">
        <f>SUM(BI41:BI42)</f>
        <v>10000</v>
      </c>
      <c r="BJ40" s="175">
        <f>SUM(BJ41:BJ42)</f>
        <v>0</v>
      </c>
      <c r="BK40" s="174">
        <v>1</v>
      </c>
      <c r="BL40" s="175">
        <f t="shared" si="166"/>
        <v>10000</v>
      </c>
      <c r="BM40" s="175"/>
      <c r="BN40" s="175"/>
      <c r="BO40" s="175"/>
      <c r="BP40" s="175"/>
      <c r="BQ40" s="175"/>
      <c r="BR40" s="175"/>
      <c r="BS40" s="175">
        <f>BS41+BS42</f>
        <v>10000</v>
      </c>
      <c r="BT40" s="175">
        <f>BT41+BT42</f>
        <v>10000</v>
      </c>
      <c r="BU40" s="175">
        <f>BU41+BU42</f>
        <v>0</v>
      </c>
      <c r="BV40" s="171">
        <f t="shared" si="168"/>
        <v>40000</v>
      </c>
      <c r="BW40" s="175">
        <f>SUM(BW41:BW42)</f>
        <v>40000</v>
      </c>
      <c r="BX40" s="175">
        <f>SUM(BX41:BX42)</f>
        <v>0</v>
      </c>
      <c r="BY40" s="171">
        <f t="shared" si="169"/>
        <v>200000</v>
      </c>
      <c r="BZ40" s="175">
        <f>SUM(BZ41:BZ42)</f>
        <v>200000</v>
      </c>
      <c r="CA40" s="175"/>
      <c r="CB40" s="171">
        <f t="shared" si="170"/>
        <v>210000</v>
      </c>
      <c r="CC40" s="175">
        <f>SUM(CC41:CC42)</f>
        <v>210000</v>
      </c>
      <c r="CD40" s="175">
        <f>SUM(CD41:CD42)</f>
        <v>0</v>
      </c>
      <c r="CE40" s="175">
        <v>1</v>
      </c>
      <c r="CF40" s="175">
        <f t="shared" si="171"/>
        <v>210000</v>
      </c>
      <c r="CG40" s="171"/>
      <c r="CH40" s="171">
        <f t="shared" si="172"/>
        <v>48840</v>
      </c>
      <c r="CI40" s="175">
        <f>SUM(CI41:CI42)</f>
        <v>48840</v>
      </c>
      <c r="CJ40" s="175">
        <f>SUM(CJ41:CJ42)</f>
        <v>0</v>
      </c>
      <c r="CK40" s="171">
        <f t="shared" si="173"/>
        <v>0</v>
      </c>
      <c r="CL40" s="175">
        <f>SUM(CL41:CL42)</f>
        <v>0</v>
      </c>
      <c r="CM40" s="175"/>
      <c r="CN40" s="175"/>
      <c r="CO40" s="175"/>
      <c r="CP40" s="175"/>
      <c r="CQ40" s="171">
        <f t="shared" si="174"/>
        <v>48840</v>
      </c>
      <c r="CR40" s="175">
        <f>SUM(CR41:CR42)</f>
        <v>48840</v>
      </c>
      <c r="CS40" s="175">
        <f>SUM(CS41:CS42)</f>
        <v>0</v>
      </c>
      <c r="CT40" s="171">
        <f t="shared" si="175"/>
        <v>0</v>
      </c>
      <c r="CU40" s="175"/>
      <c r="CV40" s="175"/>
      <c r="CW40" s="171">
        <f t="shared" si="176"/>
        <v>234516.68966</v>
      </c>
      <c r="CX40" s="175">
        <f>CX41+CX42+CX43+CX44</f>
        <v>234516.68966</v>
      </c>
      <c r="CY40" s="175"/>
      <c r="CZ40" s="171">
        <f t="shared" si="177"/>
        <v>287140</v>
      </c>
      <c r="DA40" s="175">
        <f>SUM(DA41:DA42)</f>
        <v>287140</v>
      </c>
      <c r="DB40" s="175">
        <f>SUM(DB41:DB42)</f>
        <v>0</v>
      </c>
      <c r="DC40" s="175"/>
      <c r="DD40" s="175"/>
      <c r="DE40" s="175"/>
      <c r="DF40" s="171">
        <f t="shared" si="178"/>
        <v>-234516.68966</v>
      </c>
      <c r="DG40" s="175">
        <f>SUM(DG41:DG44)</f>
        <v>-234516.68966</v>
      </c>
      <c r="DH40" s="175"/>
      <c r="DI40" s="171">
        <f t="shared" si="179"/>
        <v>115000</v>
      </c>
      <c r="DJ40" s="175">
        <f>DJ45</f>
        <v>115000</v>
      </c>
      <c r="DK40" s="175">
        <v>0</v>
      </c>
      <c r="DL40" s="175">
        <v>0</v>
      </c>
      <c r="DM40" s="175">
        <f t="shared" si="146"/>
        <v>115000</v>
      </c>
      <c r="DN40" s="176">
        <f t="shared" si="147"/>
        <v>1</v>
      </c>
      <c r="DO40" s="175">
        <f>DO45</f>
        <v>115000</v>
      </c>
      <c r="DP40" s="175"/>
      <c r="DQ40" s="175"/>
      <c r="DR40" s="171">
        <f t="shared" si="148"/>
        <v>0</v>
      </c>
      <c r="DS40" s="176">
        <f t="shared" si="180"/>
        <v>0</v>
      </c>
      <c r="DT40" s="171">
        <f t="shared" si="181"/>
        <v>0</v>
      </c>
      <c r="DU40" s="175"/>
      <c r="DV40" s="175"/>
      <c r="DW40" s="175"/>
      <c r="DX40" s="171">
        <f t="shared" si="182"/>
        <v>1110.1460400000001</v>
      </c>
      <c r="DY40" s="176">
        <v>0</v>
      </c>
      <c r="DZ40" s="175">
        <f>SUM(DZ41:DZ42)</f>
        <v>1110.1460400000001</v>
      </c>
      <c r="EA40" s="176">
        <v>0</v>
      </c>
      <c r="EB40" s="171">
        <v>0</v>
      </c>
      <c r="EC40" s="176">
        <v>0</v>
      </c>
      <c r="ED40" s="175"/>
      <c r="EE40" s="176">
        <v>0</v>
      </c>
      <c r="EF40" s="171">
        <f t="shared" si="183"/>
        <v>115000</v>
      </c>
      <c r="EG40" s="188">
        <f>EF40/DI40</f>
        <v>1</v>
      </c>
      <c r="EH40" s="188">
        <f t="shared" si="186"/>
        <v>1</v>
      </c>
      <c r="EI40" s="188"/>
      <c r="EJ40" s="188"/>
      <c r="EK40" s="188"/>
      <c r="EL40" s="188"/>
      <c r="EM40" s="188"/>
      <c r="EN40" s="175">
        <f>EN45</f>
        <v>115000</v>
      </c>
      <c r="EO40" s="188">
        <f t="shared" si="188"/>
        <v>1</v>
      </c>
      <c r="EP40" s="175">
        <v>0</v>
      </c>
      <c r="EQ40" s="188">
        <v>0</v>
      </c>
      <c r="ER40" s="175">
        <v>0</v>
      </c>
      <c r="ES40" s="175"/>
      <c r="ET40" s="175"/>
      <c r="EU40" s="171">
        <f t="shared" si="149"/>
        <v>0</v>
      </c>
      <c r="EV40" s="188">
        <f t="shared" si="141"/>
        <v>0</v>
      </c>
      <c r="EW40" s="175">
        <f t="shared" si="190"/>
        <v>0</v>
      </c>
      <c r="EX40" s="175"/>
      <c r="EY40" s="175"/>
      <c r="EZ40" s="226"/>
      <c r="FA40" s="188">
        <v>0</v>
      </c>
      <c r="FB40" s="226">
        <f>SUM(FB41:FB42)</f>
        <v>0</v>
      </c>
      <c r="FC40" s="188">
        <v>0</v>
      </c>
      <c r="FD40" s="175"/>
      <c r="FE40" s="175"/>
      <c r="FF40" s="175"/>
      <c r="FG40" s="175"/>
      <c r="FH40" s="226">
        <f>FJ40</f>
        <v>0</v>
      </c>
      <c r="FI40" s="188">
        <v>0</v>
      </c>
      <c r="FJ40" s="226">
        <f>SUM(FJ41:FJ42)</f>
        <v>0</v>
      </c>
      <c r="FK40" s="188">
        <v>0</v>
      </c>
      <c r="FL40" s="175"/>
      <c r="FM40" s="175"/>
      <c r="FN40" s="175"/>
      <c r="FO40" s="228"/>
    </row>
    <row r="41" spans="2:171" s="240" customFormat="1" ht="15" hidden="1" customHeight="1" x14ac:dyDescent="0.25">
      <c r="B41" s="229"/>
      <c r="C41" s="230" t="s">
        <v>143</v>
      </c>
      <c r="D41" s="231"/>
      <c r="E41" s="232">
        <f t="shared" si="150"/>
        <v>53512.202042096702</v>
      </c>
      <c r="F41" s="232">
        <v>53512.202042096702</v>
      </c>
      <c r="G41" s="232"/>
      <c r="H41" s="232">
        <f t="shared" si="151"/>
        <v>-23500.000002096702</v>
      </c>
      <c r="I41" s="232">
        <f>L41-F41</f>
        <v>-23500.000002096702</v>
      </c>
      <c r="J41" s="232"/>
      <c r="K41" s="232">
        <f t="shared" si="152"/>
        <v>30012.20204</v>
      </c>
      <c r="L41" s="232">
        <v>30012.20204</v>
      </c>
      <c r="M41" s="232"/>
      <c r="N41" s="232">
        <f t="shared" si="153"/>
        <v>-20012.20204</v>
      </c>
      <c r="O41" s="232">
        <f>R41-L41</f>
        <v>-20012.20204</v>
      </c>
      <c r="P41" s="232"/>
      <c r="Q41" s="233">
        <f t="shared" si="154"/>
        <v>10000</v>
      </c>
      <c r="R41" s="233">
        <f>30012.20204-20012.20204</f>
        <v>10000</v>
      </c>
      <c r="S41" s="233"/>
      <c r="T41" s="233">
        <f t="shared" si="155"/>
        <v>60000</v>
      </c>
      <c r="U41" s="233">
        <v>60000</v>
      </c>
      <c r="V41" s="233"/>
      <c r="W41" s="233">
        <f t="shared" si="156"/>
        <v>-60000</v>
      </c>
      <c r="X41" s="233">
        <f>AA41-U41</f>
        <v>-60000</v>
      </c>
      <c r="Y41" s="233"/>
      <c r="Z41" s="233">
        <f>AA41+AB41</f>
        <v>0</v>
      </c>
      <c r="AA41" s="233">
        <f>'[1]2017_с остатком на торги'!$AG$51</f>
        <v>0</v>
      </c>
      <c r="AB41" s="233"/>
      <c r="AC41" s="233">
        <f>AD41+AE41</f>
        <v>0</v>
      </c>
      <c r="AD41" s="233">
        <f>'[1]2017_с остатком на торги'!$AG$51</f>
        <v>0</v>
      </c>
      <c r="AE41" s="233"/>
      <c r="AF41" s="233">
        <f>AG41+AH41</f>
        <v>0</v>
      </c>
      <c r="AG41" s="233">
        <f>'[1]2017_с остатком на торги'!$AG$51</f>
        <v>0</v>
      </c>
      <c r="AH41" s="233"/>
      <c r="AI41" s="234">
        <v>0</v>
      </c>
      <c r="AJ41" s="233">
        <v>0</v>
      </c>
      <c r="AK41" s="234">
        <f t="shared" si="159"/>
        <v>0</v>
      </c>
      <c r="AL41" s="234">
        <f t="shared" si="187"/>
        <v>0</v>
      </c>
      <c r="AM41" s="862"/>
      <c r="AN41" s="250"/>
      <c r="AO41" s="235">
        <v>1</v>
      </c>
      <c r="AP41" s="250"/>
      <c r="AQ41" s="250"/>
      <c r="AR41" s="250"/>
      <c r="AS41" s="233">
        <f t="shared" si="160"/>
        <v>10000</v>
      </c>
      <c r="AT41" s="233">
        <v>10000</v>
      </c>
      <c r="AU41" s="233"/>
      <c r="AV41" s="233">
        <f t="shared" si="161"/>
        <v>0</v>
      </c>
      <c r="AW41" s="233">
        <f>AZ41-AT41</f>
        <v>0</v>
      </c>
      <c r="AX41" s="233"/>
      <c r="AY41" s="233">
        <f t="shared" si="162"/>
        <v>10000</v>
      </c>
      <c r="AZ41" s="233">
        <v>10000</v>
      </c>
      <c r="BA41" s="233"/>
      <c r="BB41" s="233">
        <f t="shared" si="163"/>
        <v>40000</v>
      </c>
      <c r="BC41" s="233">
        <v>40000</v>
      </c>
      <c r="BD41" s="233"/>
      <c r="BE41" s="233">
        <f t="shared" si="164"/>
        <v>0</v>
      </c>
      <c r="BF41" s="233">
        <f>BW41-BC41</f>
        <v>0</v>
      </c>
      <c r="BG41" s="233"/>
      <c r="BH41" s="233">
        <f t="shared" si="165"/>
        <v>10000</v>
      </c>
      <c r="BI41" s="233">
        <v>10000</v>
      </c>
      <c r="BJ41" s="233"/>
      <c r="BK41" s="236">
        <v>1</v>
      </c>
      <c r="BL41" s="237">
        <f t="shared" si="166"/>
        <v>10000</v>
      </c>
      <c r="BM41" s="237"/>
      <c r="BN41" s="237"/>
      <c r="BO41" s="237"/>
      <c r="BP41" s="237"/>
      <c r="BQ41" s="237"/>
      <c r="BR41" s="237"/>
      <c r="BS41" s="237">
        <f>BT41+BU41</f>
        <v>10000</v>
      </c>
      <c r="BT41" s="237">
        <f>AZ41-BN41-BQ41</f>
        <v>10000</v>
      </c>
      <c r="BU41" s="237"/>
      <c r="BV41" s="233">
        <f t="shared" si="168"/>
        <v>40000</v>
      </c>
      <c r="BW41" s="233">
        <v>40000</v>
      </c>
      <c r="BX41" s="233"/>
      <c r="BY41" s="233">
        <f t="shared" si="169"/>
        <v>200000</v>
      </c>
      <c r="BZ41" s="233">
        <f>CC41-BI41</f>
        <v>200000</v>
      </c>
      <c r="CA41" s="233"/>
      <c r="CB41" s="233">
        <f t="shared" si="170"/>
        <v>210000</v>
      </c>
      <c r="CC41" s="233">
        <v>210000</v>
      </c>
      <c r="CD41" s="233"/>
      <c r="CE41" s="237">
        <v>1</v>
      </c>
      <c r="CF41" s="237">
        <f t="shared" si="171"/>
        <v>210000</v>
      </c>
      <c r="CG41" s="233"/>
      <c r="CH41" s="233">
        <f t="shared" si="172"/>
        <v>48840</v>
      </c>
      <c r="CI41" s="233">
        <v>48840</v>
      </c>
      <c r="CJ41" s="233"/>
      <c r="CK41" s="233">
        <f t="shared" si="173"/>
        <v>0</v>
      </c>
      <c r="CL41" s="233">
        <f>CR41-CI41</f>
        <v>0</v>
      </c>
      <c r="CM41" s="233"/>
      <c r="CN41" s="233"/>
      <c r="CO41" s="233"/>
      <c r="CP41" s="233"/>
      <c r="CQ41" s="233">
        <f t="shared" si="174"/>
        <v>48840</v>
      </c>
      <c r="CR41" s="233">
        <v>48840</v>
      </c>
      <c r="CS41" s="233"/>
      <c r="CT41" s="233">
        <f t="shared" si="175"/>
        <v>0</v>
      </c>
      <c r="CU41" s="233"/>
      <c r="CV41" s="233"/>
      <c r="CW41" s="233">
        <f t="shared" si="176"/>
        <v>186527.88729000001</v>
      </c>
      <c r="CX41" s="233">
        <v>186527.88729000001</v>
      </c>
      <c r="CY41" s="233"/>
      <c r="CZ41" s="233">
        <f t="shared" si="177"/>
        <v>287140</v>
      </c>
      <c r="DA41" s="233">
        <v>287140</v>
      </c>
      <c r="DB41" s="233"/>
      <c r="DC41" s="233"/>
      <c r="DD41" s="233"/>
      <c r="DE41" s="233"/>
      <c r="DF41" s="233">
        <f t="shared" si="178"/>
        <v>-186527.88729000001</v>
      </c>
      <c r="DG41" s="233">
        <f>DJ41-CX41</f>
        <v>-186527.88729000001</v>
      </c>
      <c r="DH41" s="233"/>
      <c r="DI41" s="233">
        <f t="shared" si="179"/>
        <v>0</v>
      </c>
      <c r="DJ41" s="233">
        <v>0</v>
      </c>
      <c r="DK41" s="233"/>
      <c r="DL41" s="233"/>
      <c r="DM41" s="233">
        <f t="shared" si="146"/>
        <v>0</v>
      </c>
      <c r="DN41" s="215" t="e">
        <f t="shared" si="147"/>
        <v>#DIV/0!</v>
      </c>
      <c r="DO41" s="233">
        <v>0</v>
      </c>
      <c r="DP41" s="233"/>
      <c r="DQ41" s="233"/>
      <c r="DR41" s="171">
        <f t="shared" si="148"/>
        <v>0</v>
      </c>
      <c r="DS41" s="176" t="e">
        <f t="shared" si="180"/>
        <v>#DIV/0!</v>
      </c>
      <c r="DT41" s="171">
        <f t="shared" si="181"/>
        <v>0</v>
      </c>
      <c r="DU41" s="233"/>
      <c r="DV41" s="233"/>
      <c r="DW41" s="233"/>
      <c r="DX41" s="233">
        <f t="shared" si="182"/>
        <v>1110.1460400000001</v>
      </c>
      <c r="DY41" s="176">
        <v>0</v>
      </c>
      <c r="DZ41" s="233">
        <v>1110.1460400000001</v>
      </c>
      <c r="EA41" s="176">
        <v>0</v>
      </c>
      <c r="EB41" s="171">
        <v>0</v>
      </c>
      <c r="EC41" s="176">
        <v>0</v>
      </c>
      <c r="ED41" s="233"/>
      <c r="EE41" s="176">
        <v>0</v>
      </c>
      <c r="EF41" s="251">
        <f t="shared" si="183"/>
        <v>0</v>
      </c>
      <c r="EG41" s="188" t="e">
        <f t="shared" ref="EG41:EG45" si="192">EF41/DI41</f>
        <v>#DIV/0!</v>
      </c>
      <c r="EH41" s="216" t="e">
        <f t="shared" si="186"/>
        <v>#DIV/0!</v>
      </c>
      <c r="EI41" s="188"/>
      <c r="EJ41" s="188"/>
      <c r="EK41" s="188"/>
      <c r="EL41" s="188"/>
      <c r="EM41" s="188"/>
      <c r="EN41" s="233">
        <v>0</v>
      </c>
      <c r="EO41" s="188">
        <v>0</v>
      </c>
      <c r="EP41" s="175">
        <v>0</v>
      </c>
      <c r="EQ41" s="188">
        <v>0</v>
      </c>
      <c r="ER41" s="175">
        <v>0</v>
      </c>
      <c r="ES41" s="233"/>
      <c r="ET41" s="233"/>
      <c r="EU41" s="171">
        <f t="shared" si="149"/>
        <v>0</v>
      </c>
      <c r="EV41" s="188" t="e">
        <f t="shared" si="141"/>
        <v>#DIV/0!</v>
      </c>
      <c r="EW41" s="175">
        <f t="shared" si="190"/>
        <v>0</v>
      </c>
      <c r="EX41" s="233"/>
      <c r="EY41" s="233"/>
      <c r="EZ41" s="232"/>
      <c r="FA41" s="188">
        <v>0</v>
      </c>
      <c r="FB41" s="232"/>
      <c r="FC41" s="161">
        <v>0</v>
      </c>
      <c r="FD41" s="233"/>
      <c r="FE41" s="233"/>
      <c r="FF41" s="233"/>
      <c r="FG41" s="233"/>
      <c r="FH41" s="232">
        <f>FJ41</f>
        <v>0</v>
      </c>
      <c r="FI41" s="161">
        <v>0</v>
      </c>
      <c r="FJ41" s="232">
        <v>0</v>
      </c>
      <c r="FK41" s="161">
        <v>0</v>
      </c>
      <c r="FL41" s="233"/>
      <c r="FM41" s="233"/>
      <c r="FN41" s="233"/>
      <c r="FO41" s="239"/>
    </row>
    <row r="42" spans="2:171" s="240" customFormat="1" ht="15" hidden="1" customHeight="1" x14ac:dyDescent="0.25">
      <c r="B42" s="229"/>
      <c r="C42" s="230" t="s">
        <v>145</v>
      </c>
      <c r="D42" s="231" t="s">
        <v>146</v>
      </c>
      <c r="E42" s="232">
        <f t="shared" si="150"/>
        <v>6487.7979599999999</v>
      </c>
      <c r="F42" s="232">
        <v>6487.7979599999999</v>
      </c>
      <c r="G42" s="232"/>
      <c r="H42" s="232">
        <f t="shared" si="151"/>
        <v>0</v>
      </c>
      <c r="I42" s="232">
        <f>L42-F42</f>
        <v>0</v>
      </c>
      <c r="J42" s="232"/>
      <c r="K42" s="232">
        <f t="shared" si="152"/>
        <v>6487.7979599999999</v>
      </c>
      <c r="L42" s="232">
        <v>6487.7979599999999</v>
      </c>
      <c r="M42" s="232"/>
      <c r="N42" s="232">
        <f t="shared" si="153"/>
        <v>0</v>
      </c>
      <c r="O42" s="232">
        <f>R42-L42</f>
        <v>0</v>
      </c>
      <c r="P42" s="232"/>
      <c r="Q42" s="233">
        <f t="shared" si="154"/>
        <v>6487.7979599999999</v>
      </c>
      <c r="R42" s="233">
        <v>6487.7979599999999</v>
      </c>
      <c r="S42" s="233"/>
      <c r="T42" s="233">
        <f t="shared" si="155"/>
        <v>0</v>
      </c>
      <c r="U42" s="233"/>
      <c r="V42" s="233"/>
      <c r="W42" s="233">
        <f t="shared" si="156"/>
        <v>0</v>
      </c>
      <c r="X42" s="233">
        <f>AA42-U42</f>
        <v>0</v>
      </c>
      <c r="Y42" s="233"/>
      <c r="Z42" s="233">
        <f>AA42+AB42</f>
        <v>0</v>
      </c>
      <c r="AA42" s="233">
        <f>'[1]2017_с остатком на торги'!$AG$51</f>
        <v>0</v>
      </c>
      <c r="AB42" s="233"/>
      <c r="AC42" s="233">
        <f>AD42+AE42</f>
        <v>0</v>
      </c>
      <c r="AD42" s="233">
        <f>'[1]2017_с остатком на торги'!$AG$51</f>
        <v>0</v>
      </c>
      <c r="AE42" s="233"/>
      <c r="AF42" s="233">
        <f>AG42+AH42</f>
        <v>0</v>
      </c>
      <c r="AG42" s="233">
        <f>'[1]2017_с остатком на торги'!$AG$51</f>
        <v>0</v>
      </c>
      <c r="AH42" s="233"/>
      <c r="AI42" s="234">
        <f>AA42-AJ42</f>
        <v>0</v>
      </c>
      <c r="AJ42" s="233"/>
      <c r="AK42" s="234">
        <f t="shared" si="159"/>
        <v>0</v>
      </c>
      <c r="AL42" s="234">
        <f>AA42-AK42</f>
        <v>0</v>
      </c>
      <c r="AM42" s="862"/>
      <c r="AN42" s="250"/>
      <c r="AO42" s="235">
        <v>1</v>
      </c>
      <c r="AP42" s="250"/>
      <c r="AQ42" s="250"/>
      <c r="AR42" s="250"/>
      <c r="AS42" s="233">
        <f t="shared" si="160"/>
        <v>0</v>
      </c>
      <c r="AT42" s="233"/>
      <c r="AU42" s="233"/>
      <c r="AV42" s="233">
        <f t="shared" si="161"/>
        <v>0</v>
      </c>
      <c r="AW42" s="233">
        <f>AZ42-AT42</f>
        <v>0</v>
      </c>
      <c r="AX42" s="233"/>
      <c r="AY42" s="233">
        <f t="shared" si="162"/>
        <v>0</v>
      </c>
      <c r="AZ42" s="233"/>
      <c r="BA42" s="233"/>
      <c r="BB42" s="233">
        <f t="shared" si="163"/>
        <v>0</v>
      </c>
      <c r="BC42" s="233"/>
      <c r="BD42" s="233"/>
      <c r="BE42" s="233">
        <f t="shared" si="164"/>
        <v>0</v>
      </c>
      <c r="BF42" s="233">
        <f>BW42-BC42</f>
        <v>0</v>
      </c>
      <c r="BG42" s="233"/>
      <c r="BH42" s="233">
        <f t="shared" si="165"/>
        <v>0</v>
      </c>
      <c r="BI42" s="233"/>
      <c r="BJ42" s="233"/>
      <c r="BK42" s="236">
        <v>1</v>
      </c>
      <c r="BL42" s="237">
        <f t="shared" si="166"/>
        <v>0</v>
      </c>
      <c r="BM42" s="237"/>
      <c r="BN42" s="237"/>
      <c r="BO42" s="237"/>
      <c r="BP42" s="237"/>
      <c r="BQ42" s="237"/>
      <c r="BR42" s="237"/>
      <c r="BS42" s="237"/>
      <c r="BT42" s="237"/>
      <c r="BU42" s="237"/>
      <c r="BV42" s="233">
        <f t="shared" si="168"/>
        <v>0</v>
      </c>
      <c r="BW42" s="233"/>
      <c r="BX42" s="233"/>
      <c r="BY42" s="233">
        <f t="shared" si="169"/>
        <v>0</v>
      </c>
      <c r="BZ42" s="233">
        <f>CC42-BW42</f>
        <v>0</v>
      </c>
      <c r="CA42" s="233"/>
      <c r="CB42" s="233">
        <f t="shared" si="170"/>
        <v>0</v>
      </c>
      <c r="CC42" s="233"/>
      <c r="CD42" s="233"/>
      <c r="CE42" s="237">
        <v>1</v>
      </c>
      <c r="CF42" s="237">
        <f t="shared" si="171"/>
        <v>0</v>
      </c>
      <c r="CG42" s="233"/>
      <c r="CH42" s="233">
        <f t="shared" si="172"/>
        <v>0</v>
      </c>
      <c r="CI42" s="233"/>
      <c r="CJ42" s="233"/>
      <c r="CK42" s="233">
        <f t="shared" si="173"/>
        <v>0</v>
      </c>
      <c r="CL42" s="233">
        <f>CR42-CI42</f>
        <v>0</v>
      </c>
      <c r="CM42" s="233"/>
      <c r="CN42" s="233"/>
      <c r="CO42" s="233"/>
      <c r="CP42" s="233"/>
      <c r="CQ42" s="233">
        <f t="shared" si="174"/>
        <v>0</v>
      </c>
      <c r="CR42" s="233"/>
      <c r="CS42" s="233"/>
      <c r="CT42" s="233">
        <f t="shared" si="175"/>
        <v>0</v>
      </c>
      <c r="CU42" s="233"/>
      <c r="CV42" s="233"/>
      <c r="CW42" s="233">
        <f t="shared" si="176"/>
        <v>29085.1057</v>
      </c>
      <c r="CX42" s="233">
        <v>29085.1057</v>
      </c>
      <c r="CY42" s="233"/>
      <c r="CZ42" s="233">
        <f t="shared" si="177"/>
        <v>0</v>
      </c>
      <c r="DA42" s="233"/>
      <c r="DB42" s="233"/>
      <c r="DC42" s="233"/>
      <c r="DD42" s="233"/>
      <c r="DE42" s="233"/>
      <c r="DF42" s="233">
        <f t="shared" si="178"/>
        <v>-29085.1057</v>
      </c>
      <c r="DG42" s="233">
        <f>DJ42-CX42</f>
        <v>-29085.1057</v>
      </c>
      <c r="DH42" s="233"/>
      <c r="DI42" s="233">
        <f t="shared" si="179"/>
        <v>0</v>
      </c>
      <c r="DJ42" s="233">
        <v>0</v>
      </c>
      <c r="DK42" s="233"/>
      <c r="DL42" s="233"/>
      <c r="DM42" s="233">
        <f t="shared" si="146"/>
        <v>0</v>
      </c>
      <c r="DN42" s="215" t="e">
        <f t="shared" si="147"/>
        <v>#DIV/0!</v>
      </c>
      <c r="DO42" s="233">
        <v>0</v>
      </c>
      <c r="DP42" s="233"/>
      <c r="DQ42" s="233"/>
      <c r="DR42" s="171">
        <f t="shared" si="148"/>
        <v>0</v>
      </c>
      <c r="DS42" s="176" t="e">
        <f t="shared" si="180"/>
        <v>#DIV/0!</v>
      </c>
      <c r="DT42" s="171">
        <f t="shared" si="181"/>
        <v>0</v>
      </c>
      <c r="DU42" s="233"/>
      <c r="DV42" s="233"/>
      <c r="DW42" s="233"/>
      <c r="DX42" s="233">
        <f t="shared" si="182"/>
        <v>0</v>
      </c>
      <c r="DY42" s="176">
        <v>0</v>
      </c>
      <c r="DZ42" s="233"/>
      <c r="EA42" s="176">
        <v>0</v>
      </c>
      <c r="EB42" s="171">
        <v>0</v>
      </c>
      <c r="EC42" s="176">
        <v>0</v>
      </c>
      <c r="ED42" s="233"/>
      <c r="EE42" s="176">
        <v>0</v>
      </c>
      <c r="EF42" s="251">
        <f t="shared" si="183"/>
        <v>0</v>
      </c>
      <c r="EG42" s="188" t="e">
        <f t="shared" si="192"/>
        <v>#DIV/0!</v>
      </c>
      <c r="EH42" s="216" t="e">
        <f t="shared" si="186"/>
        <v>#DIV/0!</v>
      </c>
      <c r="EI42" s="188"/>
      <c r="EJ42" s="188"/>
      <c r="EK42" s="188"/>
      <c r="EL42" s="188"/>
      <c r="EM42" s="188"/>
      <c r="EN42" s="233">
        <v>0</v>
      </c>
      <c r="EO42" s="188">
        <v>0</v>
      </c>
      <c r="EP42" s="175">
        <v>0</v>
      </c>
      <c r="EQ42" s="188">
        <v>0</v>
      </c>
      <c r="ER42" s="175">
        <v>0</v>
      </c>
      <c r="ES42" s="233"/>
      <c r="ET42" s="233"/>
      <c r="EU42" s="171">
        <f t="shared" si="149"/>
        <v>0</v>
      </c>
      <c r="EV42" s="188" t="e">
        <f t="shared" si="141"/>
        <v>#DIV/0!</v>
      </c>
      <c r="EW42" s="175">
        <f t="shared" si="190"/>
        <v>0</v>
      </c>
      <c r="EX42" s="233"/>
      <c r="EY42" s="233"/>
      <c r="EZ42" s="232"/>
      <c r="FA42" s="188">
        <v>0</v>
      </c>
      <c r="FB42" s="232"/>
      <c r="FC42" s="161">
        <v>0</v>
      </c>
      <c r="FD42" s="233"/>
      <c r="FE42" s="233"/>
      <c r="FF42" s="233"/>
      <c r="FG42" s="233"/>
      <c r="FH42" s="232">
        <f>FJ42</f>
        <v>0</v>
      </c>
      <c r="FI42" s="161">
        <v>0</v>
      </c>
      <c r="FJ42" s="232">
        <v>0</v>
      </c>
      <c r="FK42" s="161">
        <v>0</v>
      </c>
      <c r="FL42" s="233"/>
      <c r="FM42" s="233"/>
      <c r="FN42" s="233"/>
      <c r="FO42" s="239"/>
    </row>
    <row r="43" spans="2:171" s="240" customFormat="1" ht="44.25" hidden="1" customHeight="1" x14ac:dyDescent="0.25">
      <c r="B43" s="229"/>
      <c r="C43" s="230" t="s">
        <v>160</v>
      </c>
      <c r="D43" s="231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4"/>
      <c r="AJ43" s="233"/>
      <c r="AK43" s="234"/>
      <c r="AL43" s="234"/>
      <c r="AM43" s="252"/>
      <c r="AN43" s="250"/>
      <c r="AO43" s="235"/>
      <c r="AP43" s="250"/>
      <c r="AQ43" s="250"/>
      <c r="AR43" s="250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3"/>
      <c r="BG43" s="233"/>
      <c r="BH43" s="233"/>
      <c r="BI43" s="233"/>
      <c r="BJ43" s="233"/>
      <c r="BK43" s="236"/>
      <c r="BL43" s="237"/>
      <c r="BM43" s="237"/>
      <c r="BN43" s="237"/>
      <c r="BO43" s="237"/>
      <c r="BP43" s="237"/>
      <c r="BQ43" s="237"/>
      <c r="BR43" s="237"/>
      <c r="BS43" s="237"/>
      <c r="BT43" s="237"/>
      <c r="BU43" s="237"/>
      <c r="BV43" s="233"/>
      <c r="BW43" s="233"/>
      <c r="BX43" s="233"/>
      <c r="BY43" s="233"/>
      <c r="BZ43" s="233"/>
      <c r="CA43" s="233"/>
      <c r="CB43" s="233"/>
      <c r="CC43" s="233"/>
      <c r="CD43" s="233"/>
      <c r="CE43" s="237"/>
      <c r="CF43" s="237"/>
      <c r="CG43" s="233"/>
      <c r="CH43" s="233"/>
      <c r="CI43" s="233"/>
      <c r="CJ43" s="233"/>
      <c r="CK43" s="233"/>
      <c r="CL43" s="233"/>
      <c r="CM43" s="233"/>
      <c r="CN43" s="233"/>
      <c r="CO43" s="233"/>
      <c r="CP43" s="233"/>
      <c r="CQ43" s="233"/>
      <c r="CR43" s="233"/>
      <c r="CS43" s="233"/>
      <c r="CT43" s="233"/>
      <c r="CU43" s="233"/>
      <c r="CV43" s="233"/>
      <c r="CW43" s="233">
        <f t="shared" si="176"/>
        <v>18450.450669999998</v>
      </c>
      <c r="CX43" s="233">
        <v>18450.450669999998</v>
      </c>
      <c r="CY43" s="233"/>
      <c r="CZ43" s="233"/>
      <c r="DA43" s="233"/>
      <c r="DB43" s="233"/>
      <c r="DC43" s="233"/>
      <c r="DD43" s="233"/>
      <c r="DE43" s="233"/>
      <c r="DF43" s="233">
        <f t="shared" si="178"/>
        <v>-18450.450669999998</v>
      </c>
      <c r="DG43" s="233">
        <f>DJ43-CX43</f>
        <v>-18450.450669999998</v>
      </c>
      <c r="DH43" s="233"/>
      <c r="DI43" s="233">
        <f t="shared" si="179"/>
        <v>0</v>
      </c>
      <c r="DJ43" s="233">
        <v>0</v>
      </c>
      <c r="DK43" s="233"/>
      <c r="DL43" s="233"/>
      <c r="DM43" s="233">
        <f t="shared" si="146"/>
        <v>0</v>
      </c>
      <c r="DN43" s="215" t="e">
        <f t="shared" si="147"/>
        <v>#DIV/0!</v>
      </c>
      <c r="DO43" s="233">
        <v>0</v>
      </c>
      <c r="DP43" s="233"/>
      <c r="DQ43" s="233"/>
      <c r="DR43" s="171">
        <f t="shared" si="148"/>
        <v>0</v>
      </c>
      <c r="DS43" s="176" t="e">
        <f t="shared" si="180"/>
        <v>#DIV/0!</v>
      </c>
      <c r="DT43" s="171">
        <f t="shared" si="181"/>
        <v>0</v>
      </c>
      <c r="DU43" s="233"/>
      <c r="DV43" s="233"/>
      <c r="DW43" s="233"/>
      <c r="DX43" s="233">
        <f t="shared" si="182"/>
        <v>0</v>
      </c>
      <c r="DY43" s="176">
        <v>0</v>
      </c>
      <c r="DZ43" s="233"/>
      <c r="EA43" s="176">
        <v>0</v>
      </c>
      <c r="EB43" s="171">
        <v>0</v>
      </c>
      <c r="EC43" s="176">
        <v>0</v>
      </c>
      <c r="ED43" s="233"/>
      <c r="EE43" s="176">
        <v>0</v>
      </c>
      <c r="EF43" s="251">
        <f t="shared" si="183"/>
        <v>0</v>
      </c>
      <c r="EG43" s="188" t="e">
        <f t="shared" si="192"/>
        <v>#DIV/0!</v>
      </c>
      <c r="EH43" s="216" t="e">
        <f t="shared" si="186"/>
        <v>#DIV/0!</v>
      </c>
      <c r="EI43" s="188"/>
      <c r="EJ43" s="188"/>
      <c r="EK43" s="188"/>
      <c r="EL43" s="188"/>
      <c r="EM43" s="188"/>
      <c r="EN43" s="233"/>
      <c r="EO43" s="188">
        <v>0</v>
      </c>
      <c r="EP43" s="175">
        <v>0</v>
      </c>
      <c r="EQ43" s="188">
        <v>0</v>
      </c>
      <c r="ER43" s="175">
        <v>0</v>
      </c>
      <c r="ES43" s="233"/>
      <c r="ET43" s="233"/>
      <c r="EU43" s="171">
        <f t="shared" si="149"/>
        <v>0</v>
      </c>
      <c r="EV43" s="188" t="e">
        <f t="shared" si="141"/>
        <v>#DIV/0!</v>
      </c>
      <c r="EW43" s="175">
        <f t="shared" si="190"/>
        <v>0</v>
      </c>
      <c r="EX43" s="233"/>
      <c r="EY43" s="233"/>
      <c r="EZ43" s="232"/>
      <c r="FA43" s="188">
        <v>0</v>
      </c>
      <c r="FB43" s="232"/>
      <c r="FC43" s="161">
        <v>0</v>
      </c>
      <c r="FD43" s="233"/>
      <c r="FE43" s="233"/>
      <c r="FF43" s="233"/>
      <c r="FG43" s="233"/>
      <c r="FH43" s="232">
        <f t="shared" ref="FH43:FH44" si="193">FJ43</f>
        <v>0</v>
      </c>
      <c r="FI43" s="161">
        <v>0</v>
      </c>
      <c r="FJ43" s="232">
        <v>0</v>
      </c>
      <c r="FK43" s="161">
        <v>0</v>
      </c>
      <c r="FL43" s="233"/>
      <c r="FM43" s="233"/>
      <c r="FN43" s="233"/>
      <c r="FO43" s="239"/>
    </row>
    <row r="44" spans="2:171" s="240" customFormat="1" ht="60.75" hidden="1" customHeight="1" x14ac:dyDescent="0.25">
      <c r="B44" s="229"/>
      <c r="C44" s="230" t="s">
        <v>161</v>
      </c>
      <c r="D44" s="231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3"/>
      <c r="R44" s="233"/>
      <c r="S44" s="233"/>
      <c r="T44" s="233"/>
      <c r="U44" s="233"/>
      <c r="V44" s="233"/>
      <c r="W44" s="233"/>
      <c r="X44" s="233"/>
      <c r="Y44" s="233"/>
      <c r="Z44" s="233" t="e">
        <f t="shared" ref="Z44:Z51" si="194">AA44+AB44</f>
        <v>#REF!</v>
      </c>
      <c r="AA44" s="233" t="e">
        <f>'[1]2017_с остатком на торги'!$AG$52</f>
        <v>#REF!</v>
      </c>
      <c r="AB44" s="233"/>
      <c r="AC44" s="233"/>
      <c r="AD44" s="233">
        <v>0</v>
      </c>
      <c r="AE44" s="233"/>
      <c r="AF44" s="233" t="e">
        <f>AG44+AH44</f>
        <v>#REF!</v>
      </c>
      <c r="AG44" s="233" t="e">
        <f>'[1]2017_с остатком на торги'!$AG$52</f>
        <v>#REF!</v>
      </c>
      <c r="AH44" s="233"/>
      <c r="AI44" s="234"/>
      <c r="AJ44" s="233"/>
      <c r="AK44" s="234"/>
      <c r="AL44" s="234"/>
      <c r="AM44" s="252"/>
      <c r="AN44" s="250"/>
      <c r="AO44" s="235">
        <v>1</v>
      </c>
      <c r="AP44" s="250"/>
      <c r="AQ44" s="250"/>
      <c r="AR44" s="233" t="e">
        <f>AF44-AP44-AQ44</f>
        <v>#REF!</v>
      </c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6">
        <v>1</v>
      </c>
      <c r="BL44" s="237">
        <f t="shared" ref="BL44:BL51" si="195">AZ44</f>
        <v>0</v>
      </c>
      <c r="BM44" s="237"/>
      <c r="BN44" s="237"/>
      <c r="BO44" s="237"/>
      <c r="BP44" s="237"/>
      <c r="BQ44" s="237"/>
      <c r="BR44" s="237"/>
      <c r="BS44" s="237"/>
      <c r="BT44" s="237"/>
      <c r="BU44" s="237"/>
      <c r="BV44" s="233"/>
      <c r="BW44" s="233"/>
      <c r="BX44" s="233"/>
      <c r="BY44" s="233"/>
      <c r="BZ44" s="233"/>
      <c r="CA44" s="233"/>
      <c r="CB44" s="233"/>
      <c r="CC44" s="233"/>
      <c r="CD44" s="233"/>
      <c r="CE44" s="237">
        <v>1</v>
      </c>
      <c r="CF44" s="237">
        <f t="shared" ref="CF44:CF51" si="196">CB44</f>
        <v>0</v>
      </c>
      <c r="CG44" s="233"/>
      <c r="CH44" s="233"/>
      <c r="CI44" s="233"/>
      <c r="CJ44" s="233"/>
      <c r="CK44" s="233"/>
      <c r="CL44" s="233"/>
      <c r="CM44" s="233"/>
      <c r="CN44" s="233"/>
      <c r="CO44" s="233"/>
      <c r="CP44" s="233"/>
      <c r="CQ44" s="233"/>
      <c r="CR44" s="233"/>
      <c r="CS44" s="233"/>
      <c r="CT44" s="233"/>
      <c r="CU44" s="233"/>
      <c r="CV44" s="233"/>
      <c r="CW44" s="233">
        <f t="shared" si="176"/>
        <v>453.24599999999998</v>
      </c>
      <c r="CX44" s="233">
        <v>453.24599999999998</v>
      </c>
      <c r="CY44" s="233"/>
      <c r="CZ44" s="233"/>
      <c r="DA44" s="233"/>
      <c r="DB44" s="233"/>
      <c r="DC44" s="233"/>
      <c r="DD44" s="233"/>
      <c r="DE44" s="233"/>
      <c r="DF44" s="233">
        <f t="shared" si="178"/>
        <v>-453.24599999999998</v>
      </c>
      <c r="DG44" s="233">
        <f>DJ44-CX44</f>
        <v>-453.24599999999998</v>
      </c>
      <c r="DH44" s="233"/>
      <c r="DI44" s="233">
        <f t="shared" si="179"/>
        <v>0</v>
      </c>
      <c r="DJ44" s="233">
        <v>0</v>
      </c>
      <c r="DK44" s="233"/>
      <c r="DL44" s="233"/>
      <c r="DM44" s="233">
        <f t="shared" si="146"/>
        <v>0</v>
      </c>
      <c r="DN44" s="215" t="e">
        <f t="shared" si="147"/>
        <v>#DIV/0!</v>
      </c>
      <c r="DO44" s="233">
        <v>0</v>
      </c>
      <c r="DP44" s="233"/>
      <c r="DQ44" s="233"/>
      <c r="DR44" s="171">
        <f t="shared" si="148"/>
        <v>0</v>
      </c>
      <c r="DS44" s="176" t="e">
        <f t="shared" si="180"/>
        <v>#DIV/0!</v>
      </c>
      <c r="DT44" s="171">
        <f t="shared" si="181"/>
        <v>0</v>
      </c>
      <c r="DU44" s="233"/>
      <c r="DV44" s="233"/>
      <c r="DW44" s="233"/>
      <c r="DX44" s="233">
        <f t="shared" si="182"/>
        <v>0</v>
      </c>
      <c r="DY44" s="176">
        <v>0</v>
      </c>
      <c r="DZ44" s="233"/>
      <c r="EA44" s="176">
        <v>0</v>
      </c>
      <c r="EB44" s="171">
        <v>0</v>
      </c>
      <c r="EC44" s="176">
        <v>0</v>
      </c>
      <c r="ED44" s="233"/>
      <c r="EE44" s="176">
        <v>0</v>
      </c>
      <c r="EF44" s="251">
        <f t="shared" si="183"/>
        <v>0</v>
      </c>
      <c r="EG44" s="188" t="e">
        <f t="shared" si="192"/>
        <v>#DIV/0!</v>
      </c>
      <c r="EH44" s="216" t="e">
        <f t="shared" si="186"/>
        <v>#DIV/0!</v>
      </c>
      <c r="EI44" s="188"/>
      <c r="EJ44" s="188"/>
      <c r="EK44" s="188"/>
      <c r="EL44" s="188"/>
      <c r="EM44" s="188"/>
      <c r="EN44" s="233"/>
      <c r="EO44" s="188">
        <v>0</v>
      </c>
      <c r="EP44" s="175">
        <v>0</v>
      </c>
      <c r="EQ44" s="188">
        <v>0</v>
      </c>
      <c r="ER44" s="175">
        <v>0</v>
      </c>
      <c r="ES44" s="233"/>
      <c r="ET44" s="233"/>
      <c r="EU44" s="171">
        <f t="shared" si="149"/>
        <v>0</v>
      </c>
      <c r="EV44" s="188" t="e">
        <f t="shared" si="141"/>
        <v>#DIV/0!</v>
      </c>
      <c r="EW44" s="175">
        <f t="shared" si="190"/>
        <v>0</v>
      </c>
      <c r="EX44" s="233"/>
      <c r="EY44" s="233"/>
      <c r="EZ44" s="232"/>
      <c r="FA44" s="188">
        <v>0</v>
      </c>
      <c r="FB44" s="232"/>
      <c r="FC44" s="161">
        <v>0</v>
      </c>
      <c r="FD44" s="233"/>
      <c r="FE44" s="233"/>
      <c r="FF44" s="233"/>
      <c r="FG44" s="233"/>
      <c r="FH44" s="232">
        <f t="shared" si="193"/>
        <v>0</v>
      </c>
      <c r="FI44" s="161">
        <v>0</v>
      </c>
      <c r="FJ44" s="232">
        <v>0</v>
      </c>
      <c r="FK44" s="161">
        <v>0</v>
      </c>
      <c r="FL44" s="233"/>
      <c r="FM44" s="233"/>
      <c r="FN44" s="233"/>
      <c r="FO44" s="239"/>
    </row>
    <row r="45" spans="2:171" s="249" customFormat="1" ht="27" customHeight="1" x14ac:dyDescent="0.25">
      <c r="B45" s="242"/>
      <c r="C45" s="193" t="s">
        <v>154</v>
      </c>
      <c r="D45" s="243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6"/>
      <c r="AJ45" s="245"/>
      <c r="AK45" s="246"/>
      <c r="AL45" s="246"/>
      <c r="AM45" s="247"/>
      <c r="AN45" s="253"/>
      <c r="AO45" s="197"/>
      <c r="AP45" s="253"/>
      <c r="AQ45" s="253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  <c r="BI45" s="245"/>
      <c r="BJ45" s="245"/>
      <c r="BK45" s="198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245"/>
      <c r="BW45" s="245"/>
      <c r="BX45" s="245"/>
      <c r="BY45" s="245"/>
      <c r="BZ45" s="245"/>
      <c r="CA45" s="245"/>
      <c r="CB45" s="245"/>
      <c r="CC45" s="245"/>
      <c r="CD45" s="245"/>
      <c r="CE45" s="199"/>
      <c r="CF45" s="199"/>
      <c r="CG45" s="245"/>
      <c r="CH45" s="245"/>
      <c r="CI45" s="245"/>
      <c r="CJ45" s="245"/>
      <c r="CK45" s="245"/>
      <c r="CL45" s="245"/>
      <c r="CM45" s="245"/>
      <c r="CN45" s="245"/>
      <c r="CO45" s="245"/>
      <c r="CP45" s="245"/>
      <c r="CQ45" s="245"/>
      <c r="CR45" s="245"/>
      <c r="CS45" s="245"/>
      <c r="CT45" s="245"/>
      <c r="CU45" s="245"/>
      <c r="CV45" s="245"/>
      <c r="CW45" s="245"/>
      <c r="CX45" s="245"/>
      <c r="CY45" s="245"/>
      <c r="CZ45" s="245"/>
      <c r="DA45" s="245"/>
      <c r="DB45" s="245"/>
      <c r="DC45" s="245"/>
      <c r="DD45" s="245"/>
      <c r="DE45" s="245"/>
      <c r="DF45" s="245"/>
      <c r="DG45" s="245"/>
      <c r="DH45" s="245"/>
      <c r="DI45" s="245">
        <f t="shared" si="179"/>
        <v>115000</v>
      </c>
      <c r="DJ45" s="196">
        <f>'[2]проект Бюдж 19-21_разв'!$DL$142</f>
        <v>115000</v>
      </c>
      <c r="DK45" s="245"/>
      <c r="DL45" s="245"/>
      <c r="DM45" s="196">
        <f t="shared" si="146"/>
        <v>115000</v>
      </c>
      <c r="DN45" s="200">
        <f t="shared" si="147"/>
        <v>1</v>
      </c>
      <c r="DO45" s="196">
        <f>'[2]проект Бюдж 19-21_разв'!$DL$142</f>
        <v>115000</v>
      </c>
      <c r="DP45" s="245"/>
      <c r="DQ45" s="245"/>
      <c r="DR45" s="196">
        <f t="shared" si="148"/>
        <v>0</v>
      </c>
      <c r="DS45" s="200">
        <f t="shared" si="180"/>
        <v>0</v>
      </c>
      <c r="DT45" s="196">
        <f t="shared" si="181"/>
        <v>0</v>
      </c>
      <c r="DU45" s="245"/>
      <c r="DV45" s="245"/>
      <c r="DW45" s="245"/>
      <c r="DX45" s="245"/>
      <c r="DY45" s="200"/>
      <c r="DZ45" s="245"/>
      <c r="EA45" s="200"/>
      <c r="EB45" s="196"/>
      <c r="EC45" s="200"/>
      <c r="ED45" s="245"/>
      <c r="EE45" s="200"/>
      <c r="EF45" s="245">
        <f>EN45</f>
        <v>115000</v>
      </c>
      <c r="EG45" s="201">
        <f t="shared" si="192"/>
        <v>1</v>
      </c>
      <c r="EH45" s="201">
        <f t="shared" si="186"/>
        <v>1</v>
      </c>
      <c r="EI45" s="201"/>
      <c r="EJ45" s="201"/>
      <c r="EK45" s="201"/>
      <c r="EL45" s="201"/>
      <c r="EM45" s="201"/>
      <c r="EN45" s="245">
        <f>DJ45</f>
        <v>115000</v>
      </c>
      <c r="EO45" s="201">
        <f>EN45/DJ45</f>
        <v>1</v>
      </c>
      <c r="EP45" s="199"/>
      <c r="EQ45" s="201"/>
      <c r="ER45" s="199"/>
      <c r="ES45" s="245"/>
      <c r="ET45" s="245"/>
      <c r="EU45" s="196">
        <f t="shared" si="149"/>
        <v>0</v>
      </c>
      <c r="EV45" s="201">
        <f t="shared" si="141"/>
        <v>0</v>
      </c>
      <c r="EW45" s="199">
        <f>DJ45-EN45</f>
        <v>0</v>
      </c>
      <c r="EX45" s="245"/>
      <c r="EY45" s="245"/>
      <c r="EZ45" s="244"/>
      <c r="FA45" s="201"/>
      <c r="FB45" s="244"/>
      <c r="FC45" s="201"/>
      <c r="FD45" s="245"/>
      <c r="FE45" s="245"/>
      <c r="FF45" s="245"/>
      <c r="FG45" s="245"/>
      <c r="FH45" s="244"/>
      <c r="FI45" s="201"/>
      <c r="FJ45" s="244"/>
      <c r="FK45" s="201"/>
      <c r="FL45" s="245"/>
      <c r="FM45" s="245"/>
      <c r="FN45" s="245"/>
      <c r="FO45" s="248"/>
    </row>
    <row r="46" spans="2:171" s="254" customFormat="1" ht="68.25" hidden="1" customHeight="1" x14ac:dyDescent="0.25">
      <c r="B46" s="225" t="s">
        <v>162</v>
      </c>
      <c r="C46" s="223" t="s">
        <v>163</v>
      </c>
      <c r="D46" s="166" t="s">
        <v>164</v>
      </c>
      <c r="E46" s="168">
        <f t="shared" ref="E46:E51" si="197">F46+G46</f>
        <v>0</v>
      </c>
      <c r="F46" s="226">
        <f>SUM(F47:F48)</f>
        <v>0</v>
      </c>
      <c r="G46" s="226">
        <f>SUM(G47:G48)</f>
        <v>0</v>
      </c>
      <c r="H46" s="168">
        <f t="shared" ref="H46:H51" si="198">I46+J46</f>
        <v>0</v>
      </c>
      <c r="I46" s="226">
        <f>SUM(I47:I48)</f>
        <v>0</v>
      </c>
      <c r="J46" s="226"/>
      <c r="K46" s="168">
        <f t="shared" ref="K46:K51" si="199">L46+M46</f>
        <v>0</v>
      </c>
      <c r="L46" s="226">
        <f>SUM(L47:L48)</f>
        <v>0</v>
      </c>
      <c r="M46" s="226">
        <f>SUM(M47:M48)</f>
        <v>0</v>
      </c>
      <c r="N46" s="168">
        <f t="shared" ref="N46:N51" si="200">O46+P46</f>
        <v>0</v>
      </c>
      <c r="O46" s="226">
        <f>SUM(O47:O48)</f>
        <v>0</v>
      </c>
      <c r="P46" s="226"/>
      <c r="Q46" s="171">
        <f t="shared" ref="Q46:Q51" si="201">R46+S46</f>
        <v>0</v>
      </c>
      <c r="R46" s="175">
        <f>SUM(R47:R48)</f>
        <v>0</v>
      </c>
      <c r="S46" s="175">
        <f>SUM(S47:S48)</f>
        <v>0</v>
      </c>
      <c r="T46" s="171">
        <f t="shared" ref="T46:T51" si="202">U46+V46</f>
        <v>0</v>
      </c>
      <c r="U46" s="175">
        <f>SUM(U47:U48)</f>
        <v>0</v>
      </c>
      <c r="V46" s="175">
        <f>SUM(V47:V48)</f>
        <v>0</v>
      </c>
      <c r="W46" s="171">
        <f t="shared" ref="W46:W51" si="203">X46+Y46</f>
        <v>0</v>
      </c>
      <c r="X46" s="175">
        <f>SUM(X47:X48)</f>
        <v>0</v>
      </c>
      <c r="Y46" s="175"/>
      <c r="Z46" s="171">
        <f t="shared" si="194"/>
        <v>0</v>
      </c>
      <c r="AA46" s="175">
        <f t="shared" ref="AA46:AH46" si="204">SUM(AA47:AA48)</f>
        <v>0</v>
      </c>
      <c r="AB46" s="175">
        <f t="shared" si="204"/>
        <v>0</v>
      </c>
      <c r="AC46" s="175">
        <f t="shared" si="204"/>
        <v>0</v>
      </c>
      <c r="AD46" s="175">
        <f t="shared" si="204"/>
        <v>0</v>
      </c>
      <c r="AE46" s="175">
        <f t="shared" si="204"/>
        <v>0</v>
      </c>
      <c r="AF46" s="175">
        <f t="shared" si="204"/>
        <v>0</v>
      </c>
      <c r="AG46" s="175">
        <f t="shared" si="204"/>
        <v>0</v>
      </c>
      <c r="AH46" s="175">
        <f t="shared" si="204"/>
        <v>0</v>
      </c>
      <c r="AI46" s="175">
        <f t="shared" ref="AI46:AI51" si="205">AA46-AJ46</f>
        <v>0</v>
      </c>
      <c r="AJ46" s="175">
        <f>SUM(AJ47:AJ48)</f>
        <v>0</v>
      </c>
      <c r="AK46" s="175">
        <f t="shared" ref="AK46:AL51" si="206">Z46-AJ46</f>
        <v>0</v>
      </c>
      <c r="AL46" s="175">
        <f t="shared" si="206"/>
        <v>0</v>
      </c>
      <c r="AM46" s="862" t="s">
        <v>165</v>
      </c>
      <c r="AN46" s="227" t="s">
        <v>165</v>
      </c>
      <c r="AO46" s="172">
        <v>1</v>
      </c>
      <c r="AP46" s="227"/>
      <c r="AQ46" s="227"/>
      <c r="AR46" s="227"/>
      <c r="AS46" s="171">
        <f t="shared" ref="AS46:AS51" si="207">AT46+AU46</f>
        <v>500</v>
      </c>
      <c r="AT46" s="175">
        <f>SUM(AT47:AT48)</f>
        <v>500</v>
      </c>
      <c r="AU46" s="175">
        <f>SUM(AU47:AU48)</f>
        <v>0</v>
      </c>
      <c r="AV46" s="171">
        <f t="shared" ref="AV46:AV51" si="208">AW46+AX46</f>
        <v>0</v>
      </c>
      <c r="AW46" s="175">
        <f>SUM(AW47:AW48)</f>
        <v>0</v>
      </c>
      <c r="AX46" s="175"/>
      <c r="AY46" s="171">
        <f t="shared" ref="AY46:AY51" si="209">AZ46+BA46</f>
        <v>500</v>
      </c>
      <c r="AZ46" s="175">
        <f>SUM(AZ47:AZ48)</f>
        <v>500</v>
      </c>
      <c r="BA46" s="175">
        <f>SUM(BA47:BA48)</f>
        <v>0</v>
      </c>
      <c r="BB46" s="171">
        <f t="shared" ref="BB46:BB51" si="210">BC46+BD46</f>
        <v>0</v>
      </c>
      <c r="BC46" s="175">
        <f>SUM(BC47:BC48)</f>
        <v>0</v>
      </c>
      <c r="BD46" s="175">
        <f>SUM(BD47:BD48)</f>
        <v>0</v>
      </c>
      <c r="BE46" s="171">
        <f t="shared" ref="BE46:BE51" si="211">BF46+BG46</f>
        <v>0</v>
      </c>
      <c r="BF46" s="175">
        <f>SUM(BF47:BF48)</f>
        <v>0</v>
      </c>
      <c r="BG46" s="175"/>
      <c r="BH46" s="171">
        <f t="shared" ref="BH46:BH51" si="212">BI46+BJ46</f>
        <v>500</v>
      </c>
      <c r="BI46" s="175">
        <f>SUM(BI47:BI48)</f>
        <v>500</v>
      </c>
      <c r="BJ46" s="175">
        <f>SUM(BJ47:BJ48)</f>
        <v>0</v>
      </c>
      <c r="BK46" s="174">
        <v>1</v>
      </c>
      <c r="BL46" s="175">
        <f t="shared" si="195"/>
        <v>500</v>
      </c>
      <c r="BM46" s="175"/>
      <c r="BN46" s="175"/>
      <c r="BO46" s="175"/>
      <c r="BP46" s="175"/>
      <c r="BQ46" s="175"/>
      <c r="BR46" s="175"/>
      <c r="BS46" s="175">
        <f>BS47+BS48</f>
        <v>500</v>
      </c>
      <c r="BT46" s="175">
        <f>BT47+BT48</f>
        <v>500</v>
      </c>
      <c r="BU46" s="175">
        <f>BU47+BU48</f>
        <v>0</v>
      </c>
      <c r="BV46" s="171">
        <f t="shared" ref="BV46:BV51" si="213">BW46+BX46</f>
        <v>500</v>
      </c>
      <c r="BW46" s="175">
        <f>SUM(BW47:BW48)</f>
        <v>500</v>
      </c>
      <c r="BX46" s="175">
        <f>SUM(BX47:BX48)</f>
        <v>0</v>
      </c>
      <c r="BY46" s="171">
        <f t="shared" ref="BY46:BY51" si="214">BZ46+CA46</f>
        <v>0</v>
      </c>
      <c r="BZ46" s="175">
        <f>SUM(BZ47:BZ48)</f>
        <v>0</v>
      </c>
      <c r="CA46" s="175"/>
      <c r="CB46" s="171">
        <f t="shared" ref="CB46:CB51" si="215">CC46+CD46</f>
        <v>500</v>
      </c>
      <c r="CC46" s="175">
        <f>SUM(CC47:CC48)</f>
        <v>500</v>
      </c>
      <c r="CD46" s="175">
        <f>SUM(CD47:CD48)</f>
        <v>0</v>
      </c>
      <c r="CE46" s="175">
        <v>1</v>
      </c>
      <c r="CF46" s="175">
        <f t="shared" si="196"/>
        <v>500</v>
      </c>
      <c r="CG46" s="219"/>
      <c r="CH46" s="171">
        <f t="shared" ref="CH46:CH51" si="216">CI46+CJ46</f>
        <v>8000</v>
      </c>
      <c r="CI46" s="175">
        <f>SUM(CI47:CI48)</f>
        <v>8000</v>
      </c>
      <c r="CJ46" s="175">
        <f>SUM(CJ47:CJ48)</f>
        <v>0</v>
      </c>
      <c r="CK46" s="171">
        <f t="shared" ref="CK46:CK51" si="217">CL46+CM46</f>
        <v>0</v>
      </c>
      <c r="CL46" s="175">
        <f>SUM(CL47:CL48)</f>
        <v>0</v>
      </c>
      <c r="CM46" s="175"/>
      <c r="CN46" s="175"/>
      <c r="CO46" s="175"/>
      <c r="CP46" s="175"/>
      <c r="CQ46" s="171">
        <f t="shared" ref="CQ46:CQ51" si="218">CR46+CS46</f>
        <v>8000</v>
      </c>
      <c r="CR46" s="175">
        <f>SUM(CR47:CR48)</f>
        <v>8000</v>
      </c>
      <c r="CS46" s="175">
        <f>SUM(CS47:CS48)</f>
        <v>0</v>
      </c>
      <c r="CT46" s="171">
        <f t="shared" ref="CT46:CT51" si="219">CU46+CV46</f>
        <v>0</v>
      </c>
      <c r="CU46" s="175"/>
      <c r="CV46" s="175"/>
      <c r="CW46" s="171">
        <f t="shared" si="176"/>
        <v>0</v>
      </c>
      <c r="CX46" s="175">
        <f>SUM(CX47:CX48)</f>
        <v>0</v>
      </c>
      <c r="CY46" s="175"/>
      <c r="CZ46" s="171">
        <f t="shared" ref="CZ46:CZ54" si="220">DA46+DB46</f>
        <v>100</v>
      </c>
      <c r="DA46" s="175">
        <f>SUM(DA47:DA48)</f>
        <v>100</v>
      </c>
      <c r="DB46" s="175">
        <f>SUM(DB47:DB48)</f>
        <v>0</v>
      </c>
      <c r="DC46" s="175"/>
      <c r="DD46" s="175"/>
      <c r="DE46" s="175"/>
      <c r="DF46" s="171">
        <f t="shared" si="178"/>
        <v>0</v>
      </c>
      <c r="DG46" s="175">
        <f>SUM(DG47:DG48)</f>
        <v>0</v>
      </c>
      <c r="DH46" s="175">
        <f>SUM(DH47:DH48)</f>
        <v>0</v>
      </c>
      <c r="DI46" s="171">
        <f t="shared" si="179"/>
        <v>0</v>
      </c>
      <c r="DJ46" s="175">
        <f>SUM(DJ47:DJ48)</f>
        <v>0</v>
      </c>
      <c r="DK46" s="175">
        <v>0</v>
      </c>
      <c r="DL46" s="175">
        <f>SUM(DL47:DL48)</f>
        <v>0</v>
      </c>
      <c r="DM46" s="210">
        <f t="shared" si="146"/>
        <v>0</v>
      </c>
      <c r="DN46" s="215" t="e">
        <f t="shared" si="147"/>
        <v>#DIV/0!</v>
      </c>
      <c r="DO46" s="175">
        <f>SUM(DO47:DO48)</f>
        <v>0</v>
      </c>
      <c r="DP46" s="175"/>
      <c r="DQ46" s="175"/>
      <c r="DR46" s="171">
        <f t="shared" si="148"/>
        <v>0</v>
      </c>
      <c r="DS46" s="176" t="e">
        <f t="shared" si="180"/>
        <v>#DIV/0!</v>
      </c>
      <c r="DT46" s="171">
        <f t="shared" si="181"/>
        <v>0</v>
      </c>
      <c r="DU46" s="175"/>
      <c r="DV46" s="175"/>
      <c r="DW46" s="175"/>
      <c r="DX46" s="171">
        <f t="shared" ref="DX46:DX51" si="221">DZ46+EB46+ED46</f>
        <v>0</v>
      </c>
      <c r="DY46" s="176">
        <v>0</v>
      </c>
      <c r="DZ46" s="175">
        <f>SUM(DZ47:DZ48)</f>
        <v>0</v>
      </c>
      <c r="EA46" s="176">
        <v>0</v>
      </c>
      <c r="EB46" s="171">
        <v>0</v>
      </c>
      <c r="EC46" s="176">
        <v>0</v>
      </c>
      <c r="ED46" s="175"/>
      <c r="EE46" s="176">
        <v>0</v>
      </c>
      <c r="EF46" s="171">
        <f t="shared" si="183"/>
        <v>0</v>
      </c>
      <c r="EG46" s="188">
        <v>0</v>
      </c>
      <c r="EH46" s="216" t="e">
        <f t="shared" si="186"/>
        <v>#DIV/0!</v>
      </c>
      <c r="EI46" s="188"/>
      <c r="EJ46" s="188"/>
      <c r="EK46" s="188"/>
      <c r="EL46" s="188"/>
      <c r="EM46" s="188"/>
      <c r="EN46" s="175">
        <f>SUM(EN47:EN48)</f>
        <v>0</v>
      </c>
      <c r="EO46" s="188">
        <v>0</v>
      </c>
      <c r="EP46" s="175">
        <v>0</v>
      </c>
      <c r="EQ46" s="188">
        <v>0</v>
      </c>
      <c r="ER46" s="175">
        <v>0</v>
      </c>
      <c r="ES46" s="175">
        <f>SUM(ES47:ES48)</f>
        <v>0</v>
      </c>
      <c r="ET46" s="175"/>
      <c r="EU46" s="171">
        <f t="shared" si="149"/>
        <v>0</v>
      </c>
      <c r="EV46" s="188" t="e">
        <f t="shared" si="141"/>
        <v>#DIV/0!</v>
      </c>
      <c r="EW46" s="175">
        <f t="shared" si="190"/>
        <v>0</v>
      </c>
      <c r="EX46" s="175"/>
      <c r="EY46" s="175"/>
      <c r="EZ46" s="226"/>
      <c r="FA46" s="188">
        <v>0</v>
      </c>
      <c r="FB46" s="226">
        <f>SUM(FB47:FB48)</f>
        <v>0</v>
      </c>
      <c r="FC46" s="161">
        <v>0</v>
      </c>
      <c r="FD46" s="175"/>
      <c r="FE46" s="175"/>
      <c r="FF46" s="175"/>
      <c r="FG46" s="175">
        <f>SUM(FG47:FG48)</f>
        <v>0</v>
      </c>
      <c r="FH46" s="226">
        <f>FJ46</f>
        <v>0</v>
      </c>
      <c r="FI46" s="161">
        <v>0</v>
      </c>
      <c r="FJ46" s="226">
        <f>SUM(FJ47:FJ48)</f>
        <v>0</v>
      </c>
      <c r="FK46" s="161">
        <v>0</v>
      </c>
      <c r="FL46" s="175"/>
      <c r="FM46" s="175"/>
      <c r="FN46" s="175"/>
      <c r="FO46" s="228">
        <f>SUM(FO47:FO48)</f>
        <v>0</v>
      </c>
    </row>
    <row r="47" spans="2:171" s="240" customFormat="1" ht="15" hidden="1" customHeight="1" x14ac:dyDescent="0.25">
      <c r="B47" s="229"/>
      <c r="C47" s="230" t="s">
        <v>143</v>
      </c>
      <c r="D47" s="231"/>
      <c r="E47" s="232">
        <f t="shared" si="197"/>
        <v>0</v>
      </c>
      <c r="F47" s="232"/>
      <c r="G47" s="232"/>
      <c r="H47" s="232">
        <f t="shared" si="198"/>
        <v>0</v>
      </c>
      <c r="I47" s="232">
        <f>L47-F47</f>
        <v>0</v>
      </c>
      <c r="J47" s="232"/>
      <c r="K47" s="232">
        <f t="shared" si="199"/>
        <v>0</v>
      </c>
      <c r="L47" s="232"/>
      <c r="M47" s="232"/>
      <c r="N47" s="232">
        <f t="shared" si="200"/>
        <v>0</v>
      </c>
      <c r="O47" s="232">
        <f>R47-L47</f>
        <v>0</v>
      </c>
      <c r="P47" s="232"/>
      <c r="Q47" s="233">
        <f t="shared" si="201"/>
        <v>0</v>
      </c>
      <c r="R47" s="233"/>
      <c r="S47" s="233"/>
      <c r="T47" s="233">
        <f t="shared" si="202"/>
        <v>0</v>
      </c>
      <c r="U47" s="233"/>
      <c r="V47" s="233"/>
      <c r="W47" s="233">
        <f t="shared" si="203"/>
        <v>0</v>
      </c>
      <c r="X47" s="233">
        <f>AA47-U47</f>
        <v>0</v>
      </c>
      <c r="Y47" s="233"/>
      <c r="Z47" s="233">
        <f t="shared" si="194"/>
        <v>0</v>
      </c>
      <c r="AA47" s="233">
        <v>0</v>
      </c>
      <c r="AB47" s="233"/>
      <c r="AC47" s="233">
        <f>AD47+AE47</f>
        <v>0</v>
      </c>
      <c r="AD47" s="233"/>
      <c r="AE47" s="233"/>
      <c r="AF47" s="233">
        <f>AG47+AH47</f>
        <v>0</v>
      </c>
      <c r="AG47" s="233"/>
      <c r="AH47" s="233"/>
      <c r="AI47" s="234">
        <f t="shared" si="205"/>
        <v>0</v>
      </c>
      <c r="AJ47" s="233"/>
      <c r="AK47" s="234">
        <f t="shared" si="206"/>
        <v>0</v>
      </c>
      <c r="AL47" s="234">
        <f t="shared" si="206"/>
        <v>0</v>
      </c>
      <c r="AM47" s="862"/>
      <c r="AN47" s="250"/>
      <c r="AO47" s="235">
        <v>1</v>
      </c>
      <c r="AP47" s="250"/>
      <c r="AQ47" s="250"/>
      <c r="AR47" s="250"/>
      <c r="AS47" s="233">
        <f t="shared" si="207"/>
        <v>0</v>
      </c>
      <c r="AT47" s="233"/>
      <c r="AU47" s="233"/>
      <c r="AV47" s="233">
        <f t="shared" si="208"/>
        <v>0</v>
      </c>
      <c r="AW47" s="233">
        <f>AZ47-AT47</f>
        <v>0</v>
      </c>
      <c r="AX47" s="233"/>
      <c r="AY47" s="233">
        <f t="shared" si="209"/>
        <v>0</v>
      </c>
      <c r="AZ47" s="233"/>
      <c r="BA47" s="233"/>
      <c r="BB47" s="233">
        <f t="shared" si="210"/>
        <v>0</v>
      </c>
      <c r="BC47" s="233">
        <v>0</v>
      </c>
      <c r="BD47" s="233"/>
      <c r="BE47" s="233">
        <f t="shared" si="211"/>
        <v>0</v>
      </c>
      <c r="BF47" s="233"/>
      <c r="BG47" s="233"/>
      <c r="BH47" s="233">
        <f t="shared" si="212"/>
        <v>500</v>
      </c>
      <c r="BI47" s="233">
        <v>500</v>
      </c>
      <c r="BJ47" s="233"/>
      <c r="BK47" s="236">
        <v>1</v>
      </c>
      <c r="BL47" s="237">
        <f t="shared" si="195"/>
        <v>0</v>
      </c>
      <c r="BM47" s="237"/>
      <c r="BN47" s="237"/>
      <c r="BO47" s="237"/>
      <c r="BP47" s="237"/>
      <c r="BQ47" s="237"/>
      <c r="BR47" s="237"/>
      <c r="BS47" s="237">
        <f>BT47+BU47</f>
        <v>0</v>
      </c>
      <c r="BT47" s="237">
        <f>AZ47-BN47-BQ47</f>
        <v>0</v>
      </c>
      <c r="BU47" s="237"/>
      <c r="BV47" s="233">
        <f t="shared" si="213"/>
        <v>500</v>
      </c>
      <c r="BW47" s="233">
        <v>500</v>
      </c>
      <c r="BX47" s="233"/>
      <c r="BY47" s="233">
        <f t="shared" si="214"/>
        <v>0</v>
      </c>
      <c r="BZ47" s="233">
        <f>CC47-BW47</f>
        <v>0</v>
      </c>
      <c r="CA47" s="233"/>
      <c r="CB47" s="233">
        <f t="shared" si="215"/>
        <v>500</v>
      </c>
      <c r="CC47" s="233">
        <v>500</v>
      </c>
      <c r="CD47" s="233"/>
      <c r="CE47" s="237">
        <v>1</v>
      </c>
      <c r="CF47" s="237">
        <f t="shared" si="196"/>
        <v>500</v>
      </c>
      <c r="CG47" s="233"/>
      <c r="CH47" s="233">
        <f t="shared" si="216"/>
        <v>8000</v>
      </c>
      <c r="CI47" s="233">
        <v>8000</v>
      </c>
      <c r="CJ47" s="233"/>
      <c r="CK47" s="233">
        <f t="shared" si="217"/>
        <v>0</v>
      </c>
      <c r="CL47" s="233">
        <f>CR47-CI47</f>
        <v>0</v>
      </c>
      <c r="CM47" s="233"/>
      <c r="CN47" s="233"/>
      <c r="CO47" s="233"/>
      <c r="CP47" s="233"/>
      <c r="CQ47" s="233">
        <f t="shared" si="218"/>
        <v>8000</v>
      </c>
      <c r="CR47" s="233">
        <v>8000</v>
      </c>
      <c r="CS47" s="233"/>
      <c r="CT47" s="233">
        <f t="shared" si="219"/>
        <v>0</v>
      </c>
      <c r="CU47" s="233"/>
      <c r="CV47" s="233"/>
      <c r="CW47" s="233">
        <f t="shared" si="176"/>
        <v>0</v>
      </c>
      <c r="CX47" s="233">
        <v>0</v>
      </c>
      <c r="CY47" s="233"/>
      <c r="CZ47" s="233">
        <f t="shared" si="220"/>
        <v>100</v>
      </c>
      <c r="DA47" s="233">
        <v>100</v>
      </c>
      <c r="DB47" s="233"/>
      <c r="DC47" s="233"/>
      <c r="DD47" s="233"/>
      <c r="DE47" s="233"/>
      <c r="DF47" s="233">
        <f t="shared" si="178"/>
        <v>0</v>
      </c>
      <c r="DG47" s="233">
        <f>DJ47-CX47</f>
        <v>0</v>
      </c>
      <c r="DH47" s="233"/>
      <c r="DI47" s="233">
        <f t="shared" si="179"/>
        <v>0</v>
      </c>
      <c r="DJ47" s="233">
        <f>500-500</f>
        <v>0</v>
      </c>
      <c r="DK47" s="233"/>
      <c r="DL47" s="233"/>
      <c r="DM47" s="210">
        <f t="shared" si="146"/>
        <v>0</v>
      </c>
      <c r="DN47" s="215" t="e">
        <f t="shared" si="147"/>
        <v>#DIV/0!</v>
      </c>
      <c r="DO47" s="233">
        <f>500-500</f>
        <v>0</v>
      </c>
      <c r="DP47" s="233"/>
      <c r="DQ47" s="233"/>
      <c r="DR47" s="171">
        <f t="shared" si="148"/>
        <v>0</v>
      </c>
      <c r="DS47" s="176" t="e">
        <f t="shared" si="180"/>
        <v>#DIV/0!</v>
      </c>
      <c r="DT47" s="171">
        <f t="shared" si="181"/>
        <v>0</v>
      </c>
      <c r="DU47" s="233"/>
      <c r="DV47" s="233"/>
      <c r="DW47" s="233"/>
      <c r="DX47" s="233">
        <f t="shared" si="221"/>
        <v>0</v>
      </c>
      <c r="DY47" s="176">
        <v>0</v>
      </c>
      <c r="DZ47" s="233">
        <f>500-500</f>
        <v>0</v>
      </c>
      <c r="EA47" s="176">
        <v>0</v>
      </c>
      <c r="EB47" s="171">
        <v>0</v>
      </c>
      <c r="EC47" s="176">
        <v>0</v>
      </c>
      <c r="ED47" s="233"/>
      <c r="EE47" s="176">
        <v>0</v>
      </c>
      <c r="EF47" s="251">
        <f t="shared" si="183"/>
        <v>0</v>
      </c>
      <c r="EG47" s="188">
        <v>0</v>
      </c>
      <c r="EH47" s="216" t="e">
        <f t="shared" si="186"/>
        <v>#DIV/0!</v>
      </c>
      <c r="EI47" s="188"/>
      <c r="EJ47" s="188"/>
      <c r="EK47" s="188"/>
      <c r="EL47" s="188"/>
      <c r="EM47" s="188"/>
      <c r="EN47" s="233">
        <f>500-500</f>
        <v>0</v>
      </c>
      <c r="EO47" s="188">
        <v>0</v>
      </c>
      <c r="EP47" s="175">
        <v>0</v>
      </c>
      <c r="EQ47" s="188">
        <v>0</v>
      </c>
      <c r="ER47" s="175">
        <v>0</v>
      </c>
      <c r="ES47" s="233"/>
      <c r="ET47" s="233"/>
      <c r="EU47" s="171">
        <f t="shared" si="149"/>
        <v>0</v>
      </c>
      <c r="EV47" s="188" t="e">
        <f t="shared" si="141"/>
        <v>#DIV/0!</v>
      </c>
      <c r="EW47" s="175">
        <f t="shared" si="190"/>
        <v>0</v>
      </c>
      <c r="EX47" s="233"/>
      <c r="EY47" s="233"/>
      <c r="EZ47" s="232"/>
      <c r="FA47" s="188">
        <v>0</v>
      </c>
      <c r="FB47" s="232">
        <f>500-500</f>
        <v>0</v>
      </c>
      <c r="FC47" s="161">
        <v>0</v>
      </c>
      <c r="FD47" s="233"/>
      <c r="FE47" s="233"/>
      <c r="FF47" s="233"/>
      <c r="FG47" s="233"/>
      <c r="FH47" s="232">
        <f>FJ47</f>
        <v>0</v>
      </c>
      <c r="FI47" s="161">
        <v>0</v>
      </c>
      <c r="FJ47" s="232">
        <f>500-500</f>
        <v>0</v>
      </c>
      <c r="FK47" s="161">
        <v>0</v>
      </c>
      <c r="FL47" s="233"/>
      <c r="FM47" s="233"/>
      <c r="FN47" s="233"/>
      <c r="FO47" s="239"/>
    </row>
    <row r="48" spans="2:171" s="240" customFormat="1" ht="15" hidden="1" customHeight="1" x14ac:dyDescent="0.25">
      <c r="B48" s="229"/>
      <c r="C48" s="230" t="s">
        <v>166</v>
      </c>
      <c r="D48" s="231" t="s">
        <v>146</v>
      </c>
      <c r="E48" s="232">
        <f t="shared" si="197"/>
        <v>0</v>
      </c>
      <c r="F48" s="232"/>
      <c r="G48" s="232"/>
      <c r="H48" s="232">
        <f t="shared" si="198"/>
        <v>0</v>
      </c>
      <c r="I48" s="232">
        <f>L48-F48</f>
        <v>0</v>
      </c>
      <c r="J48" s="232"/>
      <c r="K48" s="232">
        <f t="shared" si="199"/>
        <v>0</v>
      </c>
      <c r="L48" s="232"/>
      <c r="M48" s="232"/>
      <c r="N48" s="232">
        <f t="shared" si="200"/>
        <v>0</v>
      </c>
      <c r="O48" s="232">
        <f>R48-L48</f>
        <v>0</v>
      </c>
      <c r="P48" s="232"/>
      <c r="Q48" s="233">
        <f t="shared" si="201"/>
        <v>0</v>
      </c>
      <c r="R48" s="233"/>
      <c r="S48" s="233"/>
      <c r="T48" s="233">
        <f t="shared" si="202"/>
        <v>0</v>
      </c>
      <c r="U48" s="233"/>
      <c r="V48" s="233"/>
      <c r="W48" s="233">
        <f t="shared" si="203"/>
        <v>0</v>
      </c>
      <c r="X48" s="233">
        <f>AA48-U48</f>
        <v>0</v>
      </c>
      <c r="Y48" s="233"/>
      <c r="Z48" s="233">
        <f t="shared" si="194"/>
        <v>0</v>
      </c>
      <c r="AA48" s="233"/>
      <c r="AB48" s="233"/>
      <c r="AC48" s="233">
        <f>AD48+AE48</f>
        <v>0</v>
      </c>
      <c r="AD48" s="233"/>
      <c r="AE48" s="233"/>
      <c r="AF48" s="233">
        <f>AG48+AH48</f>
        <v>0</v>
      </c>
      <c r="AG48" s="233"/>
      <c r="AH48" s="233"/>
      <c r="AI48" s="234">
        <f t="shared" si="205"/>
        <v>0</v>
      </c>
      <c r="AJ48" s="233"/>
      <c r="AK48" s="234">
        <f t="shared" si="206"/>
        <v>0</v>
      </c>
      <c r="AL48" s="234">
        <f t="shared" si="206"/>
        <v>0</v>
      </c>
      <c r="AM48" s="862"/>
      <c r="AN48" s="250"/>
      <c r="AO48" s="235">
        <v>1</v>
      </c>
      <c r="AP48" s="250"/>
      <c r="AQ48" s="250"/>
      <c r="AR48" s="250"/>
      <c r="AS48" s="233">
        <f t="shared" si="207"/>
        <v>500</v>
      </c>
      <c r="AT48" s="233">
        <v>500</v>
      </c>
      <c r="AU48" s="233"/>
      <c r="AV48" s="233">
        <f t="shared" si="208"/>
        <v>0</v>
      </c>
      <c r="AW48" s="233">
        <f>AZ48-AT48</f>
        <v>0</v>
      </c>
      <c r="AX48" s="233"/>
      <c r="AY48" s="233">
        <f t="shared" si="209"/>
        <v>500</v>
      </c>
      <c r="AZ48" s="233">
        <v>500</v>
      </c>
      <c r="BA48" s="233"/>
      <c r="BB48" s="233">
        <f t="shared" si="210"/>
        <v>0</v>
      </c>
      <c r="BC48" s="233"/>
      <c r="BD48" s="233"/>
      <c r="BE48" s="233">
        <f t="shared" si="211"/>
        <v>0</v>
      </c>
      <c r="BF48" s="233">
        <f>BW48-BC48</f>
        <v>0</v>
      </c>
      <c r="BG48" s="233"/>
      <c r="BH48" s="233">
        <f t="shared" si="212"/>
        <v>0</v>
      </c>
      <c r="BI48" s="233"/>
      <c r="BJ48" s="233"/>
      <c r="BK48" s="236">
        <v>1</v>
      </c>
      <c r="BL48" s="237">
        <f t="shared" si="195"/>
        <v>500</v>
      </c>
      <c r="BM48" s="237"/>
      <c r="BN48" s="237"/>
      <c r="BO48" s="237"/>
      <c r="BP48" s="237"/>
      <c r="BQ48" s="237"/>
      <c r="BR48" s="237"/>
      <c r="BS48" s="237">
        <f>BT48+BU48</f>
        <v>500</v>
      </c>
      <c r="BT48" s="237">
        <f>AZ48-BN48-BQ48</f>
        <v>500</v>
      </c>
      <c r="BU48" s="237"/>
      <c r="BV48" s="233">
        <f t="shared" si="213"/>
        <v>0</v>
      </c>
      <c r="BW48" s="233">
        <v>0</v>
      </c>
      <c r="BX48" s="233"/>
      <c r="BY48" s="233">
        <f t="shared" si="214"/>
        <v>0</v>
      </c>
      <c r="BZ48" s="233">
        <f>CC48-BW48</f>
        <v>0</v>
      </c>
      <c r="CA48" s="233"/>
      <c r="CB48" s="233">
        <f t="shared" si="215"/>
        <v>0</v>
      </c>
      <c r="CC48" s="233"/>
      <c r="CD48" s="233"/>
      <c r="CE48" s="237">
        <v>1</v>
      </c>
      <c r="CF48" s="237">
        <f t="shared" si="196"/>
        <v>0</v>
      </c>
      <c r="CG48" s="233"/>
      <c r="CH48" s="233">
        <f t="shared" si="216"/>
        <v>0</v>
      </c>
      <c r="CI48" s="233"/>
      <c r="CJ48" s="233"/>
      <c r="CK48" s="233">
        <f t="shared" si="217"/>
        <v>0</v>
      </c>
      <c r="CL48" s="233">
        <f>CR48-CI48</f>
        <v>0</v>
      </c>
      <c r="CM48" s="233"/>
      <c r="CN48" s="233"/>
      <c r="CO48" s="233"/>
      <c r="CP48" s="233"/>
      <c r="CQ48" s="233">
        <f t="shared" si="218"/>
        <v>0</v>
      </c>
      <c r="CR48" s="233"/>
      <c r="CS48" s="233"/>
      <c r="CT48" s="233">
        <f t="shared" si="219"/>
        <v>0</v>
      </c>
      <c r="CU48" s="233"/>
      <c r="CV48" s="233"/>
      <c r="CW48" s="233">
        <f t="shared" si="176"/>
        <v>0</v>
      </c>
      <c r="CX48" s="233"/>
      <c r="CY48" s="233"/>
      <c r="CZ48" s="233">
        <f t="shared" si="220"/>
        <v>0</v>
      </c>
      <c r="DA48" s="233"/>
      <c r="DB48" s="233"/>
      <c r="DC48" s="233"/>
      <c r="DD48" s="233"/>
      <c r="DE48" s="233"/>
      <c r="DF48" s="233">
        <f t="shared" si="178"/>
        <v>0</v>
      </c>
      <c r="DG48" s="233"/>
      <c r="DH48" s="233"/>
      <c r="DI48" s="233">
        <f t="shared" si="179"/>
        <v>0</v>
      </c>
      <c r="DJ48" s="233"/>
      <c r="DK48" s="233"/>
      <c r="DL48" s="233"/>
      <c r="DM48" s="210">
        <f t="shared" si="146"/>
        <v>0</v>
      </c>
      <c r="DN48" s="215" t="e">
        <f t="shared" si="147"/>
        <v>#DIV/0!</v>
      </c>
      <c r="DO48" s="233"/>
      <c r="DP48" s="233"/>
      <c r="DQ48" s="233"/>
      <c r="DR48" s="171">
        <f t="shared" si="148"/>
        <v>0</v>
      </c>
      <c r="DS48" s="176" t="e">
        <f t="shared" si="180"/>
        <v>#DIV/0!</v>
      </c>
      <c r="DT48" s="171">
        <f t="shared" si="181"/>
        <v>0</v>
      </c>
      <c r="DU48" s="233"/>
      <c r="DV48" s="233"/>
      <c r="DW48" s="233"/>
      <c r="DX48" s="233">
        <f t="shared" si="221"/>
        <v>0</v>
      </c>
      <c r="DY48" s="176">
        <v>0</v>
      </c>
      <c r="DZ48" s="233"/>
      <c r="EA48" s="176">
        <v>0</v>
      </c>
      <c r="EB48" s="171">
        <v>0</v>
      </c>
      <c r="EC48" s="176">
        <v>0</v>
      </c>
      <c r="ED48" s="233"/>
      <c r="EE48" s="176">
        <v>0</v>
      </c>
      <c r="EF48" s="251">
        <f t="shared" si="183"/>
        <v>0</v>
      </c>
      <c r="EG48" s="188">
        <v>0</v>
      </c>
      <c r="EH48" s="216" t="e">
        <f t="shared" si="186"/>
        <v>#DIV/0!</v>
      </c>
      <c r="EI48" s="188"/>
      <c r="EJ48" s="188"/>
      <c r="EK48" s="188"/>
      <c r="EL48" s="188"/>
      <c r="EM48" s="188"/>
      <c r="EN48" s="233"/>
      <c r="EO48" s="188">
        <v>0</v>
      </c>
      <c r="EP48" s="175">
        <v>0</v>
      </c>
      <c r="EQ48" s="188">
        <v>0</v>
      </c>
      <c r="ER48" s="175">
        <v>0</v>
      </c>
      <c r="ES48" s="233"/>
      <c r="ET48" s="233"/>
      <c r="EU48" s="171">
        <f t="shared" si="149"/>
        <v>0</v>
      </c>
      <c r="EV48" s="188" t="e">
        <f t="shared" si="141"/>
        <v>#DIV/0!</v>
      </c>
      <c r="EW48" s="175">
        <f t="shared" si="190"/>
        <v>0</v>
      </c>
      <c r="EX48" s="233"/>
      <c r="EY48" s="233"/>
      <c r="EZ48" s="232"/>
      <c r="FA48" s="188">
        <v>0</v>
      </c>
      <c r="FB48" s="232"/>
      <c r="FC48" s="161">
        <v>0</v>
      </c>
      <c r="FD48" s="233"/>
      <c r="FE48" s="233"/>
      <c r="FF48" s="233"/>
      <c r="FG48" s="233"/>
      <c r="FH48" s="232"/>
      <c r="FI48" s="161">
        <v>0</v>
      </c>
      <c r="FJ48" s="232"/>
      <c r="FK48" s="161">
        <v>0</v>
      </c>
      <c r="FL48" s="233"/>
      <c r="FM48" s="233"/>
      <c r="FN48" s="233"/>
      <c r="FO48" s="239"/>
    </row>
    <row r="49" spans="2:171" s="190" customFormat="1" ht="45" customHeight="1" x14ac:dyDescent="0.25">
      <c r="B49" s="225" t="s">
        <v>162</v>
      </c>
      <c r="C49" s="223" t="s">
        <v>167</v>
      </c>
      <c r="D49" s="166" t="s">
        <v>164</v>
      </c>
      <c r="E49" s="168">
        <f t="shared" si="197"/>
        <v>0</v>
      </c>
      <c r="F49" s="226">
        <f>SUM(F50:F51)</f>
        <v>0</v>
      </c>
      <c r="G49" s="226">
        <f>SUM(G50:G51)</f>
        <v>0</v>
      </c>
      <c r="H49" s="168">
        <f t="shared" si="198"/>
        <v>0</v>
      </c>
      <c r="I49" s="226">
        <f>SUM(I50:I51)</f>
        <v>0</v>
      </c>
      <c r="J49" s="226"/>
      <c r="K49" s="168">
        <f t="shared" si="199"/>
        <v>0</v>
      </c>
      <c r="L49" s="226">
        <f>SUM(L50:L51)</f>
        <v>0</v>
      </c>
      <c r="M49" s="226">
        <f>SUM(M50:M51)</f>
        <v>0</v>
      </c>
      <c r="N49" s="168">
        <f t="shared" si="200"/>
        <v>0</v>
      </c>
      <c r="O49" s="226">
        <f>SUM(O50:O51)</f>
        <v>0</v>
      </c>
      <c r="P49" s="226"/>
      <c r="Q49" s="171">
        <f t="shared" si="201"/>
        <v>0</v>
      </c>
      <c r="R49" s="175">
        <f>SUM(R50:R51)</f>
        <v>0</v>
      </c>
      <c r="S49" s="175">
        <f>SUM(S50:S51)</f>
        <v>0</v>
      </c>
      <c r="T49" s="171">
        <f t="shared" si="202"/>
        <v>0</v>
      </c>
      <c r="U49" s="175">
        <f>SUM(U50:U51)</f>
        <v>0</v>
      </c>
      <c r="V49" s="175">
        <f>SUM(V50:V51)</f>
        <v>0</v>
      </c>
      <c r="W49" s="171">
        <f t="shared" si="203"/>
        <v>0</v>
      </c>
      <c r="X49" s="175">
        <f>SUM(X50:X51)</f>
        <v>0</v>
      </c>
      <c r="Y49" s="175"/>
      <c r="Z49" s="171">
        <f t="shared" si="194"/>
        <v>0</v>
      </c>
      <c r="AA49" s="175">
        <f t="shared" ref="AA49:AH49" si="222">SUM(AA50:AA51)</f>
        <v>0</v>
      </c>
      <c r="AB49" s="175">
        <f t="shared" si="222"/>
        <v>0</v>
      </c>
      <c r="AC49" s="175">
        <f t="shared" si="222"/>
        <v>0</v>
      </c>
      <c r="AD49" s="175">
        <f t="shared" si="222"/>
        <v>0</v>
      </c>
      <c r="AE49" s="175">
        <f t="shared" si="222"/>
        <v>0</v>
      </c>
      <c r="AF49" s="175">
        <f t="shared" si="222"/>
        <v>0</v>
      </c>
      <c r="AG49" s="175">
        <f t="shared" si="222"/>
        <v>0</v>
      </c>
      <c r="AH49" s="175">
        <f t="shared" si="222"/>
        <v>0</v>
      </c>
      <c r="AI49" s="175">
        <f t="shared" si="205"/>
        <v>0</v>
      </c>
      <c r="AJ49" s="175">
        <f>SUM(AJ50:AJ51)</f>
        <v>0</v>
      </c>
      <c r="AK49" s="175">
        <f t="shared" si="206"/>
        <v>0</v>
      </c>
      <c r="AL49" s="175">
        <f t="shared" si="206"/>
        <v>0</v>
      </c>
      <c r="AM49" s="862" t="s">
        <v>168</v>
      </c>
      <c r="AN49" s="227" t="s">
        <v>168</v>
      </c>
      <c r="AO49" s="172">
        <v>1</v>
      </c>
      <c r="AP49" s="227"/>
      <c r="AQ49" s="227"/>
      <c r="AR49" s="227"/>
      <c r="AS49" s="171">
        <f t="shared" si="207"/>
        <v>1000</v>
      </c>
      <c r="AT49" s="175">
        <f>SUM(AT50:AT51)</f>
        <v>1000</v>
      </c>
      <c r="AU49" s="175">
        <f>SUM(AU50:AU51)</f>
        <v>0</v>
      </c>
      <c r="AV49" s="171">
        <f t="shared" si="208"/>
        <v>0</v>
      </c>
      <c r="AW49" s="175">
        <f>SUM(AW50:AW51)</f>
        <v>0</v>
      </c>
      <c r="AX49" s="175"/>
      <c r="AY49" s="171">
        <f t="shared" si="209"/>
        <v>1000</v>
      </c>
      <c r="AZ49" s="175">
        <f>SUM(AZ50:AZ51)</f>
        <v>1000</v>
      </c>
      <c r="BA49" s="175">
        <f>SUM(BA50:BA51)</f>
        <v>0</v>
      </c>
      <c r="BB49" s="171">
        <f t="shared" si="210"/>
        <v>50000</v>
      </c>
      <c r="BC49" s="175">
        <f>SUM(BC50:BC51)</f>
        <v>50000</v>
      </c>
      <c r="BD49" s="175">
        <f>SUM(BD50:BD51)</f>
        <v>0</v>
      </c>
      <c r="BE49" s="171">
        <f t="shared" si="211"/>
        <v>0</v>
      </c>
      <c r="BF49" s="175">
        <f>SUM(BF50:BF51)</f>
        <v>0</v>
      </c>
      <c r="BG49" s="175"/>
      <c r="BH49" s="171">
        <f t="shared" si="212"/>
        <v>1000</v>
      </c>
      <c r="BI49" s="175">
        <f>SUM(BI50:BI51)</f>
        <v>1000</v>
      </c>
      <c r="BJ49" s="175">
        <f>SUM(BJ50:BJ51)</f>
        <v>0</v>
      </c>
      <c r="BK49" s="174">
        <v>1</v>
      </c>
      <c r="BL49" s="175">
        <f t="shared" si="195"/>
        <v>1000</v>
      </c>
      <c r="BM49" s="175"/>
      <c r="BN49" s="175"/>
      <c r="BO49" s="175"/>
      <c r="BP49" s="175"/>
      <c r="BQ49" s="175"/>
      <c r="BR49" s="175"/>
      <c r="BS49" s="175">
        <f>BS50+BS51</f>
        <v>1000</v>
      </c>
      <c r="BT49" s="175">
        <f>BT50+BT51</f>
        <v>1000</v>
      </c>
      <c r="BU49" s="175">
        <f>BU50+BU51</f>
        <v>0</v>
      </c>
      <c r="BV49" s="171">
        <f t="shared" si="213"/>
        <v>50000</v>
      </c>
      <c r="BW49" s="175">
        <f>SUM(BW50:BW51)</f>
        <v>50000</v>
      </c>
      <c r="BX49" s="175">
        <f>SUM(BX50:BX51)</f>
        <v>0</v>
      </c>
      <c r="BY49" s="171">
        <f t="shared" si="214"/>
        <v>0</v>
      </c>
      <c r="BZ49" s="175">
        <f>SUM(BZ50:BZ51)</f>
        <v>0</v>
      </c>
      <c r="CA49" s="175"/>
      <c r="CB49" s="171">
        <f t="shared" si="215"/>
        <v>1000</v>
      </c>
      <c r="CC49" s="175">
        <f>SUM(CC50:CC51)</f>
        <v>1000</v>
      </c>
      <c r="CD49" s="175">
        <f>SUM(CD50:CD51)</f>
        <v>0</v>
      </c>
      <c r="CE49" s="175">
        <v>1</v>
      </c>
      <c r="CF49" s="175">
        <f t="shared" si="196"/>
        <v>1000</v>
      </c>
      <c r="CG49" s="171"/>
      <c r="CH49" s="171">
        <f t="shared" si="216"/>
        <v>50000</v>
      </c>
      <c r="CI49" s="175">
        <f>SUM(CI50:CI51)</f>
        <v>50000</v>
      </c>
      <c r="CJ49" s="175">
        <f>SUM(CJ50:CJ51)</f>
        <v>0</v>
      </c>
      <c r="CK49" s="171">
        <f t="shared" si="217"/>
        <v>0</v>
      </c>
      <c r="CL49" s="175">
        <f>SUM(CL50:CL51)</f>
        <v>0</v>
      </c>
      <c r="CM49" s="175"/>
      <c r="CN49" s="175"/>
      <c r="CO49" s="175"/>
      <c r="CP49" s="175"/>
      <c r="CQ49" s="171">
        <f t="shared" si="218"/>
        <v>50000</v>
      </c>
      <c r="CR49" s="175">
        <f>SUM(CR50:CR51)</f>
        <v>50000</v>
      </c>
      <c r="CS49" s="175">
        <f>SUM(CS50:CS51)</f>
        <v>0</v>
      </c>
      <c r="CT49" s="171">
        <f t="shared" si="219"/>
        <v>0</v>
      </c>
      <c r="CU49" s="175"/>
      <c r="CV49" s="175"/>
      <c r="CW49" s="171">
        <f t="shared" si="176"/>
        <v>2774.20597</v>
      </c>
      <c r="CX49" s="175">
        <f>SUM(CX50:CX51)</f>
        <v>2774.20597</v>
      </c>
      <c r="CY49" s="175"/>
      <c r="CZ49" s="171">
        <f t="shared" si="220"/>
        <v>50000</v>
      </c>
      <c r="DA49" s="175">
        <f>SUM(DA50:DA51)</f>
        <v>50000</v>
      </c>
      <c r="DB49" s="175">
        <f>SUM(DB50:DB51)</f>
        <v>0</v>
      </c>
      <c r="DC49" s="175"/>
      <c r="DD49" s="175"/>
      <c r="DE49" s="175"/>
      <c r="DF49" s="171">
        <f t="shared" si="178"/>
        <v>-500</v>
      </c>
      <c r="DG49" s="175">
        <f>SUM(DG50:DG51)</f>
        <v>-500</v>
      </c>
      <c r="DH49" s="175">
        <f>SUM(DH50:DH51)</f>
        <v>0</v>
      </c>
      <c r="DI49" s="171">
        <f t="shared" si="179"/>
        <v>202274.20597000001</v>
      </c>
      <c r="DJ49" s="175">
        <f>SUM(DJ50:DJ55)</f>
        <v>202274.20597000001</v>
      </c>
      <c r="DK49" s="175">
        <v>0</v>
      </c>
      <c r="DL49" s="175">
        <f>SUM(DL50:DL51)</f>
        <v>0</v>
      </c>
      <c r="DM49" s="175">
        <f t="shared" si="146"/>
        <v>200560.49030999999</v>
      </c>
      <c r="DN49" s="176">
        <f t="shared" si="147"/>
        <v>0.99152775979625307</v>
      </c>
      <c r="DO49" s="175">
        <f>SUM(DO50:DO55)</f>
        <v>200560.49030999999</v>
      </c>
      <c r="DP49" s="175"/>
      <c r="DQ49" s="175"/>
      <c r="DR49" s="171">
        <f t="shared" si="148"/>
        <v>1713.7156600000162</v>
      </c>
      <c r="DS49" s="176">
        <f t="shared" si="180"/>
        <v>8.4722402037469037E-3</v>
      </c>
      <c r="DT49" s="171">
        <f t="shared" si="181"/>
        <v>1713.7156600000162</v>
      </c>
      <c r="DU49" s="175"/>
      <c r="DV49" s="175"/>
      <c r="DW49" s="175"/>
      <c r="DX49" s="171">
        <f t="shared" si="221"/>
        <v>560.49031000000002</v>
      </c>
      <c r="DY49" s="176">
        <f>DX49/DI49</f>
        <v>2.7709430735974724E-3</v>
      </c>
      <c r="DZ49" s="175">
        <f>SUM(DZ50:DZ51)</f>
        <v>560.49031000000002</v>
      </c>
      <c r="EA49" s="176">
        <f>DZ49/DJ49</f>
        <v>2.7709430735974724E-3</v>
      </c>
      <c r="EB49" s="171">
        <v>0</v>
      </c>
      <c r="EC49" s="176">
        <v>0</v>
      </c>
      <c r="ED49" s="175"/>
      <c r="EE49" s="176">
        <v>0</v>
      </c>
      <c r="EF49" s="171">
        <f t="shared" si="183"/>
        <v>200560.49030999999</v>
      </c>
      <c r="EG49" s="188">
        <f t="shared" ref="EG49:EG63" si="223">EF49/DI49</f>
        <v>0.99152775979625307</v>
      </c>
      <c r="EH49" s="188">
        <f t="shared" si="186"/>
        <v>1</v>
      </c>
      <c r="EI49" s="188"/>
      <c r="EJ49" s="188"/>
      <c r="EK49" s="188"/>
      <c r="EL49" s="188"/>
      <c r="EM49" s="188"/>
      <c r="EN49" s="175">
        <f>EN50+EN51+EN55</f>
        <v>200560.49030999999</v>
      </c>
      <c r="EO49" s="188">
        <f t="shared" ref="EO49:EO63" si="224">EN49/DJ49</f>
        <v>0.99152775979625307</v>
      </c>
      <c r="EP49" s="175">
        <v>0</v>
      </c>
      <c r="EQ49" s="188">
        <v>0</v>
      </c>
      <c r="ER49" s="175">
        <v>0</v>
      </c>
      <c r="ES49" s="175">
        <f>SUM(ES50:ES51)</f>
        <v>0</v>
      </c>
      <c r="ET49" s="175"/>
      <c r="EU49" s="171">
        <f t="shared" si="149"/>
        <v>1713.7156599999998</v>
      </c>
      <c r="EV49" s="188">
        <f t="shared" si="141"/>
        <v>8.4722402037468239E-3</v>
      </c>
      <c r="EW49" s="175">
        <f>EW50+EW51+EW54+EW55</f>
        <v>1713.7156599999998</v>
      </c>
      <c r="EX49" s="175"/>
      <c r="EY49" s="175"/>
      <c r="EZ49" s="226">
        <f>FB49</f>
        <v>2274.20597</v>
      </c>
      <c r="FA49" s="188">
        <f>EZ49/DI49</f>
        <v>1.1243183277344297E-2</v>
      </c>
      <c r="FB49" s="226">
        <f>SUM(FB50:FB51)</f>
        <v>2274.20597</v>
      </c>
      <c r="FC49" s="188">
        <f>FB49/DJ49</f>
        <v>1.1243183277344297E-2</v>
      </c>
      <c r="FD49" s="175"/>
      <c r="FE49" s="175"/>
      <c r="FF49" s="175"/>
      <c r="FG49" s="175">
        <f>SUM(FG50:FG51)</f>
        <v>0</v>
      </c>
      <c r="FH49" s="226">
        <f>FJ49</f>
        <v>0</v>
      </c>
      <c r="FI49" s="188">
        <v>0</v>
      </c>
      <c r="FJ49" s="226">
        <f>SUM(FJ50:FJ51)</f>
        <v>0</v>
      </c>
      <c r="FK49" s="188">
        <v>0</v>
      </c>
      <c r="FL49" s="175"/>
      <c r="FM49" s="175"/>
      <c r="FN49" s="175"/>
      <c r="FO49" s="228">
        <f>SUM(FO50:FO51)</f>
        <v>0</v>
      </c>
    </row>
    <row r="50" spans="2:171" s="240" customFormat="1" ht="15" hidden="1" customHeight="1" x14ac:dyDescent="0.25">
      <c r="B50" s="225"/>
      <c r="C50" s="230" t="s">
        <v>143</v>
      </c>
      <c r="D50" s="231"/>
      <c r="E50" s="232">
        <f t="shared" si="197"/>
        <v>0</v>
      </c>
      <c r="F50" s="232"/>
      <c r="G50" s="232"/>
      <c r="H50" s="232">
        <f t="shared" si="198"/>
        <v>0</v>
      </c>
      <c r="I50" s="232">
        <f>L50-F50</f>
        <v>0</v>
      </c>
      <c r="J50" s="232"/>
      <c r="K50" s="232">
        <f t="shared" si="199"/>
        <v>0</v>
      </c>
      <c r="L50" s="232"/>
      <c r="M50" s="232"/>
      <c r="N50" s="232">
        <f t="shared" si="200"/>
        <v>0</v>
      </c>
      <c r="O50" s="232">
        <f>R50-L50</f>
        <v>0</v>
      </c>
      <c r="P50" s="232"/>
      <c r="Q50" s="233">
        <f t="shared" si="201"/>
        <v>0</v>
      </c>
      <c r="R50" s="233"/>
      <c r="S50" s="233"/>
      <c r="T50" s="233">
        <f t="shared" si="202"/>
        <v>0</v>
      </c>
      <c r="U50" s="233"/>
      <c r="V50" s="233"/>
      <c r="W50" s="233">
        <f t="shared" si="203"/>
        <v>0</v>
      </c>
      <c r="X50" s="233">
        <f>AA50-U50</f>
        <v>0</v>
      </c>
      <c r="Y50" s="233"/>
      <c r="Z50" s="233">
        <f t="shared" si="194"/>
        <v>0</v>
      </c>
      <c r="AA50" s="233">
        <v>0</v>
      </c>
      <c r="AB50" s="233"/>
      <c r="AC50" s="233">
        <f>AD50+AE50</f>
        <v>0</v>
      </c>
      <c r="AD50" s="233"/>
      <c r="AE50" s="233"/>
      <c r="AF50" s="233">
        <f>AG50+AH50</f>
        <v>0</v>
      </c>
      <c r="AG50" s="233"/>
      <c r="AH50" s="233"/>
      <c r="AI50" s="234">
        <f t="shared" si="205"/>
        <v>0</v>
      </c>
      <c r="AJ50" s="233"/>
      <c r="AK50" s="234">
        <f t="shared" si="206"/>
        <v>0</v>
      </c>
      <c r="AL50" s="234">
        <f t="shared" si="206"/>
        <v>0</v>
      </c>
      <c r="AM50" s="862"/>
      <c r="AN50" s="250"/>
      <c r="AO50" s="235">
        <v>1</v>
      </c>
      <c r="AP50" s="250"/>
      <c r="AQ50" s="250"/>
      <c r="AR50" s="250"/>
      <c r="AS50" s="233">
        <f t="shared" si="207"/>
        <v>0</v>
      </c>
      <c r="AT50" s="233"/>
      <c r="AU50" s="233"/>
      <c r="AV50" s="233">
        <f t="shared" si="208"/>
        <v>0</v>
      </c>
      <c r="AW50" s="233">
        <f>AZ50-AT50</f>
        <v>0</v>
      </c>
      <c r="AX50" s="233"/>
      <c r="AY50" s="233">
        <f t="shared" si="209"/>
        <v>0</v>
      </c>
      <c r="AZ50" s="233"/>
      <c r="BA50" s="233"/>
      <c r="BB50" s="233">
        <f t="shared" si="210"/>
        <v>0</v>
      </c>
      <c r="BC50" s="233"/>
      <c r="BD50" s="233"/>
      <c r="BE50" s="233">
        <f t="shared" si="211"/>
        <v>0</v>
      </c>
      <c r="BF50" s="233">
        <f>BW50-BC50</f>
        <v>0</v>
      </c>
      <c r="BG50" s="233"/>
      <c r="BH50" s="233">
        <f t="shared" si="212"/>
        <v>0</v>
      </c>
      <c r="BI50" s="233"/>
      <c r="BJ50" s="233"/>
      <c r="BK50" s="236">
        <v>1</v>
      </c>
      <c r="BL50" s="237">
        <f t="shared" si="195"/>
        <v>0</v>
      </c>
      <c r="BM50" s="237"/>
      <c r="BN50" s="237"/>
      <c r="BO50" s="237"/>
      <c r="BP50" s="237"/>
      <c r="BQ50" s="237"/>
      <c r="BR50" s="237"/>
      <c r="BS50" s="237">
        <f>BT50+BU50</f>
        <v>0</v>
      </c>
      <c r="BT50" s="237">
        <f>AZ50-BN50-BQ50</f>
        <v>0</v>
      </c>
      <c r="BU50" s="237"/>
      <c r="BV50" s="233">
        <f t="shared" si="213"/>
        <v>0</v>
      </c>
      <c r="BW50" s="233"/>
      <c r="BX50" s="233"/>
      <c r="BY50" s="233">
        <f t="shared" si="214"/>
        <v>0</v>
      </c>
      <c r="BZ50" s="233">
        <f>CC50-BW50</f>
        <v>0</v>
      </c>
      <c r="CA50" s="233"/>
      <c r="CB50" s="233">
        <f t="shared" si="215"/>
        <v>0</v>
      </c>
      <c r="CC50" s="233"/>
      <c r="CD50" s="233"/>
      <c r="CE50" s="237">
        <v>1</v>
      </c>
      <c r="CF50" s="237">
        <f t="shared" si="196"/>
        <v>0</v>
      </c>
      <c r="CG50" s="233"/>
      <c r="CH50" s="233">
        <f t="shared" si="216"/>
        <v>0</v>
      </c>
      <c r="CI50" s="233"/>
      <c r="CJ50" s="233"/>
      <c r="CK50" s="233">
        <f t="shared" si="217"/>
        <v>50000</v>
      </c>
      <c r="CL50" s="233">
        <f>CR50-CI50</f>
        <v>50000</v>
      </c>
      <c r="CM50" s="233"/>
      <c r="CN50" s="233"/>
      <c r="CO50" s="233"/>
      <c r="CP50" s="233"/>
      <c r="CQ50" s="233">
        <f t="shared" si="218"/>
        <v>50000</v>
      </c>
      <c r="CR50" s="233">
        <v>50000</v>
      </c>
      <c r="CS50" s="233"/>
      <c r="CT50" s="233">
        <f t="shared" si="219"/>
        <v>0</v>
      </c>
      <c r="CU50" s="233"/>
      <c r="CV50" s="233"/>
      <c r="CW50" s="233">
        <f t="shared" si="176"/>
        <v>0</v>
      </c>
      <c r="CX50" s="233"/>
      <c r="CY50" s="233"/>
      <c r="CZ50" s="233">
        <f t="shared" si="220"/>
        <v>50000</v>
      </c>
      <c r="DA50" s="233">
        <v>50000</v>
      </c>
      <c r="DB50" s="233"/>
      <c r="DC50" s="233"/>
      <c r="DD50" s="233"/>
      <c r="DE50" s="233"/>
      <c r="DF50" s="233">
        <f t="shared" si="178"/>
        <v>0</v>
      </c>
      <c r="DG50" s="233">
        <f>DJ50-CX50</f>
        <v>0</v>
      </c>
      <c r="DH50" s="233"/>
      <c r="DI50" s="233">
        <f t="shared" si="179"/>
        <v>0</v>
      </c>
      <c r="DJ50" s="233">
        <v>0</v>
      </c>
      <c r="DK50" s="233"/>
      <c r="DL50" s="233"/>
      <c r="DM50" s="233">
        <f t="shared" si="146"/>
        <v>0</v>
      </c>
      <c r="DN50" s="215" t="e">
        <f t="shared" si="147"/>
        <v>#DIV/0!</v>
      </c>
      <c r="DO50" s="233">
        <v>0</v>
      </c>
      <c r="DP50" s="233"/>
      <c r="DQ50" s="233"/>
      <c r="DR50" s="171">
        <f t="shared" si="148"/>
        <v>0</v>
      </c>
      <c r="DS50" s="176" t="e">
        <f t="shared" si="180"/>
        <v>#DIV/0!</v>
      </c>
      <c r="DT50" s="171">
        <f t="shared" si="181"/>
        <v>0</v>
      </c>
      <c r="DU50" s="233"/>
      <c r="DV50" s="233"/>
      <c r="DW50" s="233"/>
      <c r="DX50" s="233">
        <f t="shared" si="221"/>
        <v>0</v>
      </c>
      <c r="DY50" s="176">
        <v>0</v>
      </c>
      <c r="DZ50" s="233"/>
      <c r="EA50" s="176">
        <v>0</v>
      </c>
      <c r="EB50" s="171">
        <v>0</v>
      </c>
      <c r="EC50" s="176">
        <v>0</v>
      </c>
      <c r="ED50" s="233"/>
      <c r="EE50" s="176">
        <v>0</v>
      </c>
      <c r="EF50" s="233">
        <f t="shared" si="183"/>
        <v>0</v>
      </c>
      <c r="EG50" s="238" t="e">
        <f t="shared" si="223"/>
        <v>#DIV/0!</v>
      </c>
      <c r="EH50" s="216" t="e">
        <f t="shared" si="186"/>
        <v>#DIV/0!</v>
      </c>
      <c r="EI50" s="238"/>
      <c r="EJ50" s="238"/>
      <c r="EK50" s="238"/>
      <c r="EL50" s="238"/>
      <c r="EM50" s="238"/>
      <c r="EN50" s="233">
        <v>0</v>
      </c>
      <c r="EO50" s="238" t="e">
        <f t="shared" si="224"/>
        <v>#DIV/0!</v>
      </c>
      <c r="EP50" s="175">
        <v>0</v>
      </c>
      <c r="EQ50" s="188">
        <v>0</v>
      </c>
      <c r="ER50" s="175">
        <v>0</v>
      </c>
      <c r="ES50" s="233"/>
      <c r="ET50" s="233"/>
      <c r="EU50" s="171">
        <f t="shared" si="149"/>
        <v>0</v>
      </c>
      <c r="EV50" s="238" t="e">
        <f t="shared" si="141"/>
        <v>#DIV/0!</v>
      </c>
      <c r="EW50" s="175">
        <f>DJ50-EN50</f>
        <v>0</v>
      </c>
      <c r="EX50" s="233"/>
      <c r="EY50" s="233"/>
      <c r="EZ50" s="232"/>
      <c r="FA50" s="188">
        <v>0</v>
      </c>
      <c r="FB50" s="232"/>
      <c r="FC50" s="161">
        <v>0</v>
      </c>
      <c r="FD50" s="233"/>
      <c r="FE50" s="233"/>
      <c r="FF50" s="233"/>
      <c r="FG50" s="233"/>
      <c r="FH50" s="232">
        <f>FJ50</f>
        <v>0</v>
      </c>
      <c r="FI50" s="161">
        <v>0</v>
      </c>
      <c r="FJ50" s="232">
        <v>0</v>
      </c>
      <c r="FK50" s="161">
        <v>0</v>
      </c>
      <c r="FL50" s="233"/>
      <c r="FM50" s="233"/>
      <c r="FN50" s="233"/>
      <c r="FO50" s="239"/>
    </row>
    <row r="51" spans="2:171" s="240" customFormat="1" ht="15" hidden="1" customHeight="1" x14ac:dyDescent="0.25">
      <c r="B51" s="229"/>
      <c r="C51" s="230" t="s">
        <v>166</v>
      </c>
      <c r="D51" s="231" t="s">
        <v>146</v>
      </c>
      <c r="E51" s="232">
        <f t="shared" si="197"/>
        <v>0</v>
      </c>
      <c r="F51" s="232"/>
      <c r="G51" s="232"/>
      <c r="H51" s="232">
        <f t="shared" si="198"/>
        <v>0</v>
      </c>
      <c r="I51" s="232">
        <f>L51-F51</f>
        <v>0</v>
      </c>
      <c r="J51" s="232"/>
      <c r="K51" s="232">
        <f t="shared" si="199"/>
        <v>0</v>
      </c>
      <c r="L51" s="232"/>
      <c r="M51" s="232"/>
      <c r="N51" s="232">
        <f t="shared" si="200"/>
        <v>0</v>
      </c>
      <c r="O51" s="232">
        <f>R51-L51</f>
        <v>0</v>
      </c>
      <c r="P51" s="232"/>
      <c r="Q51" s="233">
        <f t="shared" si="201"/>
        <v>0</v>
      </c>
      <c r="R51" s="233"/>
      <c r="S51" s="233"/>
      <c r="T51" s="233">
        <f t="shared" si="202"/>
        <v>0</v>
      </c>
      <c r="U51" s="233"/>
      <c r="V51" s="233"/>
      <c r="W51" s="233">
        <f t="shared" si="203"/>
        <v>0</v>
      </c>
      <c r="X51" s="233">
        <f>AA51-U51</f>
        <v>0</v>
      </c>
      <c r="Y51" s="233"/>
      <c r="Z51" s="233">
        <f t="shared" si="194"/>
        <v>0</v>
      </c>
      <c r="AA51" s="233"/>
      <c r="AB51" s="233"/>
      <c r="AC51" s="233">
        <f>AD51+AE51</f>
        <v>0</v>
      </c>
      <c r="AD51" s="233"/>
      <c r="AE51" s="233"/>
      <c r="AF51" s="233">
        <f>AG51+AH51</f>
        <v>0</v>
      </c>
      <c r="AG51" s="233"/>
      <c r="AH51" s="233"/>
      <c r="AI51" s="234">
        <f t="shared" si="205"/>
        <v>0</v>
      </c>
      <c r="AJ51" s="233"/>
      <c r="AK51" s="234">
        <f t="shared" si="206"/>
        <v>0</v>
      </c>
      <c r="AL51" s="234">
        <f t="shared" si="206"/>
        <v>0</v>
      </c>
      <c r="AM51" s="862"/>
      <c r="AN51" s="250"/>
      <c r="AO51" s="235">
        <v>1</v>
      </c>
      <c r="AP51" s="250"/>
      <c r="AQ51" s="250"/>
      <c r="AR51" s="250"/>
      <c r="AS51" s="233">
        <f t="shared" si="207"/>
        <v>1000</v>
      </c>
      <c r="AT51" s="233">
        <v>1000</v>
      </c>
      <c r="AU51" s="233"/>
      <c r="AV51" s="233">
        <f t="shared" si="208"/>
        <v>0</v>
      </c>
      <c r="AW51" s="233">
        <f>AZ51-AT51</f>
        <v>0</v>
      </c>
      <c r="AX51" s="233"/>
      <c r="AY51" s="233">
        <f t="shared" si="209"/>
        <v>1000</v>
      </c>
      <c r="AZ51" s="233">
        <v>1000</v>
      </c>
      <c r="BA51" s="233"/>
      <c r="BB51" s="233">
        <f t="shared" si="210"/>
        <v>50000</v>
      </c>
      <c r="BC51" s="233">
        <v>50000</v>
      </c>
      <c r="BD51" s="233"/>
      <c r="BE51" s="233">
        <f t="shared" si="211"/>
        <v>0</v>
      </c>
      <c r="BF51" s="233">
        <f>BW51-BC51</f>
        <v>0</v>
      </c>
      <c r="BG51" s="233"/>
      <c r="BH51" s="233">
        <f t="shared" si="212"/>
        <v>1000</v>
      </c>
      <c r="BI51" s="233">
        <v>1000</v>
      </c>
      <c r="BJ51" s="233"/>
      <c r="BK51" s="236">
        <v>1</v>
      </c>
      <c r="BL51" s="237">
        <f t="shared" si="195"/>
        <v>1000</v>
      </c>
      <c r="BM51" s="237"/>
      <c r="BN51" s="237"/>
      <c r="BO51" s="237"/>
      <c r="BP51" s="237"/>
      <c r="BQ51" s="237"/>
      <c r="BR51" s="237"/>
      <c r="BS51" s="237">
        <f>BT51+BU51</f>
        <v>1000</v>
      </c>
      <c r="BT51" s="237">
        <f>AZ51-BN51-BQ51</f>
        <v>1000</v>
      </c>
      <c r="BU51" s="237"/>
      <c r="BV51" s="233">
        <f t="shared" si="213"/>
        <v>50000</v>
      </c>
      <c r="BW51" s="233">
        <v>50000</v>
      </c>
      <c r="BX51" s="233"/>
      <c r="BY51" s="233">
        <f t="shared" si="214"/>
        <v>0</v>
      </c>
      <c r="BZ51" s="233">
        <f>CC51-BI51</f>
        <v>0</v>
      </c>
      <c r="CA51" s="233"/>
      <c r="CB51" s="233">
        <f t="shared" si="215"/>
        <v>1000</v>
      </c>
      <c r="CC51" s="233">
        <v>1000</v>
      </c>
      <c r="CD51" s="233"/>
      <c r="CE51" s="237">
        <v>1</v>
      </c>
      <c r="CF51" s="237">
        <f t="shared" si="196"/>
        <v>1000</v>
      </c>
      <c r="CG51" s="233"/>
      <c r="CH51" s="233">
        <f t="shared" si="216"/>
        <v>50000</v>
      </c>
      <c r="CI51" s="233">
        <v>50000</v>
      </c>
      <c r="CJ51" s="233"/>
      <c r="CK51" s="233">
        <f t="shared" si="217"/>
        <v>-50000</v>
      </c>
      <c r="CL51" s="233">
        <f>CR51-CI51</f>
        <v>-50000</v>
      </c>
      <c r="CM51" s="233"/>
      <c r="CN51" s="233"/>
      <c r="CO51" s="233"/>
      <c r="CP51" s="233"/>
      <c r="CQ51" s="233">
        <f t="shared" si="218"/>
        <v>0</v>
      </c>
      <c r="CR51" s="233"/>
      <c r="CS51" s="233"/>
      <c r="CT51" s="233">
        <f t="shared" si="219"/>
        <v>0</v>
      </c>
      <c r="CU51" s="233"/>
      <c r="CV51" s="233"/>
      <c r="CW51" s="233">
        <f t="shared" si="176"/>
        <v>2774.20597</v>
      </c>
      <c r="CX51" s="233">
        <v>2774.20597</v>
      </c>
      <c r="CY51" s="233"/>
      <c r="CZ51" s="233">
        <f t="shared" si="220"/>
        <v>0</v>
      </c>
      <c r="DA51" s="233">
        <v>0</v>
      </c>
      <c r="DB51" s="233"/>
      <c r="DC51" s="233"/>
      <c r="DD51" s="233"/>
      <c r="DE51" s="233"/>
      <c r="DF51" s="233">
        <f t="shared" si="178"/>
        <v>-500</v>
      </c>
      <c r="DG51" s="233">
        <f>DJ51-CX51</f>
        <v>-500</v>
      </c>
      <c r="DH51" s="233"/>
      <c r="DI51" s="233">
        <f t="shared" si="179"/>
        <v>2274.20597</v>
      </c>
      <c r="DJ51" s="233">
        <v>2274.20597</v>
      </c>
      <c r="DK51" s="233"/>
      <c r="DL51" s="233"/>
      <c r="DM51" s="233">
        <f t="shared" si="146"/>
        <v>560.49031000000002</v>
      </c>
      <c r="DN51" s="215">
        <f t="shared" si="147"/>
        <v>0.24645538592091551</v>
      </c>
      <c r="DO51" s="233">
        <v>560.49031000000002</v>
      </c>
      <c r="DP51" s="233"/>
      <c r="DQ51" s="233"/>
      <c r="DR51" s="171">
        <f t="shared" si="148"/>
        <v>1713.7156599999998</v>
      </c>
      <c r="DS51" s="176">
        <f t="shared" si="180"/>
        <v>0.75354461407908446</v>
      </c>
      <c r="DT51" s="171">
        <f t="shared" si="181"/>
        <v>1713.7156599999998</v>
      </c>
      <c r="DU51" s="233"/>
      <c r="DV51" s="233"/>
      <c r="DW51" s="233"/>
      <c r="DX51" s="233">
        <f t="shared" si="221"/>
        <v>560.49031000000002</v>
      </c>
      <c r="DY51" s="176">
        <f>DX51/DI51</f>
        <v>0.24645538592091551</v>
      </c>
      <c r="DZ51" s="233">
        <v>560.49031000000002</v>
      </c>
      <c r="EA51" s="176">
        <f>DZ51/DJ51</f>
        <v>0.24645538592091551</v>
      </c>
      <c r="EB51" s="171">
        <v>0</v>
      </c>
      <c r="EC51" s="176">
        <v>0</v>
      </c>
      <c r="ED51" s="233"/>
      <c r="EE51" s="176">
        <v>0</v>
      </c>
      <c r="EF51" s="233">
        <f t="shared" si="183"/>
        <v>560.49031000000002</v>
      </c>
      <c r="EG51" s="238">
        <f t="shared" si="223"/>
        <v>0.24645538592091551</v>
      </c>
      <c r="EH51" s="216">
        <f t="shared" si="186"/>
        <v>1</v>
      </c>
      <c r="EI51" s="238"/>
      <c r="EJ51" s="238"/>
      <c r="EK51" s="238"/>
      <c r="EL51" s="238"/>
      <c r="EM51" s="238"/>
      <c r="EN51" s="233">
        <v>560.49031000000002</v>
      </c>
      <c r="EO51" s="238">
        <f t="shared" si="224"/>
        <v>0.24645538592091551</v>
      </c>
      <c r="EP51" s="175">
        <v>0</v>
      </c>
      <c r="EQ51" s="188">
        <v>0</v>
      </c>
      <c r="ER51" s="175">
        <v>0</v>
      </c>
      <c r="ES51" s="233"/>
      <c r="ET51" s="233"/>
      <c r="EU51" s="171">
        <f t="shared" si="149"/>
        <v>1713.7156599999998</v>
      </c>
      <c r="EV51" s="238">
        <f t="shared" si="141"/>
        <v>0.75354461407908446</v>
      </c>
      <c r="EW51" s="175">
        <f>DJ51-EN51</f>
        <v>1713.7156599999998</v>
      </c>
      <c r="EX51" s="233"/>
      <c r="EY51" s="233"/>
      <c r="EZ51" s="232">
        <f>FB51</f>
        <v>2274.20597</v>
      </c>
      <c r="FA51" s="188">
        <f>EZ51/DI51</f>
        <v>1</v>
      </c>
      <c r="FB51" s="232">
        <v>2274.20597</v>
      </c>
      <c r="FC51" s="161">
        <f>FB51/DJ51</f>
        <v>1</v>
      </c>
      <c r="FD51" s="233"/>
      <c r="FE51" s="233"/>
      <c r="FF51" s="233"/>
      <c r="FG51" s="233"/>
      <c r="FH51" s="232">
        <f>FJ51</f>
        <v>0</v>
      </c>
      <c r="FI51" s="161">
        <v>0</v>
      </c>
      <c r="FJ51" s="232">
        <v>0</v>
      </c>
      <c r="FK51" s="161">
        <v>0</v>
      </c>
      <c r="FL51" s="233"/>
      <c r="FM51" s="233"/>
      <c r="FN51" s="233"/>
      <c r="FO51" s="239"/>
    </row>
    <row r="52" spans="2:171" s="262" customFormat="1" ht="85.5" hidden="1" customHeight="1" x14ac:dyDescent="0.25">
      <c r="B52" s="229" t="s">
        <v>169</v>
      </c>
      <c r="C52" s="223" t="s">
        <v>170</v>
      </c>
      <c r="D52" s="255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8"/>
      <c r="AJ52" s="257"/>
      <c r="AK52" s="258"/>
      <c r="AL52" s="258"/>
      <c r="AM52" s="259"/>
      <c r="AN52" s="260"/>
      <c r="AO52" s="172"/>
      <c r="AP52" s="260"/>
      <c r="AQ52" s="260"/>
      <c r="AR52" s="260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57"/>
      <c r="BK52" s="174"/>
      <c r="BL52" s="175"/>
      <c r="BM52" s="175"/>
      <c r="BN52" s="175"/>
      <c r="BO52" s="175"/>
      <c r="BP52" s="175"/>
      <c r="BQ52" s="175"/>
      <c r="BR52" s="175"/>
      <c r="BS52" s="175"/>
      <c r="BT52" s="175"/>
      <c r="BU52" s="175"/>
      <c r="BV52" s="257"/>
      <c r="BW52" s="257"/>
      <c r="BX52" s="257"/>
      <c r="BY52" s="257"/>
      <c r="BZ52" s="261"/>
      <c r="CA52" s="257"/>
      <c r="CB52" s="257"/>
      <c r="CC52" s="257"/>
      <c r="CD52" s="257"/>
      <c r="CE52" s="175"/>
      <c r="CF52" s="175"/>
      <c r="CG52" s="257"/>
      <c r="CH52" s="257"/>
      <c r="CI52" s="257"/>
      <c r="CJ52" s="257"/>
      <c r="CK52" s="257"/>
      <c r="CL52" s="257"/>
      <c r="CM52" s="257"/>
      <c r="CN52" s="257"/>
      <c r="CO52" s="257"/>
      <c r="CP52" s="257"/>
      <c r="CQ52" s="257"/>
      <c r="CR52" s="257"/>
      <c r="CS52" s="257"/>
      <c r="CT52" s="257"/>
      <c r="CU52" s="261"/>
      <c r="CV52" s="257"/>
      <c r="CW52" s="171">
        <f t="shared" si="176"/>
        <v>0</v>
      </c>
      <c r="CX52" s="175">
        <f>SUM(CX53:CX54)</f>
        <v>0</v>
      </c>
      <c r="CY52" s="175"/>
      <c r="CZ52" s="171">
        <f t="shared" si="220"/>
        <v>50000</v>
      </c>
      <c r="DA52" s="175">
        <f>SUM(DA53:DA54)</f>
        <v>50000</v>
      </c>
      <c r="DB52" s="175">
        <f>SUM(DB53:DB54)</f>
        <v>0</v>
      </c>
      <c r="DC52" s="175"/>
      <c r="DD52" s="175"/>
      <c r="DE52" s="175"/>
      <c r="DF52" s="171">
        <f t="shared" si="178"/>
        <v>0</v>
      </c>
      <c r="DG52" s="175">
        <f>SUM(DG53:DG54)</f>
        <v>0</v>
      </c>
      <c r="DH52" s="175">
        <f>SUM(DH53:DH54)</f>
        <v>0</v>
      </c>
      <c r="DI52" s="233">
        <f t="shared" si="179"/>
        <v>0</v>
      </c>
      <c r="DJ52" s="175">
        <f>SUM(DJ53:DJ54)</f>
        <v>0</v>
      </c>
      <c r="DK52" s="175"/>
      <c r="DL52" s="175">
        <f>SUM(DL53:DL54)</f>
        <v>0</v>
      </c>
      <c r="DM52" s="175">
        <f t="shared" si="146"/>
        <v>0</v>
      </c>
      <c r="DN52" s="215" t="e">
        <f t="shared" si="147"/>
        <v>#DIV/0!</v>
      </c>
      <c r="DO52" s="175">
        <f>SUM(DO53:DO54)</f>
        <v>0</v>
      </c>
      <c r="DP52" s="175"/>
      <c r="DQ52" s="175"/>
      <c r="DR52" s="171">
        <f t="shared" si="148"/>
        <v>0</v>
      </c>
      <c r="DS52" s="176" t="e">
        <f t="shared" si="180"/>
        <v>#DIV/0!</v>
      </c>
      <c r="DT52" s="171">
        <f t="shared" si="181"/>
        <v>0</v>
      </c>
      <c r="DU52" s="175"/>
      <c r="DV52" s="175"/>
      <c r="DW52" s="175"/>
      <c r="DX52" s="171">
        <f t="shared" ref="DX52:DX54" si="225">DZ52+EE52</f>
        <v>0</v>
      </c>
      <c r="DY52" s="176" t="e">
        <f>DX52/DI52</f>
        <v>#DIV/0!</v>
      </c>
      <c r="DZ52" s="175">
        <f>SUM(DZ53:DZ54)</f>
        <v>0</v>
      </c>
      <c r="EA52" s="176" t="e">
        <f>DZ52/DJ52</f>
        <v>#DIV/0!</v>
      </c>
      <c r="EB52" s="171">
        <v>0</v>
      </c>
      <c r="EC52" s="176">
        <v>0</v>
      </c>
      <c r="ED52" s="175"/>
      <c r="EE52" s="176">
        <v>0</v>
      </c>
      <c r="EF52" s="233">
        <f t="shared" si="183"/>
        <v>0</v>
      </c>
      <c r="EG52" s="238" t="e">
        <f t="shared" si="223"/>
        <v>#DIV/0!</v>
      </c>
      <c r="EH52" s="216" t="e">
        <f t="shared" si="186"/>
        <v>#DIV/0!</v>
      </c>
      <c r="EI52" s="188"/>
      <c r="EJ52" s="188"/>
      <c r="EK52" s="188"/>
      <c r="EL52" s="188"/>
      <c r="EM52" s="188"/>
      <c r="EN52" s="175">
        <f>SUM(EN53:EN54)</f>
        <v>0</v>
      </c>
      <c r="EO52" s="238" t="e">
        <f t="shared" si="224"/>
        <v>#DIV/0!</v>
      </c>
      <c r="EP52" s="175">
        <v>0</v>
      </c>
      <c r="EQ52" s="188">
        <v>0</v>
      </c>
      <c r="ER52" s="175">
        <v>0</v>
      </c>
      <c r="ES52" s="175">
        <f>SUM(ES53:ES54)</f>
        <v>0</v>
      </c>
      <c r="ET52" s="171">
        <v>0</v>
      </c>
      <c r="EU52" s="171">
        <f t="shared" si="149"/>
        <v>0</v>
      </c>
      <c r="EV52" s="188" t="e">
        <f t="shared" si="141"/>
        <v>#DIV/0!</v>
      </c>
      <c r="EW52" s="175">
        <f t="shared" si="190"/>
        <v>0</v>
      </c>
      <c r="EX52" s="171"/>
      <c r="EY52" s="171"/>
      <c r="EZ52" s="256"/>
      <c r="FA52" s="188" t="e">
        <f>EZ52/DI52</f>
        <v>#DIV/0!</v>
      </c>
      <c r="FB52" s="226">
        <f>SUM(FB53:FB54)</f>
        <v>0</v>
      </c>
      <c r="FC52" s="161" t="e">
        <f>FB52/DJ52</f>
        <v>#DIV/0!</v>
      </c>
      <c r="FD52" s="175"/>
      <c r="FE52" s="175"/>
      <c r="FF52" s="175"/>
      <c r="FG52" s="175">
        <f>SUM(FG53:FG54)</f>
        <v>0</v>
      </c>
      <c r="FH52" s="256">
        <f>FJ52</f>
        <v>0</v>
      </c>
      <c r="FI52" s="161">
        <v>0</v>
      </c>
      <c r="FJ52" s="226">
        <f>SUM(FJ53:FJ54)</f>
        <v>0</v>
      </c>
      <c r="FK52" s="161">
        <v>0</v>
      </c>
      <c r="FL52" s="175"/>
      <c r="FM52" s="175"/>
      <c r="FN52" s="175"/>
      <c r="FO52" s="228">
        <f>SUM(FO53:FO54)</f>
        <v>0</v>
      </c>
    </row>
    <row r="53" spans="2:171" s="240" customFormat="1" ht="15" hidden="1" customHeight="1" x14ac:dyDescent="0.25">
      <c r="B53" s="229"/>
      <c r="C53" s="230" t="s">
        <v>143</v>
      </c>
      <c r="D53" s="231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4"/>
      <c r="AJ53" s="233"/>
      <c r="AK53" s="234"/>
      <c r="AL53" s="234"/>
      <c r="AM53" s="252"/>
      <c r="AN53" s="250"/>
      <c r="AO53" s="235"/>
      <c r="AP53" s="250"/>
      <c r="AQ53" s="250"/>
      <c r="AR53" s="250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6"/>
      <c r="BL53" s="237"/>
      <c r="BM53" s="237"/>
      <c r="BN53" s="237"/>
      <c r="BO53" s="237"/>
      <c r="BP53" s="237"/>
      <c r="BQ53" s="237"/>
      <c r="BR53" s="237"/>
      <c r="BS53" s="237"/>
      <c r="BT53" s="237"/>
      <c r="BU53" s="237"/>
      <c r="BV53" s="233"/>
      <c r="BW53" s="233"/>
      <c r="BX53" s="233"/>
      <c r="BY53" s="233"/>
      <c r="BZ53" s="233"/>
      <c r="CA53" s="233"/>
      <c r="CB53" s="233"/>
      <c r="CC53" s="233"/>
      <c r="CD53" s="233"/>
      <c r="CE53" s="237"/>
      <c r="CF53" s="237"/>
      <c r="CG53" s="233"/>
      <c r="CH53" s="233"/>
      <c r="CI53" s="233"/>
      <c r="CJ53" s="233"/>
      <c r="CK53" s="233"/>
      <c r="CL53" s="233"/>
      <c r="CM53" s="233"/>
      <c r="CN53" s="233"/>
      <c r="CO53" s="233"/>
      <c r="CP53" s="233"/>
      <c r="CQ53" s="233"/>
      <c r="CR53" s="233"/>
      <c r="CS53" s="233"/>
      <c r="CT53" s="233"/>
      <c r="CU53" s="233"/>
      <c r="CV53" s="233"/>
      <c r="CW53" s="233">
        <f t="shared" si="176"/>
        <v>0</v>
      </c>
      <c r="CX53" s="233">
        <v>0</v>
      </c>
      <c r="CY53" s="233"/>
      <c r="CZ53" s="233">
        <f t="shared" si="220"/>
        <v>50000</v>
      </c>
      <c r="DA53" s="233">
        <v>50000</v>
      </c>
      <c r="DB53" s="233"/>
      <c r="DC53" s="233"/>
      <c r="DD53" s="233"/>
      <c r="DE53" s="233"/>
      <c r="DF53" s="233">
        <f t="shared" si="178"/>
        <v>0</v>
      </c>
      <c r="DG53" s="233"/>
      <c r="DH53" s="233"/>
      <c r="DI53" s="233">
        <f t="shared" si="179"/>
        <v>0</v>
      </c>
      <c r="DJ53" s="233"/>
      <c r="DK53" s="233"/>
      <c r="DL53" s="233"/>
      <c r="DM53" s="233">
        <f t="shared" si="146"/>
        <v>0</v>
      </c>
      <c r="DN53" s="215" t="e">
        <f t="shared" si="147"/>
        <v>#DIV/0!</v>
      </c>
      <c r="DO53" s="233"/>
      <c r="DP53" s="233"/>
      <c r="DQ53" s="233"/>
      <c r="DR53" s="171">
        <f t="shared" si="148"/>
        <v>0</v>
      </c>
      <c r="DS53" s="176" t="e">
        <f t="shared" si="180"/>
        <v>#DIV/0!</v>
      </c>
      <c r="DT53" s="171">
        <f t="shared" si="181"/>
        <v>0</v>
      </c>
      <c r="DU53" s="233"/>
      <c r="DV53" s="233"/>
      <c r="DW53" s="233"/>
      <c r="DX53" s="233">
        <f t="shared" si="225"/>
        <v>0</v>
      </c>
      <c r="DY53" s="176" t="e">
        <f>DX53/DI53</f>
        <v>#DIV/0!</v>
      </c>
      <c r="DZ53" s="233"/>
      <c r="EA53" s="176" t="e">
        <f>DZ53/DJ53</f>
        <v>#DIV/0!</v>
      </c>
      <c r="EB53" s="171">
        <v>0</v>
      </c>
      <c r="EC53" s="176">
        <v>0</v>
      </c>
      <c r="ED53" s="233"/>
      <c r="EE53" s="176">
        <v>0</v>
      </c>
      <c r="EF53" s="233">
        <f t="shared" si="183"/>
        <v>0</v>
      </c>
      <c r="EG53" s="238" t="e">
        <f t="shared" si="223"/>
        <v>#DIV/0!</v>
      </c>
      <c r="EH53" s="216" t="e">
        <f t="shared" si="186"/>
        <v>#DIV/0!</v>
      </c>
      <c r="EI53" s="188"/>
      <c r="EJ53" s="188"/>
      <c r="EK53" s="188"/>
      <c r="EL53" s="188"/>
      <c r="EM53" s="188"/>
      <c r="EN53" s="233"/>
      <c r="EO53" s="238" t="e">
        <f t="shared" si="224"/>
        <v>#DIV/0!</v>
      </c>
      <c r="EP53" s="175">
        <v>0</v>
      </c>
      <c r="EQ53" s="188">
        <v>0</v>
      </c>
      <c r="ER53" s="175">
        <v>0</v>
      </c>
      <c r="ES53" s="233"/>
      <c r="ET53" s="233"/>
      <c r="EU53" s="171">
        <f t="shared" si="149"/>
        <v>0</v>
      </c>
      <c r="EV53" s="188" t="e">
        <f t="shared" si="141"/>
        <v>#DIV/0!</v>
      </c>
      <c r="EW53" s="175">
        <f t="shared" si="190"/>
        <v>0</v>
      </c>
      <c r="EX53" s="233"/>
      <c r="EY53" s="233"/>
      <c r="EZ53" s="232"/>
      <c r="FA53" s="188" t="e">
        <f>EZ53/DI53</f>
        <v>#DIV/0!</v>
      </c>
      <c r="FB53" s="232"/>
      <c r="FC53" s="161" t="e">
        <f>FB53/DJ53</f>
        <v>#DIV/0!</v>
      </c>
      <c r="FD53" s="233"/>
      <c r="FE53" s="233"/>
      <c r="FF53" s="233"/>
      <c r="FG53" s="233"/>
      <c r="FH53" s="232"/>
      <c r="FI53" s="161">
        <v>0</v>
      </c>
      <c r="FJ53" s="232"/>
      <c r="FK53" s="161">
        <v>0</v>
      </c>
      <c r="FL53" s="233"/>
      <c r="FM53" s="233"/>
      <c r="FN53" s="233"/>
      <c r="FO53" s="239"/>
    </row>
    <row r="54" spans="2:171" s="240" customFormat="1" ht="15" hidden="1" customHeight="1" x14ac:dyDescent="0.25">
      <c r="B54" s="229"/>
      <c r="C54" s="230" t="s">
        <v>166</v>
      </c>
      <c r="D54" s="231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4"/>
      <c r="AJ54" s="233"/>
      <c r="AK54" s="234"/>
      <c r="AL54" s="234"/>
      <c r="AM54" s="252"/>
      <c r="AN54" s="250"/>
      <c r="AO54" s="235"/>
      <c r="AP54" s="250"/>
      <c r="AQ54" s="250"/>
      <c r="AR54" s="250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6"/>
      <c r="BL54" s="237"/>
      <c r="BM54" s="237"/>
      <c r="BN54" s="237"/>
      <c r="BO54" s="237"/>
      <c r="BP54" s="237"/>
      <c r="BQ54" s="237"/>
      <c r="BR54" s="237"/>
      <c r="BS54" s="237"/>
      <c r="BT54" s="237"/>
      <c r="BU54" s="237"/>
      <c r="BV54" s="233"/>
      <c r="BW54" s="233"/>
      <c r="BX54" s="233"/>
      <c r="BY54" s="233"/>
      <c r="BZ54" s="233"/>
      <c r="CA54" s="233"/>
      <c r="CB54" s="233"/>
      <c r="CC54" s="233"/>
      <c r="CD54" s="233"/>
      <c r="CE54" s="237"/>
      <c r="CF54" s="237"/>
      <c r="CG54" s="233"/>
      <c r="CH54" s="233"/>
      <c r="CI54" s="233"/>
      <c r="CJ54" s="233"/>
      <c r="CK54" s="233"/>
      <c r="CL54" s="233"/>
      <c r="CM54" s="233"/>
      <c r="CN54" s="233"/>
      <c r="CO54" s="233"/>
      <c r="CP54" s="233"/>
      <c r="CQ54" s="233"/>
      <c r="CR54" s="233"/>
      <c r="CS54" s="233"/>
      <c r="CT54" s="233"/>
      <c r="CU54" s="233"/>
      <c r="CV54" s="233"/>
      <c r="CW54" s="233">
        <f t="shared" si="176"/>
        <v>0</v>
      </c>
      <c r="CX54" s="233">
        <v>0</v>
      </c>
      <c r="CY54" s="233"/>
      <c r="CZ54" s="233">
        <f t="shared" si="220"/>
        <v>0</v>
      </c>
      <c r="DA54" s="233">
        <v>0</v>
      </c>
      <c r="DB54" s="233"/>
      <c r="DC54" s="233"/>
      <c r="DD54" s="233"/>
      <c r="DE54" s="233"/>
      <c r="DF54" s="233">
        <f t="shared" si="178"/>
        <v>0</v>
      </c>
      <c r="DG54" s="233">
        <f>DJ54-CX54</f>
        <v>0</v>
      </c>
      <c r="DH54" s="233"/>
      <c r="DI54" s="233">
        <f t="shared" si="179"/>
        <v>0</v>
      </c>
      <c r="DJ54" s="233">
        <v>0</v>
      </c>
      <c r="DK54" s="233"/>
      <c r="DL54" s="233"/>
      <c r="DM54" s="233">
        <f t="shared" si="146"/>
        <v>0</v>
      </c>
      <c r="DN54" s="215" t="e">
        <f t="shared" si="147"/>
        <v>#DIV/0!</v>
      </c>
      <c r="DO54" s="233">
        <v>0</v>
      </c>
      <c r="DP54" s="233"/>
      <c r="DQ54" s="233"/>
      <c r="DR54" s="171">
        <f t="shared" si="148"/>
        <v>0</v>
      </c>
      <c r="DS54" s="176" t="e">
        <f t="shared" si="180"/>
        <v>#DIV/0!</v>
      </c>
      <c r="DT54" s="171">
        <f t="shared" si="181"/>
        <v>0</v>
      </c>
      <c r="DU54" s="233"/>
      <c r="DV54" s="233"/>
      <c r="DW54" s="233"/>
      <c r="DX54" s="233">
        <f t="shared" si="225"/>
        <v>0</v>
      </c>
      <c r="DY54" s="176" t="e">
        <f>DX54/DI54</f>
        <v>#DIV/0!</v>
      </c>
      <c r="DZ54" s="233">
        <v>0</v>
      </c>
      <c r="EA54" s="176" t="e">
        <f>DZ54/DJ54</f>
        <v>#DIV/0!</v>
      </c>
      <c r="EB54" s="171">
        <v>0</v>
      </c>
      <c r="EC54" s="176">
        <v>0</v>
      </c>
      <c r="ED54" s="233"/>
      <c r="EE54" s="176">
        <v>0</v>
      </c>
      <c r="EF54" s="233">
        <f t="shared" si="183"/>
        <v>0</v>
      </c>
      <c r="EG54" s="238" t="e">
        <f t="shared" si="223"/>
        <v>#DIV/0!</v>
      </c>
      <c r="EH54" s="216" t="e">
        <f t="shared" si="186"/>
        <v>#DIV/0!</v>
      </c>
      <c r="EI54" s="188"/>
      <c r="EJ54" s="188"/>
      <c r="EK54" s="188"/>
      <c r="EL54" s="188"/>
      <c r="EM54" s="188"/>
      <c r="EN54" s="233">
        <v>0</v>
      </c>
      <c r="EO54" s="238" t="e">
        <f t="shared" si="224"/>
        <v>#DIV/0!</v>
      </c>
      <c r="EP54" s="175">
        <v>0</v>
      </c>
      <c r="EQ54" s="188">
        <v>0</v>
      </c>
      <c r="ER54" s="175">
        <v>0</v>
      </c>
      <c r="ES54" s="233"/>
      <c r="ET54" s="233"/>
      <c r="EU54" s="171">
        <f t="shared" si="149"/>
        <v>0</v>
      </c>
      <c r="EV54" s="188" t="e">
        <f t="shared" si="141"/>
        <v>#DIV/0!</v>
      </c>
      <c r="EW54" s="175">
        <f t="shared" si="190"/>
        <v>0</v>
      </c>
      <c r="EX54" s="233"/>
      <c r="EY54" s="233"/>
      <c r="EZ54" s="232"/>
      <c r="FA54" s="188" t="e">
        <f>EZ54/DI54</f>
        <v>#DIV/0!</v>
      </c>
      <c r="FB54" s="232">
        <v>0</v>
      </c>
      <c r="FC54" s="161" t="e">
        <f>FB54/DJ54</f>
        <v>#DIV/0!</v>
      </c>
      <c r="FD54" s="233"/>
      <c r="FE54" s="233"/>
      <c r="FF54" s="233"/>
      <c r="FG54" s="233"/>
      <c r="FH54" s="232"/>
      <c r="FI54" s="161">
        <v>0</v>
      </c>
      <c r="FJ54" s="232">
        <v>0</v>
      </c>
      <c r="FK54" s="161">
        <v>0</v>
      </c>
      <c r="FL54" s="233"/>
      <c r="FM54" s="233"/>
      <c r="FN54" s="233"/>
      <c r="FO54" s="239"/>
    </row>
    <row r="55" spans="2:171" s="249" customFormat="1" ht="15" customHeight="1" x14ac:dyDescent="0.25">
      <c r="B55" s="242"/>
      <c r="C55" s="193" t="s">
        <v>171</v>
      </c>
      <c r="D55" s="243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6"/>
      <c r="AJ55" s="245"/>
      <c r="AK55" s="246"/>
      <c r="AL55" s="246"/>
      <c r="AM55" s="247"/>
      <c r="AN55" s="253"/>
      <c r="AO55" s="197"/>
      <c r="AP55" s="253"/>
      <c r="AQ55" s="253"/>
      <c r="AR55" s="253"/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  <c r="BC55" s="245"/>
      <c r="BD55" s="245"/>
      <c r="BE55" s="245"/>
      <c r="BF55" s="245"/>
      <c r="BG55" s="245"/>
      <c r="BH55" s="245"/>
      <c r="BI55" s="245"/>
      <c r="BJ55" s="245"/>
      <c r="BK55" s="198"/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245"/>
      <c r="BW55" s="245"/>
      <c r="BX55" s="245"/>
      <c r="BY55" s="245"/>
      <c r="BZ55" s="245"/>
      <c r="CA55" s="245"/>
      <c r="CB55" s="245"/>
      <c r="CC55" s="245"/>
      <c r="CD55" s="245"/>
      <c r="CE55" s="199"/>
      <c r="CF55" s="199"/>
      <c r="CG55" s="245"/>
      <c r="CH55" s="245"/>
      <c r="CI55" s="245"/>
      <c r="CJ55" s="245"/>
      <c r="CK55" s="245"/>
      <c r="CL55" s="245"/>
      <c r="CM55" s="245"/>
      <c r="CN55" s="245"/>
      <c r="CO55" s="245"/>
      <c r="CP55" s="245"/>
      <c r="CQ55" s="245"/>
      <c r="CR55" s="245"/>
      <c r="CS55" s="245"/>
      <c r="CT55" s="245"/>
      <c r="CU55" s="245"/>
      <c r="CV55" s="245"/>
      <c r="CW55" s="245"/>
      <c r="CX55" s="245"/>
      <c r="CY55" s="245"/>
      <c r="CZ55" s="245"/>
      <c r="DA55" s="245"/>
      <c r="DB55" s="245"/>
      <c r="DC55" s="245"/>
      <c r="DD55" s="245"/>
      <c r="DE55" s="245"/>
      <c r="DF55" s="245"/>
      <c r="DG55" s="245"/>
      <c r="DH55" s="245"/>
      <c r="DI55" s="245">
        <f t="shared" si="179"/>
        <v>200000</v>
      </c>
      <c r="DJ55" s="196">
        <f>'[2]проект Бюдж 19-21_разв'!$DL$144</f>
        <v>200000</v>
      </c>
      <c r="DK55" s="245"/>
      <c r="DL55" s="245"/>
      <c r="DM55" s="196">
        <f t="shared" si="146"/>
        <v>200000</v>
      </c>
      <c r="DN55" s="200">
        <f t="shared" si="147"/>
        <v>1</v>
      </c>
      <c r="DO55" s="196">
        <f>'[2]проект Бюдж 19-21_разв'!$DL$144</f>
        <v>200000</v>
      </c>
      <c r="DP55" s="245"/>
      <c r="DQ55" s="245"/>
      <c r="DR55" s="196">
        <f t="shared" si="148"/>
        <v>0</v>
      </c>
      <c r="DS55" s="200">
        <f t="shared" si="180"/>
        <v>0</v>
      </c>
      <c r="DT55" s="196">
        <f t="shared" si="181"/>
        <v>0</v>
      </c>
      <c r="DU55" s="245"/>
      <c r="DV55" s="245"/>
      <c r="DW55" s="245"/>
      <c r="DX55" s="245"/>
      <c r="DY55" s="200"/>
      <c r="DZ55" s="245"/>
      <c r="EA55" s="200"/>
      <c r="EB55" s="196"/>
      <c r="EC55" s="200"/>
      <c r="ED55" s="245"/>
      <c r="EE55" s="200"/>
      <c r="EF55" s="245">
        <f t="shared" si="183"/>
        <v>200000</v>
      </c>
      <c r="EG55" s="201">
        <f t="shared" si="223"/>
        <v>1</v>
      </c>
      <c r="EH55" s="201">
        <f t="shared" si="186"/>
        <v>1</v>
      </c>
      <c r="EI55" s="201"/>
      <c r="EJ55" s="201"/>
      <c r="EK55" s="201"/>
      <c r="EL55" s="201"/>
      <c r="EM55" s="201"/>
      <c r="EN55" s="245">
        <v>200000</v>
      </c>
      <c r="EO55" s="238">
        <f t="shared" si="224"/>
        <v>1</v>
      </c>
      <c r="EP55" s="199"/>
      <c r="EQ55" s="201"/>
      <c r="ER55" s="199"/>
      <c r="ES55" s="245"/>
      <c r="ET55" s="245"/>
      <c r="EU55" s="196">
        <f t="shared" si="149"/>
        <v>0</v>
      </c>
      <c r="EV55" s="201">
        <f t="shared" si="141"/>
        <v>0</v>
      </c>
      <c r="EW55" s="199">
        <f t="shared" si="190"/>
        <v>0</v>
      </c>
      <c r="EX55" s="245"/>
      <c r="EY55" s="245"/>
      <c r="EZ55" s="244"/>
      <c r="FA55" s="201"/>
      <c r="FB55" s="244"/>
      <c r="FC55" s="201"/>
      <c r="FD55" s="245"/>
      <c r="FE55" s="245"/>
      <c r="FF55" s="245"/>
      <c r="FG55" s="245"/>
      <c r="FH55" s="244"/>
      <c r="FI55" s="201"/>
      <c r="FJ55" s="244"/>
      <c r="FK55" s="201"/>
      <c r="FL55" s="245"/>
      <c r="FM55" s="245"/>
      <c r="FN55" s="245"/>
      <c r="FO55" s="248"/>
    </row>
    <row r="56" spans="2:171" s="266" customFormat="1" ht="62.25" customHeight="1" x14ac:dyDescent="0.25">
      <c r="B56" s="229" t="s">
        <v>172</v>
      </c>
      <c r="C56" s="223" t="s">
        <v>173</v>
      </c>
      <c r="D56" s="263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8"/>
      <c r="AJ56" s="251"/>
      <c r="AK56" s="258"/>
      <c r="AL56" s="258"/>
      <c r="AM56" s="259"/>
      <c r="AN56" s="265"/>
      <c r="AO56" s="172"/>
      <c r="AP56" s="265"/>
      <c r="AQ56" s="265"/>
      <c r="AR56" s="265"/>
      <c r="AS56" s="251"/>
      <c r="AT56" s="251"/>
      <c r="AU56" s="251"/>
      <c r="AV56" s="251"/>
      <c r="AW56" s="251"/>
      <c r="AX56" s="251"/>
      <c r="AY56" s="251"/>
      <c r="AZ56" s="251"/>
      <c r="BA56" s="251"/>
      <c r="BB56" s="251"/>
      <c r="BC56" s="251"/>
      <c r="BD56" s="251"/>
      <c r="BE56" s="251"/>
      <c r="BF56" s="251"/>
      <c r="BG56" s="251"/>
      <c r="BH56" s="251"/>
      <c r="BI56" s="251"/>
      <c r="BJ56" s="251"/>
      <c r="BK56" s="174"/>
      <c r="BL56" s="175"/>
      <c r="BM56" s="175"/>
      <c r="BN56" s="175"/>
      <c r="BO56" s="175"/>
      <c r="BP56" s="175"/>
      <c r="BQ56" s="175"/>
      <c r="BR56" s="175"/>
      <c r="BS56" s="175"/>
      <c r="BT56" s="175"/>
      <c r="BU56" s="175"/>
      <c r="BV56" s="251"/>
      <c r="BW56" s="251"/>
      <c r="BX56" s="251"/>
      <c r="BY56" s="251"/>
      <c r="BZ56" s="251"/>
      <c r="CA56" s="251"/>
      <c r="CB56" s="251"/>
      <c r="CC56" s="251"/>
      <c r="CD56" s="251"/>
      <c r="CE56" s="175"/>
      <c r="CF56" s="175"/>
      <c r="CG56" s="251"/>
      <c r="CH56" s="251"/>
      <c r="CI56" s="251"/>
      <c r="CJ56" s="251"/>
      <c r="CK56" s="251"/>
      <c r="CL56" s="251"/>
      <c r="CM56" s="251"/>
      <c r="CN56" s="251"/>
      <c r="CO56" s="251"/>
      <c r="CP56" s="251"/>
      <c r="CQ56" s="251"/>
      <c r="CR56" s="251"/>
      <c r="CS56" s="251"/>
      <c r="CT56" s="251"/>
      <c r="CU56" s="251"/>
      <c r="CV56" s="251"/>
      <c r="CW56" s="171">
        <f t="shared" si="176"/>
        <v>234.66356999999999</v>
      </c>
      <c r="CX56" s="175">
        <f>CX57</f>
        <v>234.66356999999999</v>
      </c>
      <c r="CY56" s="175"/>
      <c r="CZ56" s="251"/>
      <c r="DA56" s="251"/>
      <c r="DB56" s="251"/>
      <c r="DC56" s="251"/>
      <c r="DD56" s="251"/>
      <c r="DE56" s="251"/>
      <c r="DF56" s="171">
        <f t="shared" si="178"/>
        <v>0</v>
      </c>
      <c r="DG56" s="175">
        <f>DG57</f>
        <v>0</v>
      </c>
      <c r="DH56" s="175">
        <f>SUM(DH57:DH64)</f>
        <v>0</v>
      </c>
      <c r="DI56" s="171">
        <f t="shared" si="179"/>
        <v>234.66356999999999</v>
      </c>
      <c r="DJ56" s="175">
        <f>DJ57</f>
        <v>234.66356999999999</v>
      </c>
      <c r="DK56" s="175">
        <v>0</v>
      </c>
      <c r="DL56" s="175">
        <f>SUM(DL57:DL64)</f>
        <v>0</v>
      </c>
      <c r="DM56" s="175">
        <f t="shared" si="146"/>
        <v>234.66356999999999</v>
      </c>
      <c r="DN56" s="176">
        <f t="shared" si="147"/>
        <v>1</v>
      </c>
      <c r="DO56" s="175">
        <f>DO57</f>
        <v>234.66356999999999</v>
      </c>
      <c r="DP56" s="175"/>
      <c r="DQ56" s="175"/>
      <c r="DR56" s="171">
        <f t="shared" si="148"/>
        <v>0</v>
      </c>
      <c r="DS56" s="176">
        <f t="shared" si="180"/>
        <v>0</v>
      </c>
      <c r="DT56" s="171">
        <f t="shared" si="181"/>
        <v>0</v>
      </c>
      <c r="DU56" s="175"/>
      <c r="DV56" s="175"/>
      <c r="DW56" s="175"/>
      <c r="DX56" s="171">
        <f>DZ56+EB56+ED56</f>
        <v>234.80724000000001</v>
      </c>
      <c r="DY56" s="176">
        <f t="shared" ref="DY56:DY63" si="226">DX56/DI56</f>
        <v>1.0006122381927456</v>
      </c>
      <c r="DZ56" s="175">
        <f>DZ57</f>
        <v>234.80724000000001</v>
      </c>
      <c r="EA56" s="176">
        <f t="shared" ref="EA56:EA63" si="227">DZ56/DJ56</f>
        <v>1.0006122381927456</v>
      </c>
      <c r="EB56" s="171">
        <v>0</v>
      </c>
      <c r="EC56" s="176">
        <v>0</v>
      </c>
      <c r="ED56" s="175"/>
      <c r="EE56" s="176">
        <v>0</v>
      </c>
      <c r="EF56" s="171">
        <f t="shared" si="183"/>
        <v>234.66356999999999</v>
      </c>
      <c r="EG56" s="188">
        <f t="shared" si="223"/>
        <v>1</v>
      </c>
      <c r="EH56" s="188">
        <f t="shared" si="186"/>
        <v>1</v>
      </c>
      <c r="EI56" s="188"/>
      <c r="EJ56" s="188"/>
      <c r="EK56" s="188"/>
      <c r="EL56" s="188"/>
      <c r="EM56" s="188"/>
      <c r="EN56" s="175">
        <f>EN57</f>
        <v>234.66356999999999</v>
      </c>
      <c r="EO56" s="188">
        <f t="shared" si="224"/>
        <v>1</v>
      </c>
      <c r="EP56" s="175">
        <v>0</v>
      </c>
      <c r="EQ56" s="188">
        <v>0</v>
      </c>
      <c r="ER56" s="175">
        <v>0</v>
      </c>
      <c r="ES56" s="175">
        <f>SUM(ES57:ES64)</f>
        <v>0</v>
      </c>
      <c r="ET56" s="251"/>
      <c r="EU56" s="171">
        <f t="shared" si="149"/>
        <v>0</v>
      </c>
      <c r="EV56" s="188">
        <f t="shared" si="141"/>
        <v>0</v>
      </c>
      <c r="EW56" s="175">
        <f t="shared" si="190"/>
        <v>0</v>
      </c>
      <c r="EX56" s="251"/>
      <c r="EY56" s="251"/>
      <c r="EZ56" s="226">
        <f t="shared" ref="EZ56:EZ64" si="228">FB56</f>
        <v>234.05367000000001</v>
      </c>
      <c r="FA56" s="188">
        <f t="shared" ref="FA56:FA71" si="229">EZ56/DI56</f>
        <v>0.99740096002119127</v>
      </c>
      <c r="FB56" s="226">
        <f>FB57</f>
        <v>234.05367000000001</v>
      </c>
      <c r="FC56" s="188">
        <f t="shared" ref="FC56:FC71" si="230">FB56/DJ56</f>
        <v>0.99740096002119127</v>
      </c>
      <c r="FD56" s="175"/>
      <c r="FE56" s="175"/>
      <c r="FF56" s="175"/>
      <c r="FG56" s="175">
        <f>SUM(FG57:FG64)</f>
        <v>0</v>
      </c>
      <c r="FH56" s="226">
        <f t="shared" ref="FH56:FH63" si="231">FJ56</f>
        <v>0</v>
      </c>
      <c r="FI56" s="188">
        <v>0</v>
      </c>
      <c r="FJ56" s="226">
        <f>FJ57</f>
        <v>0</v>
      </c>
      <c r="FK56" s="188">
        <v>0</v>
      </c>
      <c r="FL56" s="175"/>
      <c r="FM56" s="175"/>
      <c r="FN56" s="175"/>
      <c r="FO56" s="228">
        <f>SUM(FO57:FO64)</f>
        <v>0</v>
      </c>
    </row>
    <row r="57" spans="2:171" s="240" customFormat="1" ht="15" hidden="1" customHeight="1" x14ac:dyDescent="0.25">
      <c r="B57" s="229"/>
      <c r="C57" s="230" t="s">
        <v>145</v>
      </c>
      <c r="D57" s="231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4"/>
      <c r="AJ57" s="233"/>
      <c r="AK57" s="234"/>
      <c r="AL57" s="234"/>
      <c r="AM57" s="252"/>
      <c r="AN57" s="250"/>
      <c r="AO57" s="235"/>
      <c r="AP57" s="250"/>
      <c r="AQ57" s="250"/>
      <c r="AR57" s="250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/>
      <c r="BJ57" s="233"/>
      <c r="BK57" s="236"/>
      <c r="BL57" s="237"/>
      <c r="BM57" s="237"/>
      <c r="BN57" s="237"/>
      <c r="BO57" s="237"/>
      <c r="BP57" s="237"/>
      <c r="BQ57" s="237"/>
      <c r="BR57" s="237"/>
      <c r="BS57" s="237"/>
      <c r="BT57" s="237"/>
      <c r="BU57" s="237"/>
      <c r="BV57" s="233"/>
      <c r="BW57" s="233"/>
      <c r="BX57" s="233"/>
      <c r="BY57" s="233"/>
      <c r="BZ57" s="233"/>
      <c r="CA57" s="233"/>
      <c r="CB57" s="233"/>
      <c r="CC57" s="233"/>
      <c r="CD57" s="233"/>
      <c r="CE57" s="237"/>
      <c r="CF57" s="237"/>
      <c r="CG57" s="233"/>
      <c r="CH57" s="233"/>
      <c r="CI57" s="233"/>
      <c r="CJ57" s="233"/>
      <c r="CK57" s="233"/>
      <c r="CL57" s="233"/>
      <c r="CM57" s="233"/>
      <c r="CN57" s="233"/>
      <c r="CO57" s="233"/>
      <c r="CP57" s="233"/>
      <c r="CQ57" s="233"/>
      <c r="CR57" s="233"/>
      <c r="CS57" s="233"/>
      <c r="CT57" s="233"/>
      <c r="CU57" s="233"/>
      <c r="CV57" s="233"/>
      <c r="CW57" s="233">
        <f t="shared" si="176"/>
        <v>234.66356999999999</v>
      </c>
      <c r="CX57" s="233">
        <v>234.66356999999999</v>
      </c>
      <c r="CY57" s="233"/>
      <c r="CZ57" s="233"/>
      <c r="DA57" s="233"/>
      <c r="DB57" s="233"/>
      <c r="DC57" s="233"/>
      <c r="DD57" s="233"/>
      <c r="DE57" s="233"/>
      <c r="DF57" s="233">
        <f t="shared" si="178"/>
        <v>0</v>
      </c>
      <c r="DG57" s="233">
        <f>DJ57-CX57</f>
        <v>0</v>
      </c>
      <c r="DH57" s="233"/>
      <c r="DI57" s="233">
        <f t="shared" si="179"/>
        <v>234.66356999999999</v>
      </c>
      <c r="DJ57" s="233">
        <v>234.66356999999999</v>
      </c>
      <c r="DK57" s="233"/>
      <c r="DL57" s="233"/>
      <c r="DM57" s="233">
        <f t="shared" si="146"/>
        <v>234.66356999999999</v>
      </c>
      <c r="DN57" s="176">
        <f t="shared" si="147"/>
        <v>1</v>
      </c>
      <c r="DO57" s="233">
        <f>DJ57</f>
        <v>234.66356999999999</v>
      </c>
      <c r="DP57" s="233"/>
      <c r="DQ57" s="233"/>
      <c r="DR57" s="171">
        <f t="shared" si="148"/>
        <v>0</v>
      </c>
      <c r="DS57" s="176">
        <f t="shared" si="180"/>
        <v>0</v>
      </c>
      <c r="DT57" s="171">
        <f t="shared" si="181"/>
        <v>0</v>
      </c>
      <c r="DU57" s="233"/>
      <c r="DV57" s="233"/>
      <c r="DW57" s="233"/>
      <c r="DX57" s="233">
        <f>DZ57+EB57+ED57</f>
        <v>234.80724000000001</v>
      </c>
      <c r="DY57" s="176">
        <f t="shared" si="226"/>
        <v>1.0006122381927456</v>
      </c>
      <c r="DZ57" s="233">
        <v>234.80724000000001</v>
      </c>
      <c r="EA57" s="176">
        <f t="shared" si="227"/>
        <v>1.0006122381927456</v>
      </c>
      <c r="EB57" s="171">
        <v>0</v>
      </c>
      <c r="EC57" s="176">
        <v>0</v>
      </c>
      <c r="ED57" s="233"/>
      <c r="EE57" s="176">
        <v>0</v>
      </c>
      <c r="EF57" s="170">
        <f t="shared" si="183"/>
        <v>234.66356999999999</v>
      </c>
      <c r="EG57" s="238">
        <f t="shared" si="223"/>
        <v>1</v>
      </c>
      <c r="EH57" s="188">
        <f t="shared" si="186"/>
        <v>1</v>
      </c>
      <c r="EI57" s="238"/>
      <c r="EJ57" s="238"/>
      <c r="EK57" s="238"/>
      <c r="EL57" s="238"/>
      <c r="EM57" s="238"/>
      <c r="EN57" s="233">
        <v>234.66356999999999</v>
      </c>
      <c r="EO57" s="238">
        <f t="shared" si="224"/>
        <v>1</v>
      </c>
      <c r="EP57" s="175">
        <v>0</v>
      </c>
      <c r="EQ57" s="188">
        <v>0</v>
      </c>
      <c r="ER57" s="175">
        <v>0</v>
      </c>
      <c r="ES57" s="233">
        <v>0</v>
      </c>
      <c r="ET57" s="233"/>
      <c r="EU57" s="171">
        <f t="shared" si="149"/>
        <v>0</v>
      </c>
      <c r="EV57" s="238">
        <f t="shared" si="141"/>
        <v>0</v>
      </c>
      <c r="EW57" s="175">
        <f>DJ57-EN57</f>
        <v>0</v>
      </c>
      <c r="EX57" s="233"/>
      <c r="EY57" s="233"/>
      <c r="EZ57" s="232">
        <f t="shared" si="228"/>
        <v>234.05367000000001</v>
      </c>
      <c r="FA57" s="188">
        <f t="shared" si="229"/>
        <v>0.99740096002119127</v>
      </c>
      <c r="FB57" s="232">
        <v>234.05367000000001</v>
      </c>
      <c r="FC57" s="188">
        <f t="shared" si="230"/>
        <v>0.99740096002119127</v>
      </c>
      <c r="FD57" s="233"/>
      <c r="FE57" s="233"/>
      <c r="FF57" s="233"/>
      <c r="FG57" s="233"/>
      <c r="FH57" s="232">
        <f t="shared" si="231"/>
        <v>0</v>
      </c>
      <c r="FI57" s="188">
        <v>0</v>
      </c>
      <c r="FJ57" s="232"/>
      <c r="FK57" s="188">
        <v>0</v>
      </c>
      <c r="FL57" s="233"/>
      <c r="FM57" s="233"/>
      <c r="FN57" s="233"/>
      <c r="FO57" s="239"/>
    </row>
    <row r="58" spans="2:171" s="266" customFormat="1" ht="87.75" customHeight="1" x14ac:dyDescent="0.25">
      <c r="B58" s="229" t="s">
        <v>169</v>
      </c>
      <c r="C58" s="223" t="s">
        <v>174</v>
      </c>
      <c r="D58" s="263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8"/>
      <c r="AJ58" s="251"/>
      <c r="AK58" s="258"/>
      <c r="AL58" s="258"/>
      <c r="AM58" s="259"/>
      <c r="AN58" s="265"/>
      <c r="AO58" s="172"/>
      <c r="AP58" s="265"/>
      <c r="AQ58" s="265"/>
      <c r="AR58" s="265"/>
      <c r="AS58" s="251"/>
      <c r="AT58" s="251"/>
      <c r="AU58" s="251"/>
      <c r="AV58" s="251"/>
      <c r="AW58" s="251"/>
      <c r="AX58" s="251"/>
      <c r="AY58" s="251"/>
      <c r="AZ58" s="251"/>
      <c r="BA58" s="251"/>
      <c r="BB58" s="251"/>
      <c r="BC58" s="251"/>
      <c r="BD58" s="251"/>
      <c r="BE58" s="251"/>
      <c r="BF58" s="251"/>
      <c r="BG58" s="251"/>
      <c r="BH58" s="251"/>
      <c r="BI58" s="251"/>
      <c r="BJ58" s="251"/>
      <c r="BK58" s="174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251"/>
      <c r="BW58" s="251"/>
      <c r="BX58" s="251"/>
      <c r="BY58" s="251"/>
      <c r="BZ58" s="251"/>
      <c r="CA58" s="251"/>
      <c r="CB58" s="251"/>
      <c r="CC58" s="251"/>
      <c r="CD58" s="251"/>
      <c r="CE58" s="175"/>
      <c r="CF58" s="175"/>
      <c r="CG58" s="251"/>
      <c r="CH58" s="251"/>
      <c r="CI58" s="251"/>
      <c r="CJ58" s="251"/>
      <c r="CK58" s="251"/>
      <c r="CL58" s="251"/>
      <c r="CM58" s="251"/>
      <c r="CN58" s="251"/>
      <c r="CO58" s="251"/>
      <c r="CP58" s="251"/>
      <c r="CQ58" s="251"/>
      <c r="CR58" s="251"/>
      <c r="CS58" s="251"/>
      <c r="CT58" s="251"/>
      <c r="CU58" s="251"/>
      <c r="CV58" s="251"/>
      <c r="CW58" s="171">
        <f>CX58</f>
        <v>3185.16588</v>
      </c>
      <c r="CX58" s="175">
        <f>CX59+CX60</f>
        <v>3185.16588</v>
      </c>
      <c r="CY58" s="251"/>
      <c r="CZ58" s="251"/>
      <c r="DA58" s="251"/>
      <c r="DB58" s="251"/>
      <c r="DC58" s="251"/>
      <c r="DD58" s="251"/>
      <c r="DE58" s="251"/>
      <c r="DF58" s="171">
        <f t="shared" si="178"/>
        <v>-244</v>
      </c>
      <c r="DG58" s="175">
        <f>DG59+DG60</f>
        <v>-244</v>
      </c>
      <c r="DH58" s="175">
        <f>SUM(DH60:DH66)</f>
        <v>0</v>
      </c>
      <c r="DI58" s="171">
        <f t="shared" si="179"/>
        <v>2941.16588</v>
      </c>
      <c r="DJ58" s="175">
        <f>DJ59+DJ60</f>
        <v>2941.16588</v>
      </c>
      <c r="DK58" s="175">
        <v>0</v>
      </c>
      <c r="DL58" s="175">
        <v>0</v>
      </c>
      <c r="DM58" s="175">
        <f t="shared" si="146"/>
        <v>2941.16588</v>
      </c>
      <c r="DN58" s="176">
        <f t="shared" si="147"/>
        <v>1</v>
      </c>
      <c r="DO58" s="175">
        <f>DO59+DO60</f>
        <v>2941.16588</v>
      </c>
      <c r="DP58" s="175"/>
      <c r="DQ58" s="175"/>
      <c r="DR58" s="171">
        <f t="shared" si="148"/>
        <v>0</v>
      </c>
      <c r="DS58" s="176">
        <f t="shared" si="180"/>
        <v>0</v>
      </c>
      <c r="DT58" s="171">
        <f t="shared" si="181"/>
        <v>0</v>
      </c>
      <c r="DU58" s="175"/>
      <c r="DV58" s="175"/>
      <c r="DW58" s="175"/>
      <c r="DX58" s="171">
        <f t="shared" ref="DX58:DX65" si="232">DZ58</f>
        <v>2941.16588</v>
      </c>
      <c r="DY58" s="176">
        <f t="shared" si="226"/>
        <v>1</v>
      </c>
      <c r="DZ58" s="171">
        <f>DZ59+DZ60</f>
        <v>2941.16588</v>
      </c>
      <c r="EA58" s="176">
        <f t="shared" si="227"/>
        <v>1</v>
      </c>
      <c r="EB58" s="171">
        <v>0</v>
      </c>
      <c r="EC58" s="176">
        <v>0</v>
      </c>
      <c r="ED58" s="171"/>
      <c r="EE58" s="176">
        <v>0</v>
      </c>
      <c r="EF58" s="171">
        <f>EN58</f>
        <v>2941.16588</v>
      </c>
      <c r="EG58" s="188">
        <f t="shared" si="223"/>
        <v>1</v>
      </c>
      <c r="EH58" s="188">
        <f t="shared" si="186"/>
        <v>1</v>
      </c>
      <c r="EI58" s="188"/>
      <c r="EJ58" s="188"/>
      <c r="EK58" s="188"/>
      <c r="EL58" s="188"/>
      <c r="EM58" s="188"/>
      <c r="EN58" s="171">
        <f>EN59+EN60</f>
        <v>2941.16588</v>
      </c>
      <c r="EO58" s="188">
        <f t="shared" si="224"/>
        <v>1</v>
      </c>
      <c r="EP58" s="175">
        <v>0</v>
      </c>
      <c r="EQ58" s="188">
        <v>0</v>
      </c>
      <c r="ER58" s="175">
        <v>0</v>
      </c>
      <c r="ES58" s="251"/>
      <c r="ET58" s="251"/>
      <c r="EU58" s="171">
        <f t="shared" si="149"/>
        <v>0</v>
      </c>
      <c r="EV58" s="188">
        <f t="shared" si="141"/>
        <v>0</v>
      </c>
      <c r="EW58" s="175">
        <f t="shared" si="190"/>
        <v>0</v>
      </c>
      <c r="EX58" s="251"/>
      <c r="EY58" s="251"/>
      <c r="EZ58" s="168">
        <f t="shared" si="228"/>
        <v>2941.16588</v>
      </c>
      <c r="FA58" s="188">
        <f t="shared" si="229"/>
        <v>1</v>
      </c>
      <c r="FB58" s="168">
        <f>FB59+FB60</f>
        <v>2941.16588</v>
      </c>
      <c r="FC58" s="188">
        <f t="shared" si="230"/>
        <v>1</v>
      </c>
      <c r="FD58" s="171"/>
      <c r="FE58" s="171"/>
      <c r="FF58" s="171"/>
      <c r="FG58" s="251"/>
      <c r="FH58" s="226">
        <f t="shared" si="231"/>
        <v>0</v>
      </c>
      <c r="FI58" s="188">
        <f t="shared" ref="FI58:FI63" si="233">FH58/DI58</f>
        <v>0</v>
      </c>
      <c r="FJ58" s="168">
        <f>FJ60</f>
        <v>0</v>
      </c>
      <c r="FK58" s="188">
        <v>0</v>
      </c>
      <c r="FL58" s="171"/>
      <c r="FM58" s="171"/>
      <c r="FN58" s="171"/>
      <c r="FO58" s="267"/>
    </row>
    <row r="59" spans="2:171" s="240" customFormat="1" ht="42" hidden="1" customHeight="1" x14ac:dyDescent="0.25">
      <c r="B59" s="229"/>
      <c r="C59" s="230" t="s">
        <v>160</v>
      </c>
      <c r="D59" s="231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4"/>
      <c r="AJ59" s="233"/>
      <c r="AK59" s="234"/>
      <c r="AL59" s="234"/>
      <c r="AM59" s="252"/>
      <c r="AN59" s="250"/>
      <c r="AO59" s="235"/>
      <c r="AP59" s="250"/>
      <c r="AQ59" s="250"/>
      <c r="AR59" s="250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3"/>
      <c r="BF59" s="233"/>
      <c r="BG59" s="233"/>
      <c r="BH59" s="233"/>
      <c r="BI59" s="233"/>
      <c r="BJ59" s="233"/>
      <c r="BK59" s="236"/>
      <c r="BL59" s="237"/>
      <c r="BM59" s="237"/>
      <c r="BN59" s="237"/>
      <c r="BO59" s="237"/>
      <c r="BP59" s="237"/>
      <c r="BQ59" s="237"/>
      <c r="BR59" s="237"/>
      <c r="BS59" s="237"/>
      <c r="BT59" s="237"/>
      <c r="BU59" s="237"/>
      <c r="BV59" s="233"/>
      <c r="BW59" s="233"/>
      <c r="BX59" s="233"/>
      <c r="BY59" s="233"/>
      <c r="BZ59" s="233"/>
      <c r="CA59" s="233"/>
      <c r="CB59" s="233"/>
      <c r="CC59" s="233"/>
      <c r="CD59" s="233"/>
      <c r="CE59" s="237"/>
      <c r="CF59" s="237"/>
      <c r="CG59" s="233"/>
      <c r="CH59" s="233"/>
      <c r="CI59" s="233"/>
      <c r="CJ59" s="233"/>
      <c r="CK59" s="233"/>
      <c r="CL59" s="233"/>
      <c r="CM59" s="233"/>
      <c r="CN59" s="233"/>
      <c r="CO59" s="233"/>
      <c r="CP59" s="233"/>
      <c r="CQ59" s="233"/>
      <c r="CR59" s="233"/>
      <c r="CS59" s="233"/>
      <c r="CT59" s="233"/>
      <c r="CU59" s="233"/>
      <c r="CV59" s="233"/>
      <c r="CW59" s="170">
        <f>CX59</f>
        <v>1300</v>
      </c>
      <c r="CX59" s="237">
        <v>1300</v>
      </c>
      <c r="CY59" s="233"/>
      <c r="CZ59" s="233"/>
      <c r="DA59" s="233"/>
      <c r="DB59" s="233"/>
      <c r="DC59" s="233"/>
      <c r="DD59" s="233"/>
      <c r="DE59" s="233"/>
      <c r="DF59" s="170">
        <f>DG59</f>
        <v>-244</v>
      </c>
      <c r="DG59" s="237">
        <f>DJ59-CX59</f>
        <v>-244</v>
      </c>
      <c r="DH59" s="237"/>
      <c r="DI59" s="170">
        <f>DJ59</f>
        <v>1056</v>
      </c>
      <c r="DJ59" s="237">
        <v>1056</v>
      </c>
      <c r="DK59" s="237"/>
      <c r="DL59" s="237"/>
      <c r="DM59" s="237">
        <f t="shared" si="146"/>
        <v>1056</v>
      </c>
      <c r="DN59" s="176">
        <f t="shared" si="147"/>
        <v>1</v>
      </c>
      <c r="DO59" s="237">
        <v>1056</v>
      </c>
      <c r="DP59" s="237"/>
      <c r="DQ59" s="237"/>
      <c r="DR59" s="171">
        <f t="shared" si="148"/>
        <v>0</v>
      </c>
      <c r="DS59" s="176">
        <f t="shared" si="180"/>
        <v>0</v>
      </c>
      <c r="DT59" s="171">
        <f t="shared" si="181"/>
        <v>0</v>
      </c>
      <c r="DU59" s="237"/>
      <c r="DV59" s="237"/>
      <c r="DW59" s="237"/>
      <c r="DX59" s="170">
        <f t="shared" si="232"/>
        <v>1056</v>
      </c>
      <c r="DY59" s="176">
        <f t="shared" si="226"/>
        <v>1</v>
      </c>
      <c r="DZ59" s="170">
        <v>1056</v>
      </c>
      <c r="EA59" s="176">
        <f t="shared" si="227"/>
        <v>1</v>
      </c>
      <c r="EB59" s="171">
        <v>0</v>
      </c>
      <c r="EC59" s="176">
        <v>0</v>
      </c>
      <c r="ED59" s="170"/>
      <c r="EE59" s="176">
        <v>0</v>
      </c>
      <c r="EF59" s="170">
        <f>EN59</f>
        <v>1056</v>
      </c>
      <c r="EG59" s="238">
        <f t="shared" si="223"/>
        <v>1</v>
      </c>
      <c r="EH59" s="188">
        <f t="shared" si="186"/>
        <v>1</v>
      </c>
      <c r="EI59" s="238"/>
      <c r="EJ59" s="238"/>
      <c r="EK59" s="238"/>
      <c r="EL59" s="238"/>
      <c r="EM59" s="238"/>
      <c r="EN59" s="170">
        <v>1056</v>
      </c>
      <c r="EO59" s="238">
        <f t="shared" si="224"/>
        <v>1</v>
      </c>
      <c r="EP59" s="175">
        <v>0</v>
      </c>
      <c r="EQ59" s="188">
        <v>0</v>
      </c>
      <c r="ER59" s="175">
        <v>0</v>
      </c>
      <c r="ES59" s="233"/>
      <c r="ET59" s="233"/>
      <c r="EU59" s="171">
        <f t="shared" si="149"/>
        <v>0</v>
      </c>
      <c r="EV59" s="238">
        <f t="shared" si="141"/>
        <v>0</v>
      </c>
      <c r="EW59" s="175">
        <f>DJ59-EN59</f>
        <v>0</v>
      </c>
      <c r="EX59" s="233"/>
      <c r="EY59" s="233"/>
      <c r="EZ59" s="167">
        <f t="shared" si="228"/>
        <v>1056</v>
      </c>
      <c r="FA59" s="188">
        <f t="shared" si="229"/>
        <v>1</v>
      </c>
      <c r="FB59" s="167">
        <v>1056</v>
      </c>
      <c r="FC59" s="188">
        <f t="shared" si="230"/>
        <v>1</v>
      </c>
      <c r="FD59" s="170"/>
      <c r="FE59" s="170"/>
      <c r="FF59" s="170"/>
      <c r="FG59" s="233"/>
      <c r="FH59" s="232">
        <f t="shared" si="231"/>
        <v>0</v>
      </c>
      <c r="FI59" s="188">
        <f t="shared" si="233"/>
        <v>0</v>
      </c>
      <c r="FJ59" s="167">
        <v>0</v>
      </c>
      <c r="FK59" s="188">
        <f>FJ59/DJ59</f>
        <v>0</v>
      </c>
      <c r="FL59" s="170"/>
      <c r="FM59" s="170"/>
      <c r="FN59" s="170"/>
      <c r="FO59" s="239"/>
    </row>
    <row r="60" spans="2:171" s="240" customFormat="1" ht="15" hidden="1" customHeight="1" x14ac:dyDescent="0.25">
      <c r="B60" s="229"/>
      <c r="C60" s="230" t="s">
        <v>145</v>
      </c>
      <c r="D60" s="231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4"/>
      <c r="AJ60" s="233"/>
      <c r="AK60" s="234"/>
      <c r="AL60" s="234"/>
      <c r="AM60" s="252"/>
      <c r="AN60" s="250"/>
      <c r="AO60" s="235"/>
      <c r="AP60" s="250"/>
      <c r="AQ60" s="250"/>
      <c r="AR60" s="250"/>
      <c r="AS60" s="233"/>
      <c r="AT60" s="233"/>
      <c r="AU60" s="233"/>
      <c r="AV60" s="233"/>
      <c r="AW60" s="233"/>
      <c r="AX60" s="233"/>
      <c r="AY60" s="233"/>
      <c r="AZ60" s="233"/>
      <c r="BA60" s="233"/>
      <c r="BB60" s="233"/>
      <c r="BC60" s="233"/>
      <c r="BD60" s="233"/>
      <c r="BE60" s="233"/>
      <c r="BF60" s="233"/>
      <c r="BG60" s="233"/>
      <c r="BH60" s="233"/>
      <c r="BI60" s="233"/>
      <c r="BJ60" s="233"/>
      <c r="BK60" s="236"/>
      <c r="BL60" s="237"/>
      <c r="BM60" s="237"/>
      <c r="BN60" s="237"/>
      <c r="BO60" s="237"/>
      <c r="BP60" s="237"/>
      <c r="BQ60" s="237"/>
      <c r="BR60" s="237"/>
      <c r="BS60" s="237"/>
      <c r="BT60" s="237"/>
      <c r="BU60" s="237"/>
      <c r="BV60" s="233"/>
      <c r="BW60" s="233"/>
      <c r="BX60" s="233"/>
      <c r="BY60" s="233"/>
      <c r="BZ60" s="233"/>
      <c r="CA60" s="233"/>
      <c r="CB60" s="233"/>
      <c r="CC60" s="233"/>
      <c r="CD60" s="233"/>
      <c r="CE60" s="237"/>
      <c r="CF60" s="237"/>
      <c r="CG60" s="233"/>
      <c r="CH60" s="233"/>
      <c r="CI60" s="233"/>
      <c r="CJ60" s="233"/>
      <c r="CK60" s="233"/>
      <c r="CL60" s="233"/>
      <c r="CM60" s="233"/>
      <c r="CN60" s="233"/>
      <c r="CO60" s="233"/>
      <c r="CP60" s="233"/>
      <c r="CQ60" s="233"/>
      <c r="CR60" s="233"/>
      <c r="CS60" s="233"/>
      <c r="CT60" s="233"/>
      <c r="CU60" s="233"/>
      <c r="CV60" s="233"/>
      <c r="CW60" s="233">
        <f>CX60+CY60</f>
        <v>1885.16588</v>
      </c>
      <c r="CX60" s="233">
        <v>1885.16588</v>
      </c>
      <c r="CY60" s="233"/>
      <c r="CZ60" s="233"/>
      <c r="DA60" s="233"/>
      <c r="DB60" s="233"/>
      <c r="DC60" s="233"/>
      <c r="DD60" s="233"/>
      <c r="DE60" s="233"/>
      <c r="DF60" s="233">
        <f>DG60+DH60</f>
        <v>0</v>
      </c>
      <c r="DG60" s="233">
        <f>DJ60-CX60</f>
        <v>0</v>
      </c>
      <c r="DH60" s="233"/>
      <c r="DI60" s="233">
        <f>DJ60+DL60</f>
        <v>1885.16588</v>
      </c>
      <c r="DJ60" s="233">
        <v>1885.16588</v>
      </c>
      <c r="DK60" s="233"/>
      <c r="DL60" s="237"/>
      <c r="DM60" s="233">
        <f t="shared" si="146"/>
        <v>1885.16588</v>
      </c>
      <c r="DN60" s="176">
        <f t="shared" si="147"/>
        <v>1</v>
      </c>
      <c r="DO60" s="233">
        <v>1885.16588</v>
      </c>
      <c r="DP60" s="237"/>
      <c r="DQ60" s="237"/>
      <c r="DR60" s="171">
        <f t="shared" si="148"/>
        <v>0</v>
      </c>
      <c r="DS60" s="176">
        <f t="shared" si="180"/>
        <v>0</v>
      </c>
      <c r="DT60" s="171">
        <f t="shared" si="181"/>
        <v>0</v>
      </c>
      <c r="DU60" s="237"/>
      <c r="DV60" s="237"/>
      <c r="DW60" s="237"/>
      <c r="DX60" s="170">
        <f t="shared" si="232"/>
        <v>1885.16588</v>
      </c>
      <c r="DY60" s="176">
        <f t="shared" si="226"/>
        <v>1</v>
      </c>
      <c r="DZ60" s="233">
        <v>1885.16588</v>
      </c>
      <c r="EA60" s="176">
        <f t="shared" si="227"/>
        <v>1</v>
      </c>
      <c r="EB60" s="171">
        <v>0</v>
      </c>
      <c r="EC60" s="176">
        <v>0</v>
      </c>
      <c r="ED60" s="233"/>
      <c r="EE60" s="176">
        <v>0</v>
      </c>
      <c r="EF60" s="170">
        <f>EN60+ES60</f>
        <v>1885.16588</v>
      </c>
      <c r="EG60" s="238">
        <f t="shared" si="223"/>
        <v>1</v>
      </c>
      <c r="EH60" s="188">
        <f t="shared" si="186"/>
        <v>1</v>
      </c>
      <c r="EI60" s="238"/>
      <c r="EJ60" s="238"/>
      <c r="EK60" s="238"/>
      <c r="EL60" s="238"/>
      <c r="EM60" s="238"/>
      <c r="EN60" s="233">
        <f>DJ60</f>
        <v>1885.16588</v>
      </c>
      <c r="EO60" s="238">
        <f t="shared" si="224"/>
        <v>1</v>
      </c>
      <c r="EP60" s="175">
        <v>0</v>
      </c>
      <c r="EQ60" s="188">
        <v>0</v>
      </c>
      <c r="ER60" s="175">
        <v>0</v>
      </c>
      <c r="ES60" s="233"/>
      <c r="ET60" s="233"/>
      <c r="EU60" s="171">
        <f t="shared" si="149"/>
        <v>0</v>
      </c>
      <c r="EV60" s="238">
        <f t="shared" si="141"/>
        <v>0</v>
      </c>
      <c r="EW60" s="175">
        <f>DJ60-EN60</f>
        <v>0</v>
      </c>
      <c r="EX60" s="233"/>
      <c r="EY60" s="233"/>
      <c r="EZ60" s="232">
        <f t="shared" si="228"/>
        <v>1885.16588</v>
      </c>
      <c r="FA60" s="188">
        <f t="shared" si="229"/>
        <v>1</v>
      </c>
      <c r="FB60" s="232">
        <v>1885.16588</v>
      </c>
      <c r="FC60" s="188">
        <f t="shared" si="230"/>
        <v>1</v>
      </c>
      <c r="FD60" s="233"/>
      <c r="FE60" s="233"/>
      <c r="FF60" s="233"/>
      <c r="FG60" s="233"/>
      <c r="FH60" s="232">
        <f t="shared" si="231"/>
        <v>0</v>
      </c>
      <c r="FI60" s="188">
        <f t="shared" si="233"/>
        <v>0</v>
      </c>
      <c r="FJ60" s="232"/>
      <c r="FK60" s="188">
        <f>FJ60/DJ60</f>
        <v>0</v>
      </c>
      <c r="FL60" s="233"/>
      <c r="FM60" s="233"/>
      <c r="FN60" s="233"/>
      <c r="FO60" s="239"/>
    </row>
    <row r="61" spans="2:171" s="266" customFormat="1" ht="119.25" customHeight="1" x14ac:dyDescent="0.25">
      <c r="B61" s="229" t="s">
        <v>175</v>
      </c>
      <c r="C61" s="223" t="s">
        <v>176</v>
      </c>
      <c r="D61" s="263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8"/>
      <c r="AJ61" s="251"/>
      <c r="AK61" s="258"/>
      <c r="AL61" s="258"/>
      <c r="AM61" s="259"/>
      <c r="AN61" s="265"/>
      <c r="AO61" s="172"/>
      <c r="AP61" s="265"/>
      <c r="AQ61" s="265"/>
      <c r="AR61" s="265"/>
      <c r="AS61" s="251"/>
      <c r="AT61" s="251"/>
      <c r="AU61" s="251"/>
      <c r="AV61" s="251"/>
      <c r="AW61" s="251"/>
      <c r="AX61" s="251"/>
      <c r="AY61" s="251"/>
      <c r="AZ61" s="251"/>
      <c r="BA61" s="251"/>
      <c r="BB61" s="251"/>
      <c r="BC61" s="251"/>
      <c r="BD61" s="251"/>
      <c r="BE61" s="251"/>
      <c r="BF61" s="251"/>
      <c r="BG61" s="251"/>
      <c r="BH61" s="251"/>
      <c r="BI61" s="251"/>
      <c r="BJ61" s="251"/>
      <c r="BK61" s="174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251"/>
      <c r="BW61" s="251"/>
      <c r="BX61" s="251"/>
      <c r="BY61" s="251"/>
      <c r="BZ61" s="251"/>
      <c r="CA61" s="251"/>
      <c r="CB61" s="251"/>
      <c r="CC61" s="251"/>
      <c r="CD61" s="251"/>
      <c r="CE61" s="175"/>
      <c r="CF61" s="175"/>
      <c r="CG61" s="251"/>
      <c r="CH61" s="251"/>
      <c r="CI61" s="251"/>
      <c r="CJ61" s="251"/>
      <c r="CK61" s="251"/>
      <c r="CL61" s="251"/>
      <c r="CM61" s="251"/>
      <c r="CN61" s="251"/>
      <c r="CO61" s="251"/>
      <c r="CP61" s="251"/>
      <c r="CQ61" s="251"/>
      <c r="CR61" s="251"/>
      <c r="CS61" s="251"/>
      <c r="CT61" s="251"/>
      <c r="CU61" s="251"/>
      <c r="CV61" s="251"/>
      <c r="CW61" s="251">
        <f>CX61</f>
        <v>15591.905629999999</v>
      </c>
      <c r="CX61" s="251">
        <f>CX62+CX63</f>
        <v>15591.905629999999</v>
      </c>
      <c r="CY61" s="251"/>
      <c r="CZ61" s="251"/>
      <c r="DA61" s="251"/>
      <c r="DB61" s="251"/>
      <c r="DC61" s="251"/>
      <c r="DD61" s="251"/>
      <c r="DE61" s="251"/>
      <c r="DF61" s="171">
        <f>DG61</f>
        <v>6261.0551699999996</v>
      </c>
      <c r="DG61" s="175">
        <f>DG62+DG63</f>
        <v>6261.0551699999996</v>
      </c>
      <c r="DH61" s="175"/>
      <c r="DI61" s="171">
        <f>DJ61</f>
        <v>21852.960800000001</v>
      </c>
      <c r="DJ61" s="175">
        <f>DJ62+DJ63</f>
        <v>21852.960800000001</v>
      </c>
      <c r="DK61" s="175">
        <v>0</v>
      </c>
      <c r="DL61" s="175">
        <v>0</v>
      </c>
      <c r="DM61" s="175">
        <f t="shared" si="146"/>
        <v>21841.68648</v>
      </c>
      <c r="DN61" s="176">
        <f t="shared" si="147"/>
        <v>0.9994840827243876</v>
      </c>
      <c r="DO61" s="175">
        <f>DO62+DO63</f>
        <v>21841.68648</v>
      </c>
      <c r="DP61" s="175"/>
      <c r="DQ61" s="175"/>
      <c r="DR61" s="171">
        <f t="shared" si="148"/>
        <v>11.274320000000444</v>
      </c>
      <c r="DS61" s="176">
        <f t="shared" si="180"/>
        <v>5.1591727561239409E-4</v>
      </c>
      <c r="DT61" s="171">
        <f t="shared" si="181"/>
        <v>11.274320000000444</v>
      </c>
      <c r="DU61" s="175"/>
      <c r="DV61" s="175"/>
      <c r="DW61" s="175"/>
      <c r="DX61" s="171">
        <f t="shared" si="232"/>
        <v>0</v>
      </c>
      <c r="DY61" s="176">
        <f t="shared" si="226"/>
        <v>0</v>
      </c>
      <c r="DZ61" s="175">
        <f>DZ62+DZ63</f>
        <v>0</v>
      </c>
      <c r="EA61" s="176">
        <f t="shared" si="227"/>
        <v>0</v>
      </c>
      <c r="EB61" s="171">
        <v>0</v>
      </c>
      <c r="EC61" s="176">
        <v>0</v>
      </c>
      <c r="ED61" s="175"/>
      <c r="EE61" s="176">
        <v>0</v>
      </c>
      <c r="EF61" s="171">
        <f>EN61</f>
        <v>580.63130999999998</v>
      </c>
      <c r="EG61" s="188">
        <f t="shared" si="223"/>
        <v>2.6569914956329394E-2</v>
      </c>
      <c r="EH61" s="188">
        <f t="shared" si="186"/>
        <v>2.6583629910248579E-2</v>
      </c>
      <c r="EI61" s="188"/>
      <c r="EJ61" s="188"/>
      <c r="EK61" s="188"/>
      <c r="EL61" s="188"/>
      <c r="EM61" s="188"/>
      <c r="EN61" s="175">
        <f>EN62+EN63</f>
        <v>580.63130999999998</v>
      </c>
      <c r="EO61" s="188">
        <f t="shared" si="224"/>
        <v>2.6569914956329394E-2</v>
      </c>
      <c r="EP61" s="175">
        <v>0</v>
      </c>
      <c r="EQ61" s="188">
        <v>0</v>
      </c>
      <c r="ER61" s="175">
        <v>0</v>
      </c>
      <c r="ES61" s="251"/>
      <c r="ET61" s="251"/>
      <c r="EU61" s="171">
        <f t="shared" si="149"/>
        <v>21272.32949</v>
      </c>
      <c r="EV61" s="188">
        <f t="shared" si="141"/>
        <v>0.97343008504367057</v>
      </c>
      <c r="EW61" s="175">
        <f>SUM(EW62:EW63)</f>
        <v>21272.32949</v>
      </c>
      <c r="EX61" s="251"/>
      <c r="EY61" s="251"/>
      <c r="EZ61" s="226">
        <f t="shared" si="228"/>
        <v>15591.905629999999</v>
      </c>
      <c r="FA61" s="188">
        <f t="shared" si="229"/>
        <v>0.71349167614852438</v>
      </c>
      <c r="FB61" s="226">
        <f>FB62+FB63</f>
        <v>15591.905629999999</v>
      </c>
      <c r="FC61" s="188">
        <f t="shared" si="230"/>
        <v>0.71349167614852438</v>
      </c>
      <c r="FD61" s="175"/>
      <c r="FE61" s="175"/>
      <c r="FF61" s="175"/>
      <c r="FG61" s="251"/>
      <c r="FH61" s="226">
        <f t="shared" si="231"/>
        <v>0</v>
      </c>
      <c r="FI61" s="188">
        <f t="shared" si="233"/>
        <v>0</v>
      </c>
      <c r="FJ61" s="226">
        <f>FJ62+FJ63</f>
        <v>0</v>
      </c>
      <c r="FK61" s="188">
        <f>FJ61/DJ61</f>
        <v>0</v>
      </c>
      <c r="FL61" s="175"/>
      <c r="FM61" s="175"/>
      <c r="FN61" s="175"/>
      <c r="FO61" s="267"/>
    </row>
    <row r="62" spans="2:171" s="240" customFormat="1" ht="33" hidden="1" customHeight="1" x14ac:dyDescent="0.25">
      <c r="B62" s="229"/>
      <c r="C62" s="230" t="s">
        <v>143</v>
      </c>
      <c r="D62" s="231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4"/>
      <c r="AJ62" s="233"/>
      <c r="AK62" s="234"/>
      <c r="AL62" s="234"/>
      <c r="AM62" s="252"/>
      <c r="AN62" s="250"/>
      <c r="AO62" s="235"/>
      <c r="AP62" s="250"/>
      <c r="AQ62" s="250"/>
      <c r="AR62" s="250"/>
      <c r="AS62" s="233"/>
      <c r="AT62" s="233"/>
      <c r="AU62" s="233"/>
      <c r="AV62" s="233"/>
      <c r="AW62" s="233"/>
      <c r="AX62" s="233"/>
      <c r="AY62" s="233"/>
      <c r="AZ62" s="233"/>
      <c r="BA62" s="233"/>
      <c r="BB62" s="233"/>
      <c r="BC62" s="233"/>
      <c r="BD62" s="233"/>
      <c r="BE62" s="233"/>
      <c r="BF62" s="233"/>
      <c r="BG62" s="233"/>
      <c r="BH62" s="233"/>
      <c r="BI62" s="233"/>
      <c r="BJ62" s="233"/>
      <c r="BK62" s="236"/>
      <c r="BL62" s="237"/>
      <c r="BM62" s="237"/>
      <c r="BN62" s="237"/>
      <c r="BO62" s="237"/>
      <c r="BP62" s="237"/>
      <c r="BQ62" s="237"/>
      <c r="BR62" s="237"/>
      <c r="BS62" s="237"/>
      <c r="BT62" s="237"/>
      <c r="BU62" s="237"/>
      <c r="BV62" s="233"/>
      <c r="BW62" s="233"/>
      <c r="BX62" s="233"/>
      <c r="BY62" s="233"/>
      <c r="BZ62" s="233"/>
      <c r="CA62" s="233"/>
      <c r="CB62" s="233"/>
      <c r="CC62" s="233"/>
      <c r="CD62" s="233"/>
      <c r="CE62" s="237"/>
      <c r="CF62" s="237"/>
      <c r="CG62" s="233"/>
      <c r="CH62" s="233"/>
      <c r="CI62" s="233"/>
      <c r="CJ62" s="233"/>
      <c r="CK62" s="233"/>
      <c r="CL62" s="233"/>
      <c r="CM62" s="233"/>
      <c r="CN62" s="233"/>
      <c r="CO62" s="233"/>
      <c r="CP62" s="233"/>
      <c r="CQ62" s="233"/>
      <c r="CR62" s="233"/>
      <c r="CS62" s="233"/>
      <c r="CT62" s="233"/>
      <c r="CU62" s="233"/>
      <c r="CV62" s="233"/>
      <c r="CW62" s="233">
        <f>CX62</f>
        <v>15000</v>
      </c>
      <c r="CX62" s="233">
        <v>15000</v>
      </c>
      <c r="CY62" s="233"/>
      <c r="CZ62" s="233"/>
      <c r="DA62" s="233"/>
      <c r="DB62" s="233"/>
      <c r="DC62" s="233"/>
      <c r="DD62" s="233"/>
      <c r="DE62" s="233"/>
      <c r="DF62" s="170">
        <f>DG62</f>
        <v>6261.0551699999996</v>
      </c>
      <c r="DG62" s="237">
        <f>DJ62-CX62</f>
        <v>6261.0551699999996</v>
      </c>
      <c r="DH62" s="237"/>
      <c r="DI62" s="170">
        <f>DJ62</f>
        <v>21261.05517</v>
      </c>
      <c r="DJ62" s="237">
        <v>21261.05517</v>
      </c>
      <c r="DK62" s="237"/>
      <c r="DL62" s="233"/>
      <c r="DM62" s="237">
        <f t="shared" si="146"/>
        <v>21261.05517</v>
      </c>
      <c r="DN62" s="176">
        <f t="shared" si="147"/>
        <v>1</v>
      </c>
      <c r="DO62" s="237">
        <v>21261.05517</v>
      </c>
      <c r="DP62" s="233"/>
      <c r="DQ62" s="233"/>
      <c r="DR62" s="171">
        <f t="shared" si="148"/>
        <v>0</v>
      </c>
      <c r="DS62" s="176">
        <f t="shared" si="180"/>
        <v>0</v>
      </c>
      <c r="DT62" s="171">
        <f t="shared" si="181"/>
        <v>0</v>
      </c>
      <c r="DU62" s="233"/>
      <c r="DV62" s="233"/>
      <c r="DW62" s="233"/>
      <c r="DX62" s="170">
        <f t="shared" si="232"/>
        <v>0</v>
      </c>
      <c r="DY62" s="176">
        <f t="shared" si="226"/>
        <v>0</v>
      </c>
      <c r="DZ62" s="237">
        <v>0</v>
      </c>
      <c r="EA62" s="176">
        <f t="shared" si="227"/>
        <v>0</v>
      </c>
      <c r="EB62" s="171">
        <v>0</v>
      </c>
      <c r="EC62" s="176">
        <v>0</v>
      </c>
      <c r="ED62" s="237"/>
      <c r="EE62" s="176">
        <v>0</v>
      </c>
      <c r="EF62" s="170">
        <f>EN62</f>
        <v>0</v>
      </c>
      <c r="EG62" s="238">
        <f t="shared" si="223"/>
        <v>0</v>
      </c>
      <c r="EH62" s="188">
        <f t="shared" si="186"/>
        <v>0</v>
      </c>
      <c r="EI62" s="238"/>
      <c r="EJ62" s="238"/>
      <c r="EK62" s="238"/>
      <c r="EL62" s="238"/>
      <c r="EM62" s="238"/>
      <c r="EN62" s="237">
        <v>0</v>
      </c>
      <c r="EO62" s="238">
        <f t="shared" si="224"/>
        <v>0</v>
      </c>
      <c r="EP62" s="175">
        <v>0</v>
      </c>
      <c r="EQ62" s="188">
        <v>0</v>
      </c>
      <c r="ER62" s="175">
        <v>0</v>
      </c>
      <c r="ES62" s="233"/>
      <c r="ET62" s="233"/>
      <c r="EU62" s="171">
        <f t="shared" si="149"/>
        <v>21261.05517</v>
      </c>
      <c r="EV62" s="238">
        <f t="shared" si="141"/>
        <v>1</v>
      </c>
      <c r="EW62" s="175">
        <f>DJ62-EN62</f>
        <v>21261.05517</v>
      </c>
      <c r="EX62" s="233"/>
      <c r="EY62" s="233"/>
      <c r="EZ62" s="232">
        <f t="shared" si="228"/>
        <v>15000</v>
      </c>
      <c r="FA62" s="188">
        <f t="shared" si="229"/>
        <v>0.70551531333051898</v>
      </c>
      <c r="FB62" s="268">
        <v>15000</v>
      </c>
      <c r="FC62" s="188">
        <f t="shared" si="230"/>
        <v>0.70551531333051898</v>
      </c>
      <c r="FD62" s="237"/>
      <c r="FE62" s="237"/>
      <c r="FF62" s="237"/>
      <c r="FG62" s="233"/>
      <c r="FH62" s="232">
        <f t="shared" si="231"/>
        <v>0</v>
      </c>
      <c r="FI62" s="188">
        <f t="shared" si="233"/>
        <v>0</v>
      </c>
      <c r="FJ62" s="268"/>
      <c r="FK62" s="188">
        <f>FJ62/DJ62</f>
        <v>0</v>
      </c>
      <c r="FL62" s="237"/>
      <c r="FM62" s="237"/>
      <c r="FN62" s="237"/>
      <c r="FO62" s="239"/>
    </row>
    <row r="63" spans="2:171" s="240" customFormat="1" ht="15" hidden="1" customHeight="1" x14ac:dyDescent="0.25">
      <c r="B63" s="229"/>
      <c r="C63" s="230" t="s">
        <v>145</v>
      </c>
      <c r="D63" s="231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4"/>
      <c r="AJ63" s="233"/>
      <c r="AK63" s="234"/>
      <c r="AL63" s="234"/>
      <c r="AM63" s="252"/>
      <c r="AN63" s="250"/>
      <c r="AO63" s="235"/>
      <c r="AP63" s="250"/>
      <c r="AQ63" s="250"/>
      <c r="AR63" s="250"/>
      <c r="AS63" s="233"/>
      <c r="AT63" s="233"/>
      <c r="AU63" s="233"/>
      <c r="AV63" s="233"/>
      <c r="AW63" s="233"/>
      <c r="AX63" s="233"/>
      <c r="AY63" s="233"/>
      <c r="AZ63" s="233"/>
      <c r="BA63" s="233"/>
      <c r="BB63" s="233"/>
      <c r="BC63" s="233"/>
      <c r="BD63" s="233"/>
      <c r="BE63" s="233"/>
      <c r="BF63" s="233"/>
      <c r="BG63" s="233"/>
      <c r="BH63" s="233"/>
      <c r="BI63" s="233"/>
      <c r="BJ63" s="233"/>
      <c r="BK63" s="236"/>
      <c r="BL63" s="237"/>
      <c r="BM63" s="237"/>
      <c r="BN63" s="237"/>
      <c r="BO63" s="237"/>
      <c r="BP63" s="237"/>
      <c r="BQ63" s="237"/>
      <c r="BR63" s="237"/>
      <c r="BS63" s="237"/>
      <c r="BT63" s="237"/>
      <c r="BU63" s="237"/>
      <c r="BV63" s="233"/>
      <c r="BW63" s="233"/>
      <c r="BX63" s="233"/>
      <c r="BY63" s="233"/>
      <c r="BZ63" s="233"/>
      <c r="CA63" s="233"/>
      <c r="CB63" s="233"/>
      <c r="CC63" s="233"/>
      <c r="CD63" s="233"/>
      <c r="CE63" s="237"/>
      <c r="CF63" s="237"/>
      <c r="CG63" s="233"/>
      <c r="CH63" s="233"/>
      <c r="CI63" s="233"/>
      <c r="CJ63" s="233"/>
      <c r="CK63" s="233"/>
      <c r="CL63" s="233"/>
      <c r="CM63" s="233"/>
      <c r="CN63" s="233"/>
      <c r="CO63" s="233"/>
      <c r="CP63" s="233"/>
      <c r="CQ63" s="233"/>
      <c r="CR63" s="233"/>
      <c r="CS63" s="233"/>
      <c r="CT63" s="233"/>
      <c r="CU63" s="233"/>
      <c r="CV63" s="233"/>
      <c r="CW63" s="233">
        <f>CX63+CY63</f>
        <v>591.90562999999997</v>
      </c>
      <c r="CX63" s="233">
        <v>591.90562999999997</v>
      </c>
      <c r="CY63" s="233"/>
      <c r="CZ63" s="233"/>
      <c r="DA63" s="233"/>
      <c r="DB63" s="233"/>
      <c r="DC63" s="233"/>
      <c r="DD63" s="233"/>
      <c r="DE63" s="233"/>
      <c r="DF63" s="233">
        <f>DG63+DH63</f>
        <v>0</v>
      </c>
      <c r="DG63" s="233">
        <f>DJ63-CX63</f>
        <v>0</v>
      </c>
      <c r="DH63" s="233"/>
      <c r="DI63" s="233">
        <f>DJ63+DL63</f>
        <v>591.90562999999997</v>
      </c>
      <c r="DJ63" s="233">
        <v>591.90562999999997</v>
      </c>
      <c r="DK63" s="233"/>
      <c r="DL63" s="233"/>
      <c r="DM63" s="233">
        <f t="shared" si="146"/>
        <v>580.63130999999998</v>
      </c>
      <c r="DN63" s="176">
        <f t="shared" si="147"/>
        <v>0.98095250420240132</v>
      </c>
      <c r="DO63" s="233">
        <v>580.63130999999998</v>
      </c>
      <c r="DP63" s="233"/>
      <c r="DQ63" s="233"/>
      <c r="DR63" s="171">
        <f t="shared" si="148"/>
        <v>11.274319999999989</v>
      </c>
      <c r="DS63" s="176">
        <f t="shared" si="180"/>
        <v>1.9047495797598662E-2</v>
      </c>
      <c r="DT63" s="171">
        <f t="shared" si="181"/>
        <v>11.274319999999989</v>
      </c>
      <c r="DU63" s="233"/>
      <c r="DV63" s="233"/>
      <c r="DW63" s="233"/>
      <c r="DX63" s="170">
        <f t="shared" si="232"/>
        <v>0</v>
      </c>
      <c r="DY63" s="176">
        <f t="shared" si="226"/>
        <v>0</v>
      </c>
      <c r="DZ63" s="233">
        <v>0</v>
      </c>
      <c r="EA63" s="176">
        <f t="shared" si="227"/>
        <v>0</v>
      </c>
      <c r="EB63" s="171">
        <v>0</v>
      </c>
      <c r="EC63" s="176">
        <v>0</v>
      </c>
      <c r="ED63" s="233"/>
      <c r="EE63" s="176">
        <v>0</v>
      </c>
      <c r="EF63" s="233">
        <f>EN63+ES63</f>
        <v>580.63130999999998</v>
      </c>
      <c r="EG63" s="238">
        <f t="shared" si="223"/>
        <v>0.98095250420240132</v>
      </c>
      <c r="EH63" s="188">
        <f t="shared" si="186"/>
        <v>1</v>
      </c>
      <c r="EI63" s="238"/>
      <c r="EJ63" s="238"/>
      <c r="EK63" s="238"/>
      <c r="EL63" s="238"/>
      <c r="EM63" s="238"/>
      <c r="EN63" s="233">
        <v>580.63130999999998</v>
      </c>
      <c r="EO63" s="238">
        <f t="shared" si="224"/>
        <v>0.98095250420240132</v>
      </c>
      <c r="EP63" s="175">
        <v>0</v>
      </c>
      <c r="EQ63" s="188">
        <v>0</v>
      </c>
      <c r="ER63" s="175">
        <v>0</v>
      </c>
      <c r="ES63" s="233"/>
      <c r="ET63" s="233"/>
      <c r="EU63" s="171">
        <f t="shared" si="149"/>
        <v>11.274319999999989</v>
      </c>
      <c r="EV63" s="238">
        <f t="shared" si="141"/>
        <v>1.9047495797598662E-2</v>
      </c>
      <c r="EW63" s="175">
        <f>DJ63-EN63</f>
        <v>11.274319999999989</v>
      </c>
      <c r="EX63" s="233"/>
      <c r="EY63" s="233"/>
      <c r="EZ63" s="232">
        <f t="shared" si="228"/>
        <v>591.90562999999997</v>
      </c>
      <c r="FA63" s="188">
        <f t="shared" si="229"/>
        <v>1</v>
      </c>
      <c r="FB63" s="232">
        <v>591.90562999999997</v>
      </c>
      <c r="FC63" s="188">
        <f t="shared" si="230"/>
        <v>1</v>
      </c>
      <c r="FD63" s="233"/>
      <c r="FE63" s="233"/>
      <c r="FF63" s="233"/>
      <c r="FG63" s="233"/>
      <c r="FH63" s="232">
        <f t="shared" si="231"/>
        <v>0</v>
      </c>
      <c r="FI63" s="188">
        <f t="shared" si="233"/>
        <v>0</v>
      </c>
      <c r="FJ63" s="232"/>
      <c r="FK63" s="188">
        <f>FJ63/DJ63</f>
        <v>0</v>
      </c>
      <c r="FL63" s="233"/>
      <c r="FM63" s="233"/>
      <c r="FN63" s="233"/>
      <c r="FO63" s="239"/>
    </row>
    <row r="64" spans="2:171" s="266" customFormat="1" ht="155.25" hidden="1" customHeight="1" x14ac:dyDescent="0.25">
      <c r="B64" s="229" t="s">
        <v>177</v>
      </c>
      <c r="C64" s="223" t="s">
        <v>178</v>
      </c>
      <c r="D64" s="263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8"/>
      <c r="AJ64" s="251"/>
      <c r="AK64" s="258"/>
      <c r="AL64" s="258"/>
      <c r="AM64" s="259"/>
      <c r="AN64" s="265"/>
      <c r="AO64" s="172"/>
      <c r="AP64" s="265"/>
      <c r="AQ64" s="265"/>
      <c r="AR64" s="265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174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  <c r="BV64" s="251"/>
      <c r="BW64" s="251"/>
      <c r="BX64" s="251"/>
      <c r="BY64" s="251"/>
      <c r="BZ64" s="251"/>
      <c r="CA64" s="251"/>
      <c r="CB64" s="251"/>
      <c r="CC64" s="251"/>
      <c r="CD64" s="251"/>
      <c r="CE64" s="175"/>
      <c r="CF64" s="175"/>
      <c r="CG64" s="251"/>
      <c r="CH64" s="251"/>
      <c r="CI64" s="251"/>
      <c r="CJ64" s="251"/>
      <c r="CK64" s="251"/>
      <c r="CL64" s="251"/>
      <c r="CM64" s="251"/>
      <c r="CN64" s="251"/>
      <c r="CO64" s="251"/>
      <c r="CP64" s="251"/>
      <c r="CQ64" s="251"/>
      <c r="CR64" s="251"/>
      <c r="CS64" s="251"/>
      <c r="CT64" s="251"/>
      <c r="CU64" s="251"/>
      <c r="CV64" s="251"/>
      <c r="CW64" s="251"/>
      <c r="CX64" s="251"/>
      <c r="CY64" s="251"/>
      <c r="CZ64" s="251"/>
      <c r="DA64" s="251"/>
      <c r="DB64" s="251"/>
      <c r="DC64" s="251"/>
      <c r="DD64" s="251"/>
      <c r="DE64" s="251"/>
      <c r="DF64" s="251"/>
      <c r="DG64" s="251"/>
      <c r="DH64" s="251"/>
      <c r="DI64" s="171">
        <f>DJ64</f>
        <v>0</v>
      </c>
      <c r="DJ64" s="175">
        <f>DJ65</f>
        <v>0</v>
      </c>
      <c r="DK64" s="251"/>
      <c r="DL64" s="251"/>
      <c r="DM64" s="175">
        <f t="shared" si="146"/>
        <v>0</v>
      </c>
      <c r="DN64" s="176" t="e">
        <f t="shared" si="147"/>
        <v>#DIV/0!</v>
      </c>
      <c r="DO64" s="175">
        <f>DO65</f>
        <v>0</v>
      </c>
      <c r="DP64" s="251"/>
      <c r="DQ64" s="251"/>
      <c r="DR64" s="171">
        <f t="shared" si="148"/>
        <v>0</v>
      </c>
      <c r="DS64" s="176" t="e">
        <f t="shared" si="180"/>
        <v>#DIV/0!</v>
      </c>
      <c r="DT64" s="171">
        <f t="shared" si="181"/>
        <v>0</v>
      </c>
      <c r="DU64" s="251"/>
      <c r="DV64" s="251"/>
      <c r="DW64" s="251"/>
      <c r="DX64" s="171">
        <f t="shared" si="232"/>
        <v>9062.1373700000004</v>
      </c>
      <c r="DY64" s="176">
        <v>0</v>
      </c>
      <c r="DZ64" s="171">
        <f>DZ65</f>
        <v>9062.1373700000004</v>
      </c>
      <c r="EA64" s="176">
        <v>0</v>
      </c>
      <c r="EB64" s="171">
        <v>0</v>
      </c>
      <c r="EC64" s="176">
        <v>0</v>
      </c>
      <c r="ED64" s="251"/>
      <c r="EE64" s="176">
        <v>0</v>
      </c>
      <c r="EF64" s="251">
        <f>EN64</f>
        <v>0</v>
      </c>
      <c r="EG64" s="188">
        <v>0</v>
      </c>
      <c r="EH64" s="188" t="e">
        <f t="shared" si="186"/>
        <v>#DIV/0!</v>
      </c>
      <c r="EI64" s="188"/>
      <c r="EJ64" s="188"/>
      <c r="EK64" s="188"/>
      <c r="EL64" s="188"/>
      <c r="EM64" s="188"/>
      <c r="EN64" s="251">
        <f>EN65</f>
        <v>0</v>
      </c>
      <c r="EO64" s="188"/>
      <c r="EP64" s="175"/>
      <c r="EQ64" s="188"/>
      <c r="ER64" s="175"/>
      <c r="ES64" s="251"/>
      <c r="ET64" s="251"/>
      <c r="EU64" s="171">
        <f t="shared" si="149"/>
        <v>0</v>
      </c>
      <c r="EV64" s="188" t="e">
        <f t="shared" si="141"/>
        <v>#DIV/0!</v>
      </c>
      <c r="EW64" s="175">
        <f t="shared" si="190"/>
        <v>0</v>
      </c>
      <c r="EX64" s="251"/>
      <c r="EY64" s="251"/>
      <c r="EZ64" s="226">
        <f t="shared" si="228"/>
        <v>0</v>
      </c>
      <c r="FA64" s="188" t="e">
        <f t="shared" si="229"/>
        <v>#DIV/0!</v>
      </c>
      <c r="FB64" s="226">
        <v>0</v>
      </c>
      <c r="FC64" s="188" t="e">
        <f t="shared" si="230"/>
        <v>#DIV/0!</v>
      </c>
      <c r="FD64" s="251"/>
      <c r="FE64" s="251"/>
      <c r="FF64" s="251"/>
      <c r="FG64" s="251"/>
      <c r="FH64" s="264"/>
      <c r="FI64" s="188">
        <v>0</v>
      </c>
      <c r="FJ64" s="264"/>
      <c r="FK64" s="188">
        <v>0</v>
      </c>
      <c r="FL64" s="251"/>
      <c r="FM64" s="251"/>
      <c r="FN64" s="251"/>
      <c r="FO64" s="267"/>
    </row>
    <row r="65" spans="2:178" s="266" customFormat="1" ht="15" hidden="1" customHeight="1" x14ac:dyDescent="0.25">
      <c r="B65" s="269"/>
      <c r="C65" s="230" t="s">
        <v>143</v>
      </c>
      <c r="D65" s="263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8"/>
      <c r="AJ65" s="251"/>
      <c r="AK65" s="258"/>
      <c r="AL65" s="258"/>
      <c r="AM65" s="259"/>
      <c r="AN65" s="265"/>
      <c r="AO65" s="172"/>
      <c r="AP65" s="265"/>
      <c r="AQ65" s="265"/>
      <c r="AR65" s="265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174"/>
      <c r="BL65" s="175"/>
      <c r="BM65" s="175"/>
      <c r="BN65" s="175"/>
      <c r="BO65" s="175"/>
      <c r="BP65" s="175"/>
      <c r="BQ65" s="175"/>
      <c r="BR65" s="175"/>
      <c r="BS65" s="175"/>
      <c r="BT65" s="175"/>
      <c r="BU65" s="175"/>
      <c r="BV65" s="251"/>
      <c r="BW65" s="251"/>
      <c r="BX65" s="251"/>
      <c r="BY65" s="251"/>
      <c r="BZ65" s="251"/>
      <c r="CA65" s="251"/>
      <c r="CB65" s="251"/>
      <c r="CC65" s="251"/>
      <c r="CD65" s="251"/>
      <c r="CE65" s="175"/>
      <c r="CF65" s="175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170">
        <f>DJ65</f>
        <v>0</v>
      </c>
      <c r="DJ65" s="237">
        <v>0</v>
      </c>
      <c r="DK65" s="251"/>
      <c r="DL65" s="251"/>
      <c r="DM65" s="237">
        <f t="shared" si="146"/>
        <v>0</v>
      </c>
      <c r="DN65" s="176" t="e">
        <f t="shared" si="147"/>
        <v>#DIV/0!</v>
      </c>
      <c r="DO65" s="237">
        <v>0</v>
      </c>
      <c r="DP65" s="251"/>
      <c r="DQ65" s="251"/>
      <c r="DR65" s="171">
        <f t="shared" si="148"/>
        <v>0</v>
      </c>
      <c r="DS65" s="176" t="e">
        <f t="shared" si="180"/>
        <v>#DIV/0!</v>
      </c>
      <c r="DT65" s="171">
        <f t="shared" si="181"/>
        <v>0</v>
      </c>
      <c r="DU65" s="251"/>
      <c r="DV65" s="251"/>
      <c r="DW65" s="251"/>
      <c r="DX65" s="170">
        <f t="shared" si="232"/>
        <v>9062.1373700000004</v>
      </c>
      <c r="DY65" s="176">
        <v>0</v>
      </c>
      <c r="DZ65" s="170">
        <v>9062.1373700000004</v>
      </c>
      <c r="EA65" s="176">
        <v>0</v>
      </c>
      <c r="EB65" s="171">
        <v>0</v>
      </c>
      <c r="EC65" s="176">
        <v>0</v>
      </c>
      <c r="ED65" s="251"/>
      <c r="EE65" s="176">
        <v>0</v>
      </c>
      <c r="EF65" s="251">
        <v>0</v>
      </c>
      <c r="EG65" s="188">
        <v>0</v>
      </c>
      <c r="EH65" s="188" t="e">
        <f t="shared" si="186"/>
        <v>#DIV/0!</v>
      </c>
      <c r="EI65" s="188"/>
      <c r="EJ65" s="188"/>
      <c r="EK65" s="188"/>
      <c r="EL65" s="188"/>
      <c r="EM65" s="188"/>
      <c r="EN65" s="251">
        <v>0</v>
      </c>
      <c r="EO65" s="188"/>
      <c r="EP65" s="175"/>
      <c r="EQ65" s="188"/>
      <c r="ER65" s="175"/>
      <c r="ES65" s="251"/>
      <c r="ET65" s="251"/>
      <c r="EU65" s="171">
        <f t="shared" si="149"/>
        <v>0</v>
      </c>
      <c r="EV65" s="188" t="e">
        <f t="shared" si="141"/>
        <v>#DIV/0!</v>
      </c>
      <c r="EW65" s="175">
        <f t="shared" si="190"/>
        <v>0</v>
      </c>
      <c r="EX65" s="251"/>
      <c r="EY65" s="251"/>
      <c r="EZ65" s="232">
        <v>0</v>
      </c>
      <c r="FA65" s="188" t="e">
        <f t="shared" si="229"/>
        <v>#DIV/0!</v>
      </c>
      <c r="FB65" s="268">
        <v>0</v>
      </c>
      <c r="FC65" s="188" t="e">
        <f t="shared" si="230"/>
        <v>#DIV/0!</v>
      </c>
      <c r="FD65" s="251"/>
      <c r="FE65" s="251"/>
      <c r="FF65" s="251"/>
      <c r="FG65" s="251"/>
      <c r="FH65" s="264"/>
      <c r="FI65" s="188">
        <v>0</v>
      </c>
      <c r="FJ65" s="264"/>
      <c r="FK65" s="188">
        <v>0</v>
      </c>
      <c r="FL65" s="251"/>
      <c r="FM65" s="251"/>
      <c r="FN65" s="251"/>
      <c r="FO65" s="267"/>
    </row>
    <row r="66" spans="2:178" s="266" customFormat="1" ht="15" hidden="1" customHeight="1" x14ac:dyDescent="0.25">
      <c r="B66" s="269"/>
      <c r="C66" s="187"/>
      <c r="D66" s="263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1"/>
      <c r="AH66" s="251"/>
      <c r="AI66" s="258"/>
      <c r="AJ66" s="251"/>
      <c r="AK66" s="258"/>
      <c r="AL66" s="258"/>
      <c r="AM66" s="259"/>
      <c r="AN66" s="265"/>
      <c r="AO66" s="172"/>
      <c r="AP66" s="265"/>
      <c r="AQ66" s="265"/>
      <c r="AR66" s="265"/>
      <c r="AS66" s="251"/>
      <c r="AT66" s="251"/>
      <c r="AU66" s="251"/>
      <c r="AV66" s="251"/>
      <c r="AW66" s="251"/>
      <c r="AX66" s="251"/>
      <c r="AY66" s="251"/>
      <c r="AZ66" s="251"/>
      <c r="BA66" s="251"/>
      <c r="BB66" s="251"/>
      <c r="BC66" s="251"/>
      <c r="BD66" s="251"/>
      <c r="BE66" s="251"/>
      <c r="BF66" s="251"/>
      <c r="BG66" s="251"/>
      <c r="BH66" s="251"/>
      <c r="BI66" s="251"/>
      <c r="BJ66" s="251"/>
      <c r="BK66" s="174"/>
      <c r="BL66" s="175"/>
      <c r="BM66" s="175"/>
      <c r="BN66" s="175"/>
      <c r="BO66" s="175"/>
      <c r="BP66" s="175"/>
      <c r="BQ66" s="175"/>
      <c r="BR66" s="175"/>
      <c r="BS66" s="175"/>
      <c r="BT66" s="175"/>
      <c r="BU66" s="175"/>
      <c r="BV66" s="251"/>
      <c r="BW66" s="251"/>
      <c r="BX66" s="251"/>
      <c r="BY66" s="251"/>
      <c r="BZ66" s="251"/>
      <c r="CA66" s="251"/>
      <c r="CB66" s="251"/>
      <c r="CC66" s="251"/>
      <c r="CD66" s="251"/>
      <c r="CE66" s="175"/>
      <c r="CF66" s="175"/>
      <c r="CG66" s="251"/>
      <c r="CH66" s="251"/>
      <c r="CI66" s="251"/>
      <c r="CJ66" s="251"/>
      <c r="CK66" s="251"/>
      <c r="CL66" s="251"/>
      <c r="CM66" s="251"/>
      <c r="CN66" s="251"/>
      <c r="CO66" s="251"/>
      <c r="CP66" s="251"/>
      <c r="CQ66" s="251"/>
      <c r="CR66" s="251"/>
      <c r="CS66" s="251"/>
      <c r="CT66" s="251"/>
      <c r="CU66" s="251"/>
      <c r="CV66" s="251"/>
      <c r="CW66" s="251"/>
      <c r="CX66" s="251"/>
      <c r="CY66" s="251"/>
      <c r="CZ66" s="251"/>
      <c r="DA66" s="251"/>
      <c r="DB66" s="251"/>
      <c r="DC66" s="251"/>
      <c r="DD66" s="251"/>
      <c r="DE66" s="251"/>
      <c r="DF66" s="251"/>
      <c r="DG66" s="251"/>
      <c r="DH66" s="251"/>
      <c r="DI66" s="251"/>
      <c r="DJ66" s="251"/>
      <c r="DK66" s="251"/>
      <c r="DL66" s="251"/>
      <c r="DM66" s="251">
        <f t="shared" si="146"/>
        <v>0</v>
      </c>
      <c r="DN66" s="176" t="e">
        <f t="shared" si="147"/>
        <v>#DIV/0!</v>
      </c>
      <c r="DO66" s="251"/>
      <c r="DP66" s="251"/>
      <c r="DQ66" s="251"/>
      <c r="DR66" s="171">
        <f t="shared" si="148"/>
        <v>0</v>
      </c>
      <c r="DS66" s="176" t="e">
        <f t="shared" si="180"/>
        <v>#DIV/0!</v>
      </c>
      <c r="DT66" s="171">
        <f t="shared" si="181"/>
        <v>0</v>
      </c>
      <c r="DU66" s="251"/>
      <c r="DV66" s="251"/>
      <c r="DW66" s="251"/>
      <c r="DX66" s="251"/>
      <c r="DY66" s="176" t="e">
        <f t="shared" ref="DY66:DY71" si="234">DX66/DI66</f>
        <v>#DIV/0!</v>
      </c>
      <c r="DZ66" s="251"/>
      <c r="EA66" s="176" t="e">
        <f t="shared" ref="EA66:EA71" si="235">DZ66/DJ66</f>
        <v>#DIV/0!</v>
      </c>
      <c r="EB66" s="171">
        <v>0</v>
      </c>
      <c r="EC66" s="176">
        <v>0</v>
      </c>
      <c r="ED66" s="251"/>
      <c r="EE66" s="176">
        <v>0</v>
      </c>
      <c r="EF66" s="251"/>
      <c r="EG66" s="188"/>
      <c r="EH66" s="188" t="e">
        <f t="shared" si="186"/>
        <v>#DIV/0!</v>
      </c>
      <c r="EI66" s="188"/>
      <c r="EJ66" s="188"/>
      <c r="EK66" s="188"/>
      <c r="EL66" s="188"/>
      <c r="EM66" s="188"/>
      <c r="EN66" s="251"/>
      <c r="EO66" s="188"/>
      <c r="EP66" s="175"/>
      <c r="EQ66" s="188"/>
      <c r="ER66" s="175"/>
      <c r="ES66" s="251"/>
      <c r="ET66" s="251"/>
      <c r="EU66" s="171">
        <f t="shared" si="149"/>
        <v>0</v>
      </c>
      <c r="EV66" s="188" t="e">
        <f t="shared" si="141"/>
        <v>#DIV/0!</v>
      </c>
      <c r="EW66" s="175">
        <f t="shared" si="190"/>
        <v>0</v>
      </c>
      <c r="EX66" s="251"/>
      <c r="EY66" s="251"/>
      <c r="EZ66" s="264"/>
      <c r="FA66" s="188" t="e">
        <f t="shared" si="229"/>
        <v>#DIV/0!</v>
      </c>
      <c r="FB66" s="264"/>
      <c r="FC66" s="188" t="e">
        <f t="shared" si="230"/>
        <v>#DIV/0!</v>
      </c>
      <c r="FD66" s="251"/>
      <c r="FE66" s="251"/>
      <c r="FF66" s="251"/>
      <c r="FG66" s="251"/>
      <c r="FH66" s="264"/>
      <c r="FI66" s="188" t="e">
        <f t="shared" ref="FI66:FI71" si="236">FH66/DI66</f>
        <v>#DIV/0!</v>
      </c>
      <c r="FJ66" s="264"/>
      <c r="FK66" s="188" t="e">
        <f t="shared" ref="FK66:FK71" si="237">FJ66/DJ66</f>
        <v>#DIV/0!</v>
      </c>
      <c r="FL66" s="251"/>
      <c r="FM66" s="251"/>
      <c r="FN66" s="251"/>
      <c r="FO66" s="267"/>
    </row>
    <row r="67" spans="2:178" s="266" customFormat="1" ht="15" hidden="1" customHeight="1" x14ac:dyDescent="0.25">
      <c r="B67" s="269"/>
      <c r="C67" s="187"/>
      <c r="D67" s="263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251"/>
      <c r="AI67" s="258"/>
      <c r="AJ67" s="251"/>
      <c r="AK67" s="258"/>
      <c r="AL67" s="258"/>
      <c r="AM67" s="259"/>
      <c r="AN67" s="265"/>
      <c r="AO67" s="172"/>
      <c r="AP67" s="265"/>
      <c r="AQ67" s="265"/>
      <c r="AR67" s="265"/>
      <c r="AS67" s="251"/>
      <c r="AT67" s="251"/>
      <c r="AU67" s="251"/>
      <c r="AV67" s="251"/>
      <c r="AW67" s="251"/>
      <c r="AX67" s="251"/>
      <c r="AY67" s="251"/>
      <c r="AZ67" s="251"/>
      <c r="BA67" s="251"/>
      <c r="BB67" s="251"/>
      <c r="BC67" s="251"/>
      <c r="BD67" s="251"/>
      <c r="BE67" s="251"/>
      <c r="BF67" s="251"/>
      <c r="BG67" s="251"/>
      <c r="BH67" s="251"/>
      <c r="BI67" s="251"/>
      <c r="BJ67" s="251"/>
      <c r="BK67" s="174"/>
      <c r="BL67" s="175"/>
      <c r="BM67" s="175"/>
      <c r="BN67" s="175"/>
      <c r="BO67" s="175"/>
      <c r="BP67" s="175"/>
      <c r="BQ67" s="175"/>
      <c r="BR67" s="175"/>
      <c r="BS67" s="175"/>
      <c r="BT67" s="175"/>
      <c r="BU67" s="175"/>
      <c r="BV67" s="251"/>
      <c r="BW67" s="251"/>
      <c r="BX67" s="251"/>
      <c r="BY67" s="251"/>
      <c r="BZ67" s="251"/>
      <c r="CA67" s="251"/>
      <c r="CB67" s="251"/>
      <c r="CC67" s="251"/>
      <c r="CD67" s="251"/>
      <c r="CE67" s="175"/>
      <c r="CF67" s="175"/>
      <c r="CG67" s="251"/>
      <c r="CH67" s="251"/>
      <c r="CI67" s="251"/>
      <c r="CJ67" s="251"/>
      <c r="CK67" s="251"/>
      <c r="CL67" s="251"/>
      <c r="CM67" s="251"/>
      <c r="CN67" s="251"/>
      <c r="CO67" s="251"/>
      <c r="CP67" s="251"/>
      <c r="CQ67" s="251"/>
      <c r="CR67" s="251"/>
      <c r="CS67" s="251"/>
      <c r="CT67" s="251"/>
      <c r="CU67" s="251"/>
      <c r="CV67" s="251"/>
      <c r="CW67" s="251"/>
      <c r="CX67" s="251"/>
      <c r="CY67" s="251"/>
      <c r="CZ67" s="251"/>
      <c r="DA67" s="251"/>
      <c r="DB67" s="251"/>
      <c r="DC67" s="251"/>
      <c r="DD67" s="251"/>
      <c r="DE67" s="251"/>
      <c r="DF67" s="251"/>
      <c r="DG67" s="251"/>
      <c r="DH67" s="251"/>
      <c r="DI67" s="251"/>
      <c r="DJ67" s="251"/>
      <c r="DK67" s="251"/>
      <c r="DL67" s="251"/>
      <c r="DM67" s="251">
        <f t="shared" si="146"/>
        <v>0</v>
      </c>
      <c r="DN67" s="176" t="e">
        <f t="shared" si="147"/>
        <v>#DIV/0!</v>
      </c>
      <c r="DO67" s="251"/>
      <c r="DP67" s="251"/>
      <c r="DQ67" s="251"/>
      <c r="DR67" s="171">
        <f t="shared" si="148"/>
        <v>0</v>
      </c>
      <c r="DS67" s="176" t="e">
        <f t="shared" si="180"/>
        <v>#DIV/0!</v>
      </c>
      <c r="DT67" s="171">
        <f t="shared" si="181"/>
        <v>0</v>
      </c>
      <c r="DU67" s="251"/>
      <c r="DV67" s="251"/>
      <c r="DW67" s="251"/>
      <c r="DX67" s="251"/>
      <c r="DY67" s="176" t="e">
        <f t="shared" si="234"/>
        <v>#DIV/0!</v>
      </c>
      <c r="DZ67" s="251"/>
      <c r="EA67" s="176" t="e">
        <f t="shared" si="235"/>
        <v>#DIV/0!</v>
      </c>
      <c r="EB67" s="171">
        <v>0</v>
      </c>
      <c r="EC67" s="176">
        <v>0</v>
      </c>
      <c r="ED67" s="251"/>
      <c r="EE67" s="176">
        <v>0</v>
      </c>
      <c r="EF67" s="251"/>
      <c r="EG67" s="188"/>
      <c r="EH67" s="188" t="e">
        <f t="shared" si="186"/>
        <v>#DIV/0!</v>
      </c>
      <c r="EI67" s="188"/>
      <c r="EJ67" s="188"/>
      <c r="EK67" s="188"/>
      <c r="EL67" s="188"/>
      <c r="EM67" s="188"/>
      <c r="EN67" s="251"/>
      <c r="EO67" s="188"/>
      <c r="EP67" s="175"/>
      <c r="EQ67" s="188"/>
      <c r="ER67" s="175"/>
      <c r="ES67" s="251"/>
      <c r="ET67" s="251"/>
      <c r="EU67" s="171">
        <f t="shared" si="149"/>
        <v>0</v>
      </c>
      <c r="EV67" s="188" t="e">
        <f t="shared" si="141"/>
        <v>#DIV/0!</v>
      </c>
      <c r="EW67" s="175">
        <f t="shared" si="190"/>
        <v>0</v>
      </c>
      <c r="EX67" s="251"/>
      <c r="EY67" s="251"/>
      <c r="EZ67" s="264"/>
      <c r="FA67" s="188" t="e">
        <f t="shared" si="229"/>
        <v>#DIV/0!</v>
      </c>
      <c r="FB67" s="264"/>
      <c r="FC67" s="188" t="e">
        <f t="shared" si="230"/>
        <v>#DIV/0!</v>
      </c>
      <c r="FD67" s="251"/>
      <c r="FE67" s="251"/>
      <c r="FF67" s="251"/>
      <c r="FG67" s="251"/>
      <c r="FH67" s="264"/>
      <c r="FI67" s="188" t="e">
        <f t="shared" si="236"/>
        <v>#DIV/0!</v>
      </c>
      <c r="FJ67" s="264"/>
      <c r="FK67" s="188" t="e">
        <f t="shared" si="237"/>
        <v>#DIV/0!</v>
      </c>
      <c r="FL67" s="251"/>
      <c r="FM67" s="251"/>
      <c r="FN67" s="251"/>
      <c r="FO67" s="267"/>
    </row>
    <row r="68" spans="2:178" s="266" customFormat="1" ht="15" hidden="1" customHeight="1" x14ac:dyDescent="0.25">
      <c r="B68" s="269"/>
      <c r="C68" s="187"/>
      <c r="D68" s="263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8"/>
      <c r="AJ68" s="251"/>
      <c r="AK68" s="258"/>
      <c r="AL68" s="258"/>
      <c r="AM68" s="259"/>
      <c r="AN68" s="265"/>
      <c r="AO68" s="172"/>
      <c r="AP68" s="265"/>
      <c r="AQ68" s="265"/>
      <c r="AR68" s="265"/>
      <c r="AS68" s="251"/>
      <c r="AT68" s="251"/>
      <c r="AU68" s="251"/>
      <c r="AV68" s="251"/>
      <c r="AW68" s="251"/>
      <c r="AX68" s="251"/>
      <c r="AY68" s="251"/>
      <c r="AZ68" s="251"/>
      <c r="BA68" s="251"/>
      <c r="BB68" s="251"/>
      <c r="BC68" s="251"/>
      <c r="BD68" s="251"/>
      <c r="BE68" s="251"/>
      <c r="BF68" s="251"/>
      <c r="BG68" s="251"/>
      <c r="BH68" s="251"/>
      <c r="BI68" s="251"/>
      <c r="BJ68" s="251"/>
      <c r="BK68" s="174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251"/>
      <c r="BW68" s="251"/>
      <c r="BX68" s="251"/>
      <c r="BY68" s="251"/>
      <c r="BZ68" s="251"/>
      <c r="CA68" s="251"/>
      <c r="CB68" s="251"/>
      <c r="CC68" s="251"/>
      <c r="CD68" s="251"/>
      <c r="CE68" s="175"/>
      <c r="CF68" s="175"/>
      <c r="CG68" s="251"/>
      <c r="CH68" s="251"/>
      <c r="CI68" s="251"/>
      <c r="CJ68" s="251"/>
      <c r="CK68" s="251"/>
      <c r="CL68" s="251"/>
      <c r="CM68" s="251"/>
      <c r="CN68" s="251"/>
      <c r="CO68" s="251"/>
      <c r="CP68" s="251"/>
      <c r="CQ68" s="251"/>
      <c r="CR68" s="251"/>
      <c r="CS68" s="251"/>
      <c r="CT68" s="251"/>
      <c r="CU68" s="251"/>
      <c r="CV68" s="251"/>
      <c r="CW68" s="251"/>
      <c r="CX68" s="251"/>
      <c r="CY68" s="251"/>
      <c r="CZ68" s="251"/>
      <c r="DA68" s="251"/>
      <c r="DB68" s="251"/>
      <c r="DC68" s="251"/>
      <c r="DD68" s="251"/>
      <c r="DE68" s="251"/>
      <c r="DF68" s="251"/>
      <c r="DG68" s="251"/>
      <c r="DH68" s="251"/>
      <c r="DI68" s="251"/>
      <c r="DJ68" s="251"/>
      <c r="DK68" s="251"/>
      <c r="DL68" s="251"/>
      <c r="DM68" s="251">
        <f t="shared" si="146"/>
        <v>0</v>
      </c>
      <c r="DN68" s="176" t="e">
        <f t="shared" si="147"/>
        <v>#DIV/0!</v>
      </c>
      <c r="DO68" s="251"/>
      <c r="DP68" s="251"/>
      <c r="DQ68" s="251"/>
      <c r="DR68" s="171">
        <f t="shared" si="148"/>
        <v>0</v>
      </c>
      <c r="DS68" s="176" t="e">
        <f t="shared" si="180"/>
        <v>#DIV/0!</v>
      </c>
      <c r="DT68" s="171">
        <f t="shared" si="181"/>
        <v>0</v>
      </c>
      <c r="DU68" s="251"/>
      <c r="DV68" s="251"/>
      <c r="DW68" s="251"/>
      <c r="DX68" s="251"/>
      <c r="DY68" s="176" t="e">
        <f t="shared" si="234"/>
        <v>#DIV/0!</v>
      </c>
      <c r="DZ68" s="251"/>
      <c r="EA68" s="176" t="e">
        <f t="shared" si="235"/>
        <v>#DIV/0!</v>
      </c>
      <c r="EB68" s="171">
        <v>0</v>
      </c>
      <c r="EC68" s="176">
        <v>0</v>
      </c>
      <c r="ED68" s="251"/>
      <c r="EE68" s="176">
        <v>0</v>
      </c>
      <c r="EF68" s="251"/>
      <c r="EG68" s="188"/>
      <c r="EH68" s="188" t="e">
        <f t="shared" si="186"/>
        <v>#DIV/0!</v>
      </c>
      <c r="EI68" s="188"/>
      <c r="EJ68" s="188"/>
      <c r="EK68" s="188"/>
      <c r="EL68" s="188"/>
      <c r="EM68" s="188"/>
      <c r="EN68" s="251"/>
      <c r="EO68" s="188"/>
      <c r="EP68" s="175"/>
      <c r="EQ68" s="188"/>
      <c r="ER68" s="175"/>
      <c r="ES68" s="251"/>
      <c r="ET68" s="251"/>
      <c r="EU68" s="171">
        <f t="shared" si="149"/>
        <v>0</v>
      </c>
      <c r="EV68" s="188" t="e">
        <f t="shared" si="141"/>
        <v>#DIV/0!</v>
      </c>
      <c r="EW68" s="175">
        <f t="shared" si="190"/>
        <v>0</v>
      </c>
      <c r="EX68" s="251"/>
      <c r="EY68" s="251"/>
      <c r="EZ68" s="264"/>
      <c r="FA68" s="188" t="e">
        <f t="shared" si="229"/>
        <v>#DIV/0!</v>
      </c>
      <c r="FB68" s="264"/>
      <c r="FC68" s="188" t="e">
        <f t="shared" si="230"/>
        <v>#DIV/0!</v>
      </c>
      <c r="FD68" s="251"/>
      <c r="FE68" s="251"/>
      <c r="FF68" s="251"/>
      <c r="FG68" s="251"/>
      <c r="FH68" s="264"/>
      <c r="FI68" s="188" t="e">
        <f t="shared" si="236"/>
        <v>#DIV/0!</v>
      </c>
      <c r="FJ68" s="264"/>
      <c r="FK68" s="188" t="e">
        <f t="shared" si="237"/>
        <v>#DIV/0!</v>
      </c>
      <c r="FL68" s="251"/>
      <c r="FM68" s="251"/>
      <c r="FN68" s="251"/>
      <c r="FO68" s="267"/>
    </row>
    <row r="69" spans="2:178" s="266" customFormat="1" ht="15" hidden="1" customHeight="1" x14ac:dyDescent="0.25">
      <c r="B69" s="269"/>
      <c r="C69" s="187"/>
      <c r="D69" s="263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8"/>
      <c r="AJ69" s="251"/>
      <c r="AK69" s="258"/>
      <c r="AL69" s="258"/>
      <c r="AM69" s="259"/>
      <c r="AN69" s="265"/>
      <c r="AO69" s="172"/>
      <c r="AP69" s="265"/>
      <c r="AQ69" s="265"/>
      <c r="AR69" s="265"/>
      <c r="AS69" s="251"/>
      <c r="AT69" s="251"/>
      <c r="AU69" s="251"/>
      <c r="AV69" s="251"/>
      <c r="AW69" s="251"/>
      <c r="AX69" s="251"/>
      <c r="AY69" s="251"/>
      <c r="AZ69" s="251"/>
      <c r="BA69" s="251"/>
      <c r="BB69" s="251"/>
      <c r="BC69" s="251"/>
      <c r="BD69" s="251"/>
      <c r="BE69" s="251"/>
      <c r="BF69" s="251"/>
      <c r="BG69" s="251"/>
      <c r="BH69" s="251"/>
      <c r="BI69" s="251"/>
      <c r="BJ69" s="251"/>
      <c r="BK69" s="174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251"/>
      <c r="BW69" s="251"/>
      <c r="BX69" s="251"/>
      <c r="BY69" s="251"/>
      <c r="BZ69" s="251"/>
      <c r="CA69" s="251"/>
      <c r="CB69" s="251"/>
      <c r="CC69" s="251"/>
      <c r="CD69" s="251"/>
      <c r="CE69" s="175"/>
      <c r="CF69" s="175"/>
      <c r="CG69" s="251"/>
      <c r="CH69" s="251"/>
      <c r="CI69" s="251"/>
      <c r="CJ69" s="251"/>
      <c r="CK69" s="251"/>
      <c r="CL69" s="251"/>
      <c r="CM69" s="251"/>
      <c r="CN69" s="251"/>
      <c r="CO69" s="251"/>
      <c r="CP69" s="251"/>
      <c r="CQ69" s="251"/>
      <c r="CR69" s="251"/>
      <c r="CS69" s="251"/>
      <c r="CT69" s="251"/>
      <c r="CU69" s="251"/>
      <c r="CV69" s="251"/>
      <c r="CW69" s="251"/>
      <c r="CX69" s="251"/>
      <c r="CY69" s="251"/>
      <c r="CZ69" s="251"/>
      <c r="DA69" s="251"/>
      <c r="DB69" s="251"/>
      <c r="DC69" s="251"/>
      <c r="DD69" s="251"/>
      <c r="DE69" s="251"/>
      <c r="DF69" s="251"/>
      <c r="DG69" s="251"/>
      <c r="DH69" s="251"/>
      <c r="DI69" s="251"/>
      <c r="DJ69" s="251"/>
      <c r="DK69" s="251"/>
      <c r="DL69" s="251"/>
      <c r="DM69" s="251">
        <f t="shared" si="146"/>
        <v>0</v>
      </c>
      <c r="DN69" s="176" t="e">
        <f t="shared" si="147"/>
        <v>#DIV/0!</v>
      </c>
      <c r="DO69" s="251"/>
      <c r="DP69" s="251"/>
      <c r="DQ69" s="251"/>
      <c r="DR69" s="171">
        <f t="shared" si="148"/>
        <v>0</v>
      </c>
      <c r="DS69" s="176" t="e">
        <f t="shared" si="180"/>
        <v>#DIV/0!</v>
      </c>
      <c r="DT69" s="171">
        <f t="shared" si="181"/>
        <v>0</v>
      </c>
      <c r="DU69" s="251"/>
      <c r="DV69" s="251"/>
      <c r="DW69" s="251"/>
      <c r="DX69" s="251"/>
      <c r="DY69" s="176" t="e">
        <f t="shared" si="234"/>
        <v>#DIV/0!</v>
      </c>
      <c r="DZ69" s="251"/>
      <c r="EA69" s="176" t="e">
        <f t="shared" si="235"/>
        <v>#DIV/0!</v>
      </c>
      <c r="EB69" s="171">
        <v>0</v>
      </c>
      <c r="EC69" s="176">
        <v>0</v>
      </c>
      <c r="ED69" s="251"/>
      <c r="EE69" s="176">
        <v>0</v>
      </c>
      <c r="EF69" s="251"/>
      <c r="EG69" s="188"/>
      <c r="EH69" s="188" t="e">
        <f t="shared" si="186"/>
        <v>#DIV/0!</v>
      </c>
      <c r="EI69" s="188"/>
      <c r="EJ69" s="188"/>
      <c r="EK69" s="188"/>
      <c r="EL69" s="188"/>
      <c r="EM69" s="188"/>
      <c r="EN69" s="251"/>
      <c r="EO69" s="188"/>
      <c r="EP69" s="175"/>
      <c r="EQ69" s="188"/>
      <c r="ER69" s="175"/>
      <c r="ES69" s="251"/>
      <c r="ET69" s="251"/>
      <c r="EU69" s="171">
        <f t="shared" si="149"/>
        <v>0</v>
      </c>
      <c r="EV69" s="188" t="e">
        <f t="shared" si="141"/>
        <v>#DIV/0!</v>
      </c>
      <c r="EW69" s="175">
        <f t="shared" si="190"/>
        <v>0</v>
      </c>
      <c r="EX69" s="251"/>
      <c r="EY69" s="251"/>
      <c r="EZ69" s="264"/>
      <c r="FA69" s="188" t="e">
        <f t="shared" si="229"/>
        <v>#DIV/0!</v>
      </c>
      <c r="FB69" s="264"/>
      <c r="FC69" s="188" t="e">
        <f t="shared" si="230"/>
        <v>#DIV/0!</v>
      </c>
      <c r="FD69" s="251"/>
      <c r="FE69" s="251"/>
      <c r="FF69" s="251"/>
      <c r="FG69" s="251"/>
      <c r="FH69" s="264"/>
      <c r="FI69" s="188" t="e">
        <f t="shared" si="236"/>
        <v>#DIV/0!</v>
      </c>
      <c r="FJ69" s="264"/>
      <c r="FK69" s="188" t="e">
        <f t="shared" si="237"/>
        <v>#DIV/0!</v>
      </c>
      <c r="FL69" s="251"/>
      <c r="FM69" s="251"/>
      <c r="FN69" s="251"/>
      <c r="FO69" s="267"/>
    </row>
    <row r="70" spans="2:178" s="190" customFormat="1" ht="39" customHeight="1" x14ac:dyDescent="0.25">
      <c r="B70" s="225" t="s">
        <v>177</v>
      </c>
      <c r="C70" s="270" t="s">
        <v>179</v>
      </c>
      <c r="D70" s="166" t="s">
        <v>180</v>
      </c>
      <c r="E70" s="168">
        <f>F70+G70</f>
        <v>64783.012199999997</v>
      </c>
      <c r="F70" s="168">
        <v>64759.412199999999</v>
      </c>
      <c r="G70" s="168">
        <v>23.6</v>
      </c>
      <c r="H70" s="168">
        <f>I70+J70</f>
        <v>-20540.649729999997</v>
      </c>
      <c r="I70" s="168">
        <f>L70-F70</f>
        <v>-20540.649729999997</v>
      </c>
      <c r="J70" s="168">
        <f>M70-G70</f>
        <v>0</v>
      </c>
      <c r="K70" s="168">
        <f>L70+M70</f>
        <v>44242.36247</v>
      </c>
      <c r="L70" s="168">
        <v>44218.762470000001</v>
      </c>
      <c r="M70" s="168">
        <v>23.6</v>
      </c>
      <c r="N70" s="168">
        <f>O70+P70</f>
        <v>-10000</v>
      </c>
      <c r="O70" s="168">
        <f>R70-L70</f>
        <v>-10000</v>
      </c>
      <c r="P70" s="168">
        <f>S70-M70</f>
        <v>0</v>
      </c>
      <c r="Q70" s="171">
        <f>R70+S70</f>
        <v>34242.36247</v>
      </c>
      <c r="R70" s="171">
        <f>44218.76247-10000</f>
        <v>34218.762470000001</v>
      </c>
      <c r="S70" s="171">
        <v>23.6</v>
      </c>
      <c r="T70" s="171">
        <f>U70+V70</f>
        <v>29363.333330000001</v>
      </c>
      <c r="U70" s="171">
        <v>0</v>
      </c>
      <c r="V70" s="171">
        <v>29363.333330000001</v>
      </c>
      <c r="W70" s="171">
        <f>X70+Y70</f>
        <v>-14000.000000000002</v>
      </c>
      <c r="X70" s="171">
        <f>AA70-U70</f>
        <v>15363.333329999999</v>
      </c>
      <c r="Y70" s="171">
        <f>AB70-V70</f>
        <v>-29363.333330000001</v>
      </c>
      <c r="Z70" s="171">
        <f>AA70+AB70</f>
        <v>15363.333329999999</v>
      </c>
      <c r="AA70" s="171">
        <v>15363.333329999999</v>
      </c>
      <c r="AB70" s="171">
        <v>0</v>
      </c>
      <c r="AC70" s="171">
        <f>AD70+AE70</f>
        <v>0</v>
      </c>
      <c r="AD70" s="171">
        <v>0</v>
      </c>
      <c r="AE70" s="171">
        <v>0</v>
      </c>
      <c r="AF70" s="171" t="e">
        <f>AG70+AH70</f>
        <v>#REF!</v>
      </c>
      <c r="AG70" s="171" t="e">
        <f>'[1]2017_с остатком на торги'!$AG$72</f>
        <v>#REF!</v>
      </c>
      <c r="AH70" s="171">
        <v>0</v>
      </c>
      <c r="AI70" s="175">
        <v>0</v>
      </c>
      <c r="AJ70" s="171">
        <v>0</v>
      </c>
      <c r="AK70" s="175">
        <f>Z70-AJ70</f>
        <v>15363.333329999999</v>
      </c>
      <c r="AL70" s="175" t="e">
        <f>AF70-AJ70</f>
        <v>#REF!</v>
      </c>
      <c r="AM70" s="227" t="s">
        <v>181</v>
      </c>
      <c r="AN70" s="227" t="s">
        <v>181</v>
      </c>
      <c r="AO70" s="172">
        <v>1</v>
      </c>
      <c r="AP70" s="227"/>
      <c r="AQ70" s="175">
        <v>7144.0362400000004</v>
      </c>
      <c r="AR70" s="175" t="e">
        <f>AF70-AP70-AQ70</f>
        <v>#REF!</v>
      </c>
      <c r="AS70" s="171">
        <f>AT70+AU70</f>
        <v>25000</v>
      </c>
      <c r="AT70" s="171">
        <v>25000</v>
      </c>
      <c r="AU70" s="171">
        <v>0</v>
      </c>
      <c r="AV70" s="171">
        <f>AW70+AX70</f>
        <v>-2000</v>
      </c>
      <c r="AW70" s="171">
        <v>-2000</v>
      </c>
      <c r="AX70" s="171">
        <v>0</v>
      </c>
      <c r="AY70" s="171">
        <f>AZ70+BA70</f>
        <v>23000</v>
      </c>
      <c r="AZ70" s="171">
        <f>AT70+AW70</f>
        <v>23000</v>
      </c>
      <c r="BA70" s="171">
        <v>0</v>
      </c>
      <c r="BB70" s="171">
        <f>BC70+BD70</f>
        <v>25000</v>
      </c>
      <c r="BC70" s="171">
        <v>25000</v>
      </c>
      <c r="BD70" s="171"/>
      <c r="BE70" s="171">
        <f>BF70+BG70</f>
        <v>0</v>
      </c>
      <c r="BF70" s="171">
        <f>BW70-BC70</f>
        <v>0</v>
      </c>
      <c r="BG70" s="171">
        <f>BX70-BD70</f>
        <v>0</v>
      </c>
      <c r="BH70" s="171">
        <f>BI70+BJ70</f>
        <v>23000</v>
      </c>
      <c r="BI70" s="171">
        <f>AZ70</f>
        <v>23000</v>
      </c>
      <c r="BJ70" s="171">
        <v>0</v>
      </c>
      <c r="BK70" s="174">
        <v>1</v>
      </c>
      <c r="BL70" s="175">
        <f>AZ70</f>
        <v>23000</v>
      </c>
      <c r="BM70" s="175">
        <f>BN70</f>
        <v>2153.5004899999999</v>
      </c>
      <c r="BN70" s="175">
        <v>2153.5004899999999</v>
      </c>
      <c r="BO70" s="175"/>
      <c r="BP70" s="175">
        <f>BQ70</f>
        <v>0</v>
      </c>
      <c r="BQ70" s="175">
        <v>0</v>
      </c>
      <c r="BR70" s="175"/>
      <c r="BS70" s="175">
        <f>BT70+BU70</f>
        <v>20846.499510000001</v>
      </c>
      <c r="BT70" s="175">
        <f>BI70-BN70-BQ70</f>
        <v>20846.499510000001</v>
      </c>
      <c r="BU70" s="175"/>
      <c r="BV70" s="171">
        <f>BW70+BX70</f>
        <v>25000</v>
      </c>
      <c r="BW70" s="171">
        <v>25000</v>
      </c>
      <c r="BX70" s="171"/>
      <c r="BY70" s="171">
        <f>BZ70+CA70</f>
        <v>0</v>
      </c>
      <c r="BZ70" s="171">
        <v>0</v>
      </c>
      <c r="CA70" s="171">
        <v>0</v>
      </c>
      <c r="CB70" s="171">
        <f>CC70+CD70</f>
        <v>23000</v>
      </c>
      <c r="CC70" s="171">
        <f>BI70</f>
        <v>23000</v>
      </c>
      <c r="CD70" s="171"/>
      <c r="CE70" s="175">
        <v>1</v>
      </c>
      <c r="CF70" s="175">
        <f>CB70</f>
        <v>23000</v>
      </c>
      <c r="CG70" s="219"/>
      <c r="CH70" s="171">
        <f>CI70+CJ70</f>
        <v>10000</v>
      </c>
      <c r="CI70" s="171">
        <v>10000</v>
      </c>
      <c r="CJ70" s="171">
        <v>0</v>
      </c>
      <c r="CK70" s="171">
        <f>CL70+CM70</f>
        <v>0</v>
      </c>
      <c r="CL70" s="171">
        <f>CR70-CI70</f>
        <v>0</v>
      </c>
      <c r="CM70" s="171">
        <v>0</v>
      </c>
      <c r="CN70" s="171"/>
      <c r="CO70" s="171"/>
      <c r="CP70" s="171"/>
      <c r="CQ70" s="171">
        <f>CR70+CS70</f>
        <v>10000</v>
      </c>
      <c r="CR70" s="171">
        <v>10000</v>
      </c>
      <c r="CS70" s="171">
        <v>0</v>
      </c>
      <c r="CT70" s="171">
        <f>CU70+CV70</f>
        <v>0</v>
      </c>
      <c r="CU70" s="171"/>
      <c r="CV70" s="171"/>
      <c r="CW70" s="171">
        <f>CX70+CY70</f>
        <v>19650</v>
      </c>
      <c r="CX70" s="171">
        <v>19650</v>
      </c>
      <c r="CY70" s="171"/>
      <c r="CZ70" s="171">
        <f>DA70+DB70</f>
        <v>10000</v>
      </c>
      <c r="DA70" s="171">
        <v>10000</v>
      </c>
      <c r="DB70" s="171">
        <v>0</v>
      </c>
      <c r="DC70" s="171"/>
      <c r="DD70" s="171"/>
      <c r="DE70" s="171"/>
      <c r="DF70" s="171">
        <f>DG70+DH70</f>
        <v>-3419.2617599999994</v>
      </c>
      <c r="DG70" s="171">
        <f>DJ70-CX70</f>
        <v>-3419.2617599999994</v>
      </c>
      <c r="DH70" s="171"/>
      <c r="DI70" s="171">
        <f>DJ70+DL70</f>
        <v>16230.738240000001</v>
      </c>
      <c r="DJ70" s="171">
        <v>16230.738240000001</v>
      </c>
      <c r="DK70" s="171">
        <v>0</v>
      </c>
      <c r="DL70" s="171">
        <v>0</v>
      </c>
      <c r="DM70" s="171">
        <f t="shared" si="146"/>
        <v>3677.9741899999999</v>
      </c>
      <c r="DN70" s="176">
        <f t="shared" si="147"/>
        <v>0.22660547755836397</v>
      </c>
      <c r="DO70" s="171">
        <v>3677.9741899999999</v>
      </c>
      <c r="DP70" s="171"/>
      <c r="DQ70" s="171"/>
      <c r="DR70" s="171">
        <f t="shared" si="148"/>
        <v>12552.764050000002</v>
      </c>
      <c r="DS70" s="176">
        <f t="shared" si="180"/>
        <v>0.77339452244163609</v>
      </c>
      <c r="DT70" s="171">
        <f t="shared" si="181"/>
        <v>12552.764050000002</v>
      </c>
      <c r="DU70" s="171"/>
      <c r="DV70" s="171"/>
      <c r="DW70" s="171"/>
      <c r="DX70" s="171">
        <f>DZ70+EB70+ED70</f>
        <v>3649.42623</v>
      </c>
      <c r="DY70" s="176">
        <f t="shared" si="234"/>
        <v>0.22484659514784955</v>
      </c>
      <c r="DZ70" s="171">
        <v>3649.42623</v>
      </c>
      <c r="EA70" s="176">
        <f t="shared" si="235"/>
        <v>0.22484659514784955</v>
      </c>
      <c r="EB70" s="171">
        <v>0</v>
      </c>
      <c r="EC70" s="176">
        <v>0</v>
      </c>
      <c r="ED70" s="171"/>
      <c r="EE70" s="176">
        <v>0</v>
      </c>
      <c r="EF70" s="171">
        <f>EN70+ES70</f>
        <v>3677.9741899999999</v>
      </c>
      <c r="EG70" s="188">
        <f>EF70/DI70</f>
        <v>0.22660547755836397</v>
      </c>
      <c r="EH70" s="188">
        <f t="shared" si="186"/>
        <v>1</v>
      </c>
      <c r="EI70" s="188"/>
      <c r="EJ70" s="188"/>
      <c r="EK70" s="188"/>
      <c r="EL70" s="188"/>
      <c r="EM70" s="188"/>
      <c r="EN70" s="171">
        <f>3649.42623+28.54796</f>
        <v>3677.9741899999999</v>
      </c>
      <c r="EO70" s="188">
        <f>EN70/DJ70</f>
        <v>0.22660547755836397</v>
      </c>
      <c r="EP70" s="175">
        <v>0</v>
      </c>
      <c r="EQ70" s="188">
        <v>0</v>
      </c>
      <c r="ER70" s="175">
        <v>0</v>
      </c>
      <c r="ES70" s="188">
        <v>0</v>
      </c>
      <c r="ET70" s="171"/>
      <c r="EU70" s="171">
        <f t="shared" si="149"/>
        <v>12552.764050000002</v>
      </c>
      <c r="EV70" s="188">
        <f t="shared" si="141"/>
        <v>0.77339452244163609</v>
      </c>
      <c r="EW70" s="175">
        <f>DJ70-EN70</f>
        <v>12552.764050000002</v>
      </c>
      <c r="EX70" s="171"/>
      <c r="EY70" s="171"/>
      <c r="EZ70" s="168">
        <f>FB70</f>
        <v>8746.1953099999992</v>
      </c>
      <c r="FA70" s="188">
        <f t="shared" si="229"/>
        <v>0.53886614278858569</v>
      </c>
      <c r="FB70" s="168">
        <v>8746.1953099999992</v>
      </c>
      <c r="FC70" s="188">
        <f t="shared" si="230"/>
        <v>0.53886614278858569</v>
      </c>
      <c r="FD70" s="171"/>
      <c r="FE70" s="171"/>
      <c r="FF70" s="171"/>
      <c r="FG70" s="171"/>
      <c r="FH70" s="168">
        <f>FJ70</f>
        <v>7484.5429299999996</v>
      </c>
      <c r="FI70" s="188">
        <f t="shared" si="236"/>
        <v>0.46113385721141414</v>
      </c>
      <c r="FJ70" s="168">
        <v>7484.5429299999996</v>
      </c>
      <c r="FK70" s="188">
        <f t="shared" si="237"/>
        <v>0.46113385721141414</v>
      </c>
      <c r="FL70" s="171"/>
      <c r="FM70" s="171"/>
      <c r="FN70" s="171"/>
      <c r="FO70" s="177"/>
    </row>
    <row r="71" spans="2:178" s="218" customFormat="1" ht="59.25" customHeight="1" x14ac:dyDescent="0.25">
      <c r="B71" s="206" t="s">
        <v>182</v>
      </c>
      <c r="C71" s="207" t="s">
        <v>183</v>
      </c>
      <c r="D71" s="208" t="s">
        <v>184</v>
      </c>
      <c r="E71" s="209" t="e">
        <f>F71+G71</f>
        <v>#REF!</v>
      </c>
      <c r="F71" s="209" t="e">
        <f>SUM(#REF!)</f>
        <v>#REF!</v>
      </c>
      <c r="G71" s="209" t="e">
        <f>SUM(#REF!)</f>
        <v>#REF!</v>
      </c>
      <c r="H71" s="209" t="e">
        <f>I71+J71</f>
        <v>#REF!</v>
      </c>
      <c r="I71" s="209" t="e">
        <f>SUM(#REF!)</f>
        <v>#REF!</v>
      </c>
      <c r="J71" s="209" t="e">
        <f>SUM(#REF!)</f>
        <v>#REF!</v>
      </c>
      <c r="K71" s="209" t="e">
        <f>L71+M71</f>
        <v>#REF!</v>
      </c>
      <c r="L71" s="209" t="e">
        <f>SUM(#REF!)</f>
        <v>#REF!</v>
      </c>
      <c r="M71" s="209" t="e">
        <f>SUM(#REF!)</f>
        <v>#REF!</v>
      </c>
      <c r="N71" s="209" t="e">
        <f>O71+P71</f>
        <v>#REF!</v>
      </c>
      <c r="O71" s="209" t="e">
        <f>SUM(#REF!)</f>
        <v>#REF!</v>
      </c>
      <c r="P71" s="209" t="e">
        <f>SUM(#REF!)</f>
        <v>#REF!</v>
      </c>
      <c r="Q71" s="210" t="e">
        <f>R71+S71</f>
        <v>#REF!</v>
      </c>
      <c r="R71" s="210" t="e">
        <f>SUM(#REF!)</f>
        <v>#REF!</v>
      </c>
      <c r="S71" s="210" t="e">
        <f>SUM(#REF!)</f>
        <v>#REF!</v>
      </c>
      <c r="T71" s="210" t="e">
        <f>U71+V71</f>
        <v>#REF!</v>
      </c>
      <c r="U71" s="210" t="e">
        <f>SUM(#REF!)</f>
        <v>#REF!</v>
      </c>
      <c r="V71" s="210" t="e">
        <f>SUM(#REF!)</f>
        <v>#REF!</v>
      </c>
      <c r="W71" s="210" t="e">
        <f>X71+Y71</f>
        <v>#REF!</v>
      </c>
      <c r="X71" s="210" t="e">
        <f>SUM(#REF!)</f>
        <v>#REF!</v>
      </c>
      <c r="Y71" s="210" t="e">
        <f>SUM(#REF!)</f>
        <v>#REF!</v>
      </c>
      <c r="Z71" s="210" t="e">
        <f>AA71+AB71</f>
        <v>#REF!</v>
      </c>
      <c r="AA71" s="210" t="e">
        <f>SUM(#REF!)</f>
        <v>#REF!</v>
      </c>
      <c r="AB71" s="210" t="e">
        <f>SUM(#REF!)</f>
        <v>#REF!</v>
      </c>
      <c r="AC71" s="210" t="e">
        <f>SUM(#REF!)</f>
        <v>#REF!</v>
      </c>
      <c r="AD71" s="210" t="e">
        <f>SUM(#REF!)</f>
        <v>#REF!</v>
      </c>
      <c r="AE71" s="210" t="e">
        <f>SUM(#REF!)</f>
        <v>#REF!</v>
      </c>
      <c r="AF71" s="210" t="e">
        <f>SUM(#REF!)</f>
        <v>#REF!</v>
      </c>
      <c r="AG71" s="210" t="e">
        <f>SUM(#REF!)</f>
        <v>#REF!</v>
      </c>
      <c r="AH71" s="210" t="e">
        <f>SUM(#REF!)</f>
        <v>#REF!</v>
      </c>
      <c r="AI71" s="210" t="e">
        <f>SUM(#REF!)</f>
        <v>#REF!</v>
      </c>
      <c r="AJ71" s="210" t="e">
        <f>SUM(#REF!)</f>
        <v>#REF!</v>
      </c>
      <c r="AK71" s="211" t="e">
        <f>SUM(#REF!)</f>
        <v>#REF!</v>
      </c>
      <c r="AL71" s="211" t="e">
        <f>SUM(#REF!)</f>
        <v>#REF!</v>
      </c>
      <c r="AM71" s="212" t="e">
        <f>SUM(#REF!)</f>
        <v>#REF!</v>
      </c>
      <c r="AN71" s="212" t="e">
        <f>SUM(#REF!)</f>
        <v>#REF!</v>
      </c>
      <c r="AO71" s="213">
        <v>1</v>
      </c>
      <c r="AP71" s="210" t="e">
        <f>SUM(#REF!)</f>
        <v>#REF!</v>
      </c>
      <c r="AQ71" s="210" t="e">
        <f>SUM(#REF!)</f>
        <v>#REF!</v>
      </c>
      <c r="AR71" s="211" t="e">
        <f>SUM(#REF!)</f>
        <v>#REF!</v>
      </c>
      <c r="AS71" s="210" t="e">
        <f>AT71+AU71</f>
        <v>#REF!</v>
      </c>
      <c r="AT71" s="210" t="e">
        <f>SUM(#REF!)</f>
        <v>#REF!</v>
      </c>
      <c r="AU71" s="210" t="e">
        <f>SUM(#REF!)</f>
        <v>#REF!</v>
      </c>
      <c r="AV71" s="210" t="e">
        <f>AW71+AX71</f>
        <v>#REF!</v>
      </c>
      <c r="AW71" s="210" t="e">
        <f>SUM(#REF!)</f>
        <v>#REF!</v>
      </c>
      <c r="AX71" s="210" t="e">
        <f>SUM(#REF!)</f>
        <v>#REF!</v>
      </c>
      <c r="AY71" s="210" t="e">
        <f>AZ71+BA71</f>
        <v>#REF!</v>
      </c>
      <c r="AZ71" s="210" t="e">
        <f>SUM(#REF!)</f>
        <v>#REF!</v>
      </c>
      <c r="BA71" s="210" t="e">
        <f>SUM(#REF!)</f>
        <v>#REF!</v>
      </c>
      <c r="BB71" s="210" t="e">
        <f>BC71+BD71</f>
        <v>#REF!</v>
      </c>
      <c r="BC71" s="210" t="e">
        <f>SUM(#REF!)</f>
        <v>#REF!</v>
      </c>
      <c r="BD71" s="210" t="e">
        <f>SUM(#REF!)</f>
        <v>#REF!</v>
      </c>
      <c r="BE71" s="210" t="e">
        <f>BF71+BG71</f>
        <v>#REF!</v>
      </c>
      <c r="BF71" s="210" t="e">
        <f>SUM(#REF!)</f>
        <v>#REF!</v>
      </c>
      <c r="BG71" s="210" t="e">
        <f>SUM(#REF!)</f>
        <v>#REF!</v>
      </c>
      <c r="BH71" s="210" t="e">
        <f>BI71+BJ71</f>
        <v>#REF!</v>
      </c>
      <c r="BI71" s="210" t="e">
        <f>SUM(#REF!)</f>
        <v>#REF!</v>
      </c>
      <c r="BJ71" s="210" t="e">
        <f>SUM(#REF!)</f>
        <v>#REF!</v>
      </c>
      <c r="BK71" s="214">
        <v>1</v>
      </c>
      <c r="BL71" s="211" t="e">
        <f>AZ71</f>
        <v>#REF!</v>
      </c>
      <c r="BM71" s="211" t="e">
        <f>BN71+BO71</f>
        <v>#REF!</v>
      </c>
      <c r="BN71" s="211" t="e">
        <f>SUM(#REF!)</f>
        <v>#REF!</v>
      </c>
      <c r="BO71" s="211" t="e">
        <f>SUM(#REF!)</f>
        <v>#REF!</v>
      </c>
      <c r="BP71" s="211" t="e">
        <f>BQ71+BR71</f>
        <v>#REF!</v>
      </c>
      <c r="BQ71" s="211" t="e">
        <f>SUM(#REF!)</f>
        <v>#REF!</v>
      </c>
      <c r="BR71" s="211" t="e">
        <f>SUM(#REF!)</f>
        <v>#REF!</v>
      </c>
      <c r="BS71" s="211" t="e">
        <f>BT71+BU71</f>
        <v>#REF!</v>
      </c>
      <c r="BT71" s="211" t="e">
        <f>SUM(#REF!)</f>
        <v>#REF!</v>
      </c>
      <c r="BU71" s="211" t="e">
        <f>SUM(#REF!)</f>
        <v>#REF!</v>
      </c>
      <c r="BV71" s="210" t="e">
        <f>BW71+BX71</f>
        <v>#REF!</v>
      </c>
      <c r="BW71" s="210" t="e">
        <f>SUM(#REF!)</f>
        <v>#REF!</v>
      </c>
      <c r="BX71" s="210" t="e">
        <f>SUM(#REF!)</f>
        <v>#REF!</v>
      </c>
      <c r="BY71" s="210" t="e">
        <f>BZ71+CA71</f>
        <v>#REF!</v>
      </c>
      <c r="BZ71" s="210" t="e">
        <f>SUM(#REF!)</f>
        <v>#REF!</v>
      </c>
      <c r="CA71" s="210" t="e">
        <f>SUM(#REF!)</f>
        <v>#REF!</v>
      </c>
      <c r="CB71" s="210">
        <f t="shared" ref="CB71:CV71" si="238">CB73+CB76+CB79+CB82+CB91</f>
        <v>20600</v>
      </c>
      <c r="CC71" s="210">
        <f t="shared" si="238"/>
        <v>20600</v>
      </c>
      <c r="CD71" s="210">
        <f t="shared" si="238"/>
        <v>0</v>
      </c>
      <c r="CE71" s="211">
        <f t="shared" si="238"/>
        <v>5</v>
      </c>
      <c r="CF71" s="211">
        <f t="shared" si="238"/>
        <v>20600</v>
      </c>
      <c r="CG71" s="210">
        <f t="shared" si="238"/>
        <v>0</v>
      </c>
      <c r="CH71" s="210">
        <f t="shared" si="238"/>
        <v>68000</v>
      </c>
      <c r="CI71" s="210">
        <f t="shared" si="238"/>
        <v>68000</v>
      </c>
      <c r="CJ71" s="210">
        <f t="shared" si="238"/>
        <v>0</v>
      </c>
      <c r="CK71" s="210">
        <f t="shared" si="238"/>
        <v>0</v>
      </c>
      <c r="CL71" s="210">
        <f t="shared" si="238"/>
        <v>0</v>
      </c>
      <c r="CM71" s="210">
        <f t="shared" si="238"/>
        <v>0</v>
      </c>
      <c r="CN71" s="210">
        <f t="shared" si="238"/>
        <v>0</v>
      </c>
      <c r="CO71" s="210">
        <f t="shared" si="238"/>
        <v>0</v>
      </c>
      <c r="CP71" s="210">
        <f t="shared" si="238"/>
        <v>0</v>
      </c>
      <c r="CQ71" s="210">
        <f t="shared" si="238"/>
        <v>68000</v>
      </c>
      <c r="CR71" s="210">
        <f t="shared" si="238"/>
        <v>68000</v>
      </c>
      <c r="CS71" s="210">
        <f t="shared" si="238"/>
        <v>0</v>
      </c>
      <c r="CT71" s="210">
        <f t="shared" si="238"/>
        <v>0</v>
      </c>
      <c r="CU71" s="210">
        <f t="shared" si="238"/>
        <v>0</v>
      </c>
      <c r="CV71" s="210">
        <f t="shared" si="238"/>
        <v>0</v>
      </c>
      <c r="CW71" s="210">
        <f>CW73+CW76+CW79+CW82+CW91+CW85+CW88</f>
        <v>75192.188309999998</v>
      </c>
      <c r="CX71" s="210">
        <f>CX73+CX76+CX79+CX82+CX91+CX85+CX88</f>
        <v>75192.188309999998</v>
      </c>
      <c r="CY71" s="210">
        <f>CY73+CY76+CY79+CY82+CY91+CY85</f>
        <v>0</v>
      </c>
      <c r="CZ71" s="210">
        <f>CZ73+CZ76+CZ79+CZ82+CZ91</f>
        <v>12600</v>
      </c>
      <c r="DA71" s="210">
        <f>DA73+DA76+DA79+DA82+DA91</f>
        <v>12600</v>
      </c>
      <c r="DB71" s="210">
        <f>DB73+DB76+DB79+DB82+DB91</f>
        <v>0</v>
      </c>
      <c r="DC71" s="210"/>
      <c r="DD71" s="210"/>
      <c r="DE71" s="210"/>
      <c r="DF71" s="210">
        <f>DF73+DF76+DF79+DF82+DF91+DF85+DF88</f>
        <v>-3607.1816000000035</v>
      </c>
      <c r="DG71" s="210">
        <f>DG73+DG76+DG79+DG82+DG91+DG85+DG88</f>
        <v>-3607.1816000000035</v>
      </c>
      <c r="DH71" s="210">
        <f>DH73+DH76+DH79+DH82+DH91</f>
        <v>0</v>
      </c>
      <c r="DI71" s="210">
        <f>DI73+DI76+DI79+DI82+DI91+DI85+DI88</f>
        <v>75853.072639999999</v>
      </c>
      <c r="DJ71" s="210">
        <f>DJ73+DJ76+DJ79+DJ82+DJ91+DJ85+DJ88</f>
        <v>75853.072639999999</v>
      </c>
      <c r="DK71" s="210">
        <v>0</v>
      </c>
      <c r="DL71" s="210">
        <f>DL73+DL76+DL79+DL82+DL91</f>
        <v>0</v>
      </c>
      <c r="DM71" s="210">
        <f t="shared" si="146"/>
        <v>18526.973129999998</v>
      </c>
      <c r="DN71" s="215">
        <f t="shared" si="147"/>
        <v>0.24424815614166792</v>
      </c>
      <c r="DO71" s="210">
        <f>DO73+DO76+DO79+DO82+DO91+DO85+DO88</f>
        <v>18526.973129999998</v>
      </c>
      <c r="DP71" s="210"/>
      <c r="DQ71" s="210"/>
      <c r="DR71" s="210">
        <f t="shared" si="148"/>
        <v>57326.09951</v>
      </c>
      <c r="DS71" s="215">
        <f t="shared" si="180"/>
        <v>0.75575184385833205</v>
      </c>
      <c r="DT71" s="210">
        <f t="shared" si="181"/>
        <v>57326.09951</v>
      </c>
      <c r="DU71" s="210"/>
      <c r="DV71" s="210"/>
      <c r="DW71" s="210"/>
      <c r="DX71" s="210">
        <f>DX73+DX76+DX79+DX82+DX91+DX85</f>
        <v>2075.3307199999999</v>
      </c>
      <c r="DY71" s="215">
        <f t="shared" si="234"/>
        <v>2.7359876769258322E-2</v>
      </c>
      <c r="DZ71" s="210">
        <f>DZ73+DZ76+DZ79+DZ82+DZ91+DZ85+DZ88</f>
        <v>2075.3307199999999</v>
      </c>
      <c r="EA71" s="215">
        <f t="shared" si="235"/>
        <v>2.7359876769258322E-2</v>
      </c>
      <c r="EB71" s="210">
        <v>0</v>
      </c>
      <c r="EC71" s="215">
        <v>0</v>
      </c>
      <c r="ED71" s="210"/>
      <c r="EE71" s="215">
        <v>0</v>
      </c>
      <c r="EF71" s="210">
        <f>EF73+EF76+EF79+EF82+EF91+EF85</f>
        <v>14231.896560000001</v>
      </c>
      <c r="EG71" s="216">
        <f>EF71/DI71</f>
        <v>0.18762452283963274</v>
      </c>
      <c r="EH71" s="216">
        <f t="shared" si="186"/>
        <v>0.76817170620034259</v>
      </c>
      <c r="EI71" s="216"/>
      <c r="EJ71" s="216"/>
      <c r="EK71" s="216"/>
      <c r="EL71" s="216"/>
      <c r="EM71" s="216"/>
      <c r="EN71" s="210">
        <f>EN73+EN76+EN79+EN82+EN91+EN85+EN88</f>
        <v>14231.896560000001</v>
      </c>
      <c r="EO71" s="216">
        <f>EN71/DJ71</f>
        <v>0.18762452283963274</v>
      </c>
      <c r="EP71" s="211">
        <v>0</v>
      </c>
      <c r="EQ71" s="216">
        <v>0</v>
      </c>
      <c r="ER71" s="211">
        <v>0</v>
      </c>
      <c r="ES71" s="210">
        <f>ES73+ES76+ES79+ES82+ES91</f>
        <v>0</v>
      </c>
      <c r="ET71" s="210"/>
      <c r="EU71" s="210">
        <f>EU82+EU85+EU88+EU91</f>
        <v>61621.176079999997</v>
      </c>
      <c r="EV71" s="216">
        <f>EU71/DI71</f>
        <v>0.81237547716036729</v>
      </c>
      <c r="EW71" s="211">
        <f t="shared" si="190"/>
        <v>4295.0765699999974</v>
      </c>
      <c r="EX71" s="210"/>
      <c r="EY71" s="210"/>
      <c r="EZ71" s="209">
        <f>FB71</f>
        <v>36585.006710000001</v>
      </c>
      <c r="FA71" s="216">
        <f t="shared" si="229"/>
        <v>0.48231410326161839</v>
      </c>
      <c r="FB71" s="209">
        <f>FB73+FB76+FB79+FB82+FB91+FB85+FB88</f>
        <v>36585.006710000001</v>
      </c>
      <c r="FC71" s="216">
        <f t="shared" si="230"/>
        <v>0.48231410326161839</v>
      </c>
      <c r="FD71" s="210"/>
      <c r="FE71" s="210"/>
      <c r="FF71" s="210"/>
      <c r="FG71" s="210">
        <f>FG73+FG76+FG79+FG82+FG91</f>
        <v>0</v>
      </c>
      <c r="FH71" s="209">
        <f>FJ71</f>
        <v>5000</v>
      </c>
      <c r="FI71" s="216">
        <f t="shared" si="236"/>
        <v>6.591690785856609E-2</v>
      </c>
      <c r="FJ71" s="209">
        <f>FJ73+FJ76+FJ79+FJ82+FJ91+FJ85+FJ88</f>
        <v>5000</v>
      </c>
      <c r="FK71" s="216">
        <f t="shared" si="237"/>
        <v>6.591690785856609E-2</v>
      </c>
      <c r="FL71" s="210"/>
      <c r="FM71" s="210"/>
      <c r="FN71" s="210"/>
      <c r="FO71" s="217">
        <f>FO73+FO76+FO79+FO82+FO91</f>
        <v>0</v>
      </c>
    </row>
    <row r="72" spans="2:178" s="274" customFormat="1" ht="24.75" customHeight="1" x14ac:dyDescent="0.25">
      <c r="B72" s="269"/>
      <c r="C72" s="271" t="s">
        <v>137</v>
      </c>
      <c r="D72" s="263"/>
      <c r="E72" s="232"/>
      <c r="F72" s="264"/>
      <c r="G72" s="264"/>
      <c r="H72" s="232"/>
      <c r="I72" s="264"/>
      <c r="J72" s="264"/>
      <c r="K72" s="232"/>
      <c r="L72" s="264"/>
      <c r="M72" s="264"/>
      <c r="N72" s="232"/>
      <c r="O72" s="264"/>
      <c r="P72" s="264"/>
      <c r="Q72" s="233"/>
      <c r="R72" s="251"/>
      <c r="S72" s="251"/>
      <c r="T72" s="233"/>
      <c r="U72" s="251"/>
      <c r="V72" s="251"/>
      <c r="W72" s="233"/>
      <c r="X72" s="251"/>
      <c r="Y72" s="251"/>
      <c r="Z72" s="233"/>
      <c r="AA72" s="251"/>
      <c r="AB72" s="251"/>
      <c r="AC72" s="233"/>
      <c r="AD72" s="251"/>
      <c r="AE72" s="251"/>
      <c r="AF72" s="233"/>
      <c r="AG72" s="251"/>
      <c r="AH72" s="251"/>
      <c r="AI72" s="251"/>
      <c r="AJ72" s="251"/>
      <c r="AK72" s="251"/>
      <c r="AL72" s="251"/>
      <c r="AM72" s="251"/>
      <c r="AN72" s="251"/>
      <c r="AO72" s="272"/>
      <c r="AP72" s="251"/>
      <c r="AQ72" s="251"/>
      <c r="AR72" s="251"/>
      <c r="AS72" s="233"/>
      <c r="AT72" s="251"/>
      <c r="AU72" s="251"/>
      <c r="AV72" s="233"/>
      <c r="AW72" s="251"/>
      <c r="AX72" s="251"/>
      <c r="AY72" s="233"/>
      <c r="AZ72" s="251"/>
      <c r="BA72" s="251"/>
      <c r="BB72" s="233"/>
      <c r="BC72" s="251"/>
      <c r="BD72" s="251"/>
      <c r="BE72" s="233"/>
      <c r="BF72" s="251"/>
      <c r="BG72" s="251"/>
      <c r="BH72" s="233"/>
      <c r="BI72" s="251"/>
      <c r="BJ72" s="251"/>
      <c r="BK72" s="273"/>
      <c r="BL72" s="251"/>
      <c r="BM72" s="251"/>
      <c r="BN72" s="251"/>
      <c r="BO72" s="251"/>
      <c r="BP72" s="251"/>
      <c r="BQ72" s="251"/>
      <c r="BR72" s="251"/>
      <c r="BS72" s="251"/>
      <c r="BT72" s="251"/>
      <c r="BU72" s="251"/>
      <c r="BV72" s="233"/>
      <c r="BW72" s="251"/>
      <c r="BX72" s="251"/>
      <c r="BY72" s="233"/>
      <c r="BZ72" s="251"/>
      <c r="CA72" s="251"/>
      <c r="CB72" s="233"/>
      <c r="CC72" s="251"/>
      <c r="CD72" s="251"/>
      <c r="CE72" s="251"/>
      <c r="CF72" s="251"/>
      <c r="CG72" s="233"/>
      <c r="CH72" s="233"/>
      <c r="CI72" s="251"/>
      <c r="CJ72" s="251"/>
      <c r="CK72" s="233"/>
      <c r="CL72" s="251"/>
      <c r="CM72" s="251"/>
      <c r="CN72" s="251"/>
      <c r="CO72" s="251"/>
      <c r="CP72" s="251"/>
      <c r="CQ72" s="233"/>
      <c r="CR72" s="251"/>
      <c r="CS72" s="251"/>
      <c r="CT72" s="233"/>
      <c r="CU72" s="251"/>
      <c r="CV72" s="251"/>
      <c r="CW72" s="233"/>
      <c r="CX72" s="251"/>
      <c r="CY72" s="251"/>
      <c r="CZ72" s="233"/>
      <c r="DA72" s="251"/>
      <c r="DB72" s="251"/>
      <c r="DC72" s="251"/>
      <c r="DD72" s="251"/>
      <c r="DE72" s="251"/>
      <c r="DF72" s="233"/>
      <c r="DG72" s="251"/>
      <c r="DH72" s="251"/>
      <c r="DI72" s="233"/>
      <c r="DJ72" s="251"/>
      <c r="DK72" s="251"/>
      <c r="DL72" s="251"/>
      <c r="DM72" s="210"/>
      <c r="DN72" s="215"/>
      <c r="DO72" s="251"/>
      <c r="DP72" s="251"/>
      <c r="DQ72" s="251"/>
      <c r="DR72" s="171"/>
      <c r="DS72" s="176"/>
      <c r="DT72" s="171"/>
      <c r="DU72" s="251"/>
      <c r="DV72" s="251"/>
      <c r="DW72" s="251"/>
      <c r="DX72" s="233"/>
      <c r="DY72" s="176"/>
      <c r="DZ72" s="251"/>
      <c r="EA72" s="176"/>
      <c r="EB72" s="171"/>
      <c r="EC72" s="176"/>
      <c r="ED72" s="251"/>
      <c r="EE72" s="176">
        <v>0</v>
      </c>
      <c r="EF72" s="251"/>
      <c r="EG72" s="188"/>
      <c r="EH72" s="216"/>
      <c r="EI72" s="188"/>
      <c r="EJ72" s="188"/>
      <c r="EK72" s="188"/>
      <c r="EL72" s="188"/>
      <c r="EM72" s="188"/>
      <c r="EN72" s="251"/>
      <c r="EO72" s="188"/>
      <c r="EP72" s="175"/>
      <c r="EQ72" s="188"/>
      <c r="ER72" s="175"/>
      <c r="ES72" s="251"/>
      <c r="ET72" s="251"/>
      <c r="EU72" s="171"/>
      <c r="EV72" s="161"/>
      <c r="EW72" s="175"/>
      <c r="EX72" s="251"/>
      <c r="EY72" s="251"/>
      <c r="EZ72" s="264"/>
      <c r="FA72" s="188"/>
      <c r="FB72" s="264"/>
      <c r="FC72" s="161"/>
      <c r="FD72" s="251"/>
      <c r="FE72" s="251"/>
      <c r="FF72" s="251"/>
      <c r="FG72" s="251"/>
      <c r="FH72" s="264"/>
      <c r="FI72" s="161"/>
      <c r="FJ72" s="264"/>
      <c r="FK72" s="161"/>
      <c r="FL72" s="251"/>
      <c r="FM72" s="251"/>
      <c r="FN72" s="251"/>
      <c r="FO72" s="267"/>
      <c r="FP72" s="148"/>
      <c r="FQ72" s="148"/>
      <c r="FR72" s="148"/>
      <c r="FS72" s="148"/>
      <c r="FT72" s="148"/>
      <c r="FU72" s="148"/>
      <c r="FV72" s="148"/>
    </row>
    <row r="73" spans="2:178" s="277" customFormat="1" ht="61.5" hidden="1" customHeight="1" x14ac:dyDescent="0.25">
      <c r="B73" s="269" t="s">
        <v>185</v>
      </c>
      <c r="C73" s="271" t="s">
        <v>186</v>
      </c>
      <c r="D73" s="263" t="s">
        <v>187</v>
      </c>
      <c r="E73" s="264">
        <f t="shared" ref="E73:E83" si="239">F73+G73</f>
        <v>0</v>
      </c>
      <c r="F73" s="275">
        <f>SUM(F74:F75)</f>
        <v>0</v>
      </c>
      <c r="G73" s="275"/>
      <c r="H73" s="264">
        <f t="shared" ref="H73:H83" si="240">I73+J73</f>
        <v>0</v>
      </c>
      <c r="I73" s="275">
        <f>SUM(I74:I75)</f>
        <v>0</v>
      </c>
      <c r="J73" s="275"/>
      <c r="K73" s="264">
        <f t="shared" ref="K73:K83" si="241">L73+M73</f>
        <v>0</v>
      </c>
      <c r="L73" s="275">
        <f>SUM(L74:L75)</f>
        <v>0</v>
      </c>
      <c r="M73" s="275"/>
      <c r="N73" s="264">
        <f t="shared" ref="N73:N83" si="242">O73+P73</f>
        <v>0</v>
      </c>
      <c r="O73" s="275">
        <f>SUM(O74:O75)</f>
        <v>0</v>
      </c>
      <c r="P73" s="275"/>
      <c r="Q73" s="251">
        <f t="shared" ref="Q73:Q83" si="243">R73+S73</f>
        <v>0</v>
      </c>
      <c r="R73" s="258">
        <f>SUM(R74:R75)</f>
        <v>0</v>
      </c>
      <c r="S73" s="258"/>
      <c r="T73" s="251">
        <f t="shared" ref="T73:T83" si="244">U73+V73</f>
        <v>0</v>
      </c>
      <c r="U73" s="258">
        <f>SUM(U74:U75)</f>
        <v>0</v>
      </c>
      <c r="V73" s="258"/>
      <c r="W73" s="251">
        <f t="shared" ref="W73:W83" si="245">X73+Y73</f>
        <v>0</v>
      </c>
      <c r="X73" s="258">
        <f>SUM(X74:X75)</f>
        <v>0</v>
      </c>
      <c r="Y73" s="258"/>
      <c r="Z73" s="251">
        <f t="shared" ref="Z73:Z83" si="246">AA73+AB73</f>
        <v>0</v>
      </c>
      <c r="AA73" s="258">
        <f t="shared" ref="AA73:AH73" si="247">SUM(AA74:AA75)</f>
        <v>0</v>
      </c>
      <c r="AB73" s="258">
        <f t="shared" si="247"/>
        <v>0</v>
      </c>
      <c r="AC73" s="258">
        <f t="shared" si="247"/>
        <v>0</v>
      </c>
      <c r="AD73" s="258">
        <f t="shared" si="247"/>
        <v>0</v>
      </c>
      <c r="AE73" s="258">
        <f t="shared" si="247"/>
        <v>0</v>
      </c>
      <c r="AF73" s="258">
        <f t="shared" si="247"/>
        <v>0</v>
      </c>
      <c r="AG73" s="258">
        <f t="shared" si="247"/>
        <v>0</v>
      </c>
      <c r="AH73" s="258">
        <f t="shared" si="247"/>
        <v>0</v>
      </c>
      <c r="AI73" s="258">
        <v>0</v>
      </c>
      <c r="AJ73" s="258">
        <f>SUM(AJ74:AJ75)</f>
        <v>0</v>
      </c>
      <c r="AK73" s="258">
        <f t="shared" ref="AK73:AL83" si="248">Z73-AJ73</f>
        <v>0</v>
      </c>
      <c r="AL73" s="258">
        <f t="shared" si="248"/>
        <v>0</v>
      </c>
      <c r="AM73" s="862" t="s">
        <v>188</v>
      </c>
      <c r="AN73" s="259" t="s">
        <v>188</v>
      </c>
      <c r="AO73" s="172">
        <v>1</v>
      </c>
      <c r="AP73" s="259"/>
      <c r="AQ73" s="259"/>
      <c r="AR73" s="259"/>
      <c r="AS73" s="251">
        <f t="shared" ref="AS73:AS83" si="249">AT73+AU73</f>
        <v>300</v>
      </c>
      <c r="AT73" s="258">
        <f>SUM(AT74:AT75)</f>
        <v>300</v>
      </c>
      <c r="AU73" s="258">
        <f>SUM(AU74:AU75)</f>
        <v>0</v>
      </c>
      <c r="AV73" s="251">
        <f t="shared" ref="AV73:AV83" si="250">AW73+AX73</f>
        <v>-200</v>
      </c>
      <c r="AW73" s="258">
        <f>SUM(AW74:AW75)</f>
        <v>-200</v>
      </c>
      <c r="AX73" s="258"/>
      <c r="AY73" s="251">
        <f t="shared" ref="AY73:AY83" si="251">AZ73+BA73</f>
        <v>100</v>
      </c>
      <c r="AZ73" s="258">
        <f>SUM(AZ74:AZ75)</f>
        <v>100</v>
      </c>
      <c r="BA73" s="258">
        <f>SUM(BA74:BA75)</f>
        <v>0</v>
      </c>
      <c r="BB73" s="251">
        <f t="shared" ref="BB73:BB83" si="252">BC73+BD73</f>
        <v>300</v>
      </c>
      <c r="BC73" s="258">
        <f>SUM(BC74:BC75)</f>
        <v>300</v>
      </c>
      <c r="BD73" s="258"/>
      <c r="BE73" s="251">
        <f t="shared" ref="BE73:BE83" si="253">BF73+BG73</f>
        <v>0</v>
      </c>
      <c r="BF73" s="258">
        <f>SUM(BF74:BF75)</f>
        <v>0</v>
      </c>
      <c r="BG73" s="258"/>
      <c r="BH73" s="251">
        <f t="shared" ref="BH73:BH83" si="254">BI73+BJ73</f>
        <v>100</v>
      </c>
      <c r="BI73" s="258">
        <f>SUM(BI74:BI75)</f>
        <v>100</v>
      </c>
      <c r="BJ73" s="258">
        <f>SUM(BJ74:BJ75)</f>
        <v>0</v>
      </c>
      <c r="BK73" s="174">
        <v>1</v>
      </c>
      <c r="BL73" s="175">
        <f t="shared" ref="BL73:BL83" si="255">AY73</f>
        <v>100</v>
      </c>
      <c r="BM73" s="175"/>
      <c r="BN73" s="175"/>
      <c r="BO73" s="175"/>
      <c r="BP73" s="175"/>
      <c r="BQ73" s="175"/>
      <c r="BR73" s="175"/>
      <c r="BS73" s="175">
        <f>BS74</f>
        <v>100</v>
      </c>
      <c r="BT73" s="175">
        <f>BT74</f>
        <v>100</v>
      </c>
      <c r="BU73" s="175">
        <f>BU74</f>
        <v>0</v>
      </c>
      <c r="BV73" s="251">
        <f t="shared" ref="BV73:BV83" si="256">BW73+BX73</f>
        <v>300</v>
      </c>
      <c r="BW73" s="258">
        <f>SUM(BW74:BW75)</f>
        <v>300</v>
      </c>
      <c r="BX73" s="258"/>
      <c r="BY73" s="251">
        <f t="shared" ref="BY73:BY83" si="257">BZ73+CA73</f>
        <v>0</v>
      </c>
      <c r="BZ73" s="258">
        <f>SUM(BZ74:BZ75)</f>
        <v>0</v>
      </c>
      <c r="CA73" s="258"/>
      <c r="CB73" s="251">
        <f t="shared" ref="CB73:CB83" si="258">CC73+CD73</f>
        <v>100</v>
      </c>
      <c r="CC73" s="258">
        <f>SUM(CC74:CC75)</f>
        <v>100</v>
      </c>
      <c r="CD73" s="258"/>
      <c r="CE73" s="175">
        <v>1</v>
      </c>
      <c r="CF73" s="175">
        <f t="shared" ref="CF73:CF83" si="259">CB73</f>
        <v>100</v>
      </c>
      <c r="CG73" s="265"/>
      <c r="CH73" s="251">
        <f t="shared" ref="CH73:CH83" si="260">CI73+CJ73</f>
        <v>8000</v>
      </c>
      <c r="CI73" s="258">
        <f>SUM(CI74:CI75)</f>
        <v>8000</v>
      </c>
      <c r="CJ73" s="258">
        <f>SUM(CJ74:CJ75)</f>
        <v>0</v>
      </c>
      <c r="CK73" s="251">
        <f t="shared" ref="CK73:CK83" si="261">CL73+CM73</f>
        <v>0</v>
      </c>
      <c r="CL73" s="258">
        <f>SUM(CL74:CL75)</f>
        <v>0</v>
      </c>
      <c r="CM73" s="258"/>
      <c r="CN73" s="258"/>
      <c r="CO73" s="258"/>
      <c r="CP73" s="258"/>
      <c r="CQ73" s="251">
        <f t="shared" ref="CQ73:CQ83" si="262">CR73+CS73</f>
        <v>8000</v>
      </c>
      <c r="CR73" s="258">
        <f>SUM(CR74:CR75)</f>
        <v>8000</v>
      </c>
      <c r="CS73" s="258">
        <f>SUM(CS74:CS75)</f>
        <v>0</v>
      </c>
      <c r="CT73" s="251">
        <f t="shared" ref="CT73:CT83" si="263">CU73+CV73</f>
        <v>0</v>
      </c>
      <c r="CU73" s="258"/>
      <c r="CV73" s="258"/>
      <c r="CW73" s="251">
        <f t="shared" ref="CW73:CW87" si="264">CX73+CY73</f>
        <v>0</v>
      </c>
      <c r="CX73" s="258">
        <f>SUM(CX74:CX75)</f>
        <v>0</v>
      </c>
      <c r="CY73" s="258"/>
      <c r="CZ73" s="251">
        <f t="shared" ref="CZ73:CZ83" si="265">DA73+DB73</f>
        <v>100</v>
      </c>
      <c r="DA73" s="258">
        <f>SUM(DA74:DA75)</f>
        <v>100</v>
      </c>
      <c r="DB73" s="258">
        <f>SUM(DB74:DB75)</f>
        <v>0</v>
      </c>
      <c r="DC73" s="258"/>
      <c r="DD73" s="258"/>
      <c r="DE73" s="258"/>
      <c r="DF73" s="251">
        <f t="shared" ref="DF73:DF89" si="266">DG73+DH73</f>
        <v>0</v>
      </c>
      <c r="DG73" s="258">
        <f>SUM(DG74:DG75)</f>
        <v>0</v>
      </c>
      <c r="DH73" s="258"/>
      <c r="DI73" s="251">
        <f t="shared" ref="DI73:DI83" si="267">DJ73+DL73</f>
        <v>0</v>
      </c>
      <c r="DJ73" s="258">
        <f>SUM(DJ74:DJ75)</f>
        <v>0</v>
      </c>
      <c r="DK73" s="258">
        <v>0</v>
      </c>
      <c r="DL73" s="258">
        <v>0</v>
      </c>
      <c r="DM73" s="210">
        <f t="shared" si="146"/>
        <v>0</v>
      </c>
      <c r="DN73" s="215" t="e">
        <f t="shared" si="147"/>
        <v>#DIV/0!</v>
      </c>
      <c r="DO73" s="258">
        <f>SUM(DO74:DO75)</f>
        <v>0</v>
      </c>
      <c r="DP73" s="258"/>
      <c r="DQ73" s="258"/>
      <c r="DR73" s="171">
        <f t="shared" si="148"/>
        <v>0</v>
      </c>
      <c r="DS73" s="176" t="e">
        <f t="shared" ref="DS73:DS89" si="268">DR73/DI73</f>
        <v>#DIV/0!</v>
      </c>
      <c r="DT73" s="171">
        <f t="shared" ref="DT73:DT89" si="269">DJ73-DO73</f>
        <v>0</v>
      </c>
      <c r="DU73" s="258"/>
      <c r="DV73" s="258"/>
      <c r="DW73" s="258"/>
      <c r="DX73" s="251">
        <f t="shared" ref="DX73:DX91" si="270">DZ73+EB73+ED73</f>
        <v>0</v>
      </c>
      <c r="DY73" s="176">
        <v>0</v>
      </c>
      <c r="DZ73" s="258">
        <f>SUM(DZ74:DZ75)</f>
        <v>0</v>
      </c>
      <c r="EA73" s="176">
        <v>0</v>
      </c>
      <c r="EB73" s="171">
        <v>0</v>
      </c>
      <c r="EC73" s="176">
        <v>0</v>
      </c>
      <c r="ED73" s="258"/>
      <c r="EE73" s="176">
        <v>0</v>
      </c>
      <c r="EF73" s="251">
        <f t="shared" ref="EF73:EF89" si="271">EN73+ES73</f>
        <v>0</v>
      </c>
      <c r="EG73" s="188" t="e">
        <f t="shared" ref="EG73:EG83" si="272">EF73/DI73</f>
        <v>#DIV/0!</v>
      </c>
      <c r="EH73" s="216" t="e">
        <f t="shared" si="186"/>
        <v>#DIV/0!</v>
      </c>
      <c r="EI73" s="188"/>
      <c r="EJ73" s="188"/>
      <c r="EK73" s="188"/>
      <c r="EL73" s="188"/>
      <c r="EM73" s="188"/>
      <c r="EN73" s="258">
        <f>SUM(EN74:EN75)</f>
        <v>0</v>
      </c>
      <c r="EO73" s="188" t="e">
        <f t="shared" ref="EO73:EO83" si="273">EN73/DJ73</f>
        <v>#DIV/0!</v>
      </c>
      <c r="EP73" s="175">
        <v>0</v>
      </c>
      <c r="EQ73" s="188">
        <v>0</v>
      </c>
      <c r="ER73" s="175">
        <v>0</v>
      </c>
      <c r="ES73" s="258"/>
      <c r="ET73" s="258"/>
      <c r="EU73" s="171">
        <f t="shared" si="149"/>
        <v>0</v>
      </c>
      <c r="EV73" s="161" t="e">
        <f t="shared" si="141"/>
        <v>#DIV/0!</v>
      </c>
      <c r="EW73" s="175">
        <f t="shared" si="190"/>
        <v>0</v>
      </c>
      <c r="EX73" s="258"/>
      <c r="EY73" s="258"/>
      <c r="EZ73" s="275"/>
      <c r="FA73" s="188" t="e">
        <f t="shared" ref="FA73:FA83" si="274">EZ73/DI73</f>
        <v>#DIV/0!</v>
      </c>
      <c r="FB73" s="275">
        <f>SUM(FB74:FB75)</f>
        <v>0</v>
      </c>
      <c r="FC73" s="161" t="e">
        <f t="shared" ref="FC73:FC83" si="275">FB73/DJ73</f>
        <v>#DIV/0!</v>
      </c>
      <c r="FD73" s="258"/>
      <c r="FE73" s="258"/>
      <c r="FF73" s="258"/>
      <c r="FG73" s="258"/>
      <c r="FH73" s="275"/>
      <c r="FI73" s="161" t="e">
        <f t="shared" ref="FI73:FI83" si="276">FH73/DI73</f>
        <v>#DIV/0!</v>
      </c>
      <c r="FJ73" s="275">
        <f>SUM(FJ74:FJ75)</f>
        <v>0</v>
      </c>
      <c r="FK73" s="161" t="e">
        <f t="shared" ref="FK73:FK83" si="277">FJ73/DJ73</f>
        <v>#DIV/0!</v>
      </c>
      <c r="FL73" s="258"/>
      <c r="FM73" s="258"/>
      <c r="FN73" s="258"/>
      <c r="FO73" s="276"/>
    </row>
    <row r="74" spans="2:178" s="240" customFormat="1" ht="22.5" hidden="1" customHeight="1" x14ac:dyDescent="0.25">
      <c r="B74" s="229"/>
      <c r="C74" s="230" t="s">
        <v>143</v>
      </c>
      <c r="D74" s="231"/>
      <c r="E74" s="232">
        <f t="shared" si="239"/>
        <v>0</v>
      </c>
      <c r="F74" s="232"/>
      <c r="G74" s="232"/>
      <c r="H74" s="232">
        <f t="shared" si="240"/>
        <v>0</v>
      </c>
      <c r="I74" s="232">
        <f>L74-F74</f>
        <v>0</v>
      </c>
      <c r="J74" s="232"/>
      <c r="K74" s="232">
        <f t="shared" si="241"/>
        <v>0</v>
      </c>
      <c r="L74" s="232"/>
      <c r="M74" s="232"/>
      <c r="N74" s="232">
        <f t="shared" si="242"/>
        <v>0</v>
      </c>
      <c r="O74" s="232">
        <f>R74-L74</f>
        <v>0</v>
      </c>
      <c r="P74" s="232"/>
      <c r="Q74" s="233">
        <f t="shared" si="243"/>
        <v>0</v>
      </c>
      <c r="R74" s="233"/>
      <c r="S74" s="233"/>
      <c r="T74" s="233">
        <f t="shared" si="244"/>
        <v>0</v>
      </c>
      <c r="U74" s="233"/>
      <c r="V74" s="233"/>
      <c r="W74" s="233">
        <f t="shared" si="245"/>
        <v>0</v>
      </c>
      <c r="X74" s="233">
        <f>AA74-U74</f>
        <v>0</v>
      </c>
      <c r="Y74" s="233"/>
      <c r="Z74" s="233">
        <f t="shared" si="246"/>
        <v>0</v>
      </c>
      <c r="AA74" s="233"/>
      <c r="AB74" s="233"/>
      <c r="AC74" s="233">
        <f>AD74+AE74</f>
        <v>0</v>
      </c>
      <c r="AD74" s="233"/>
      <c r="AE74" s="233"/>
      <c r="AF74" s="233">
        <f>AG74+AH74</f>
        <v>0</v>
      </c>
      <c r="AG74" s="233"/>
      <c r="AH74" s="233"/>
      <c r="AI74" s="233"/>
      <c r="AJ74" s="233"/>
      <c r="AK74" s="234">
        <f t="shared" si="248"/>
        <v>0</v>
      </c>
      <c r="AL74" s="234">
        <f t="shared" si="248"/>
        <v>0</v>
      </c>
      <c r="AM74" s="862"/>
      <c r="AN74" s="250"/>
      <c r="AO74" s="235">
        <v>1</v>
      </c>
      <c r="AP74" s="250"/>
      <c r="AQ74" s="250"/>
      <c r="AR74" s="250"/>
      <c r="AS74" s="233">
        <f t="shared" si="249"/>
        <v>300</v>
      </c>
      <c r="AT74" s="233">
        <v>300</v>
      </c>
      <c r="AU74" s="233"/>
      <c r="AV74" s="233">
        <f t="shared" si="250"/>
        <v>-200</v>
      </c>
      <c r="AW74" s="233">
        <v>-200</v>
      </c>
      <c r="AX74" s="233"/>
      <c r="AY74" s="233">
        <f t="shared" si="251"/>
        <v>100</v>
      </c>
      <c r="AZ74" s="233">
        <f>AT74+AW74</f>
        <v>100</v>
      </c>
      <c r="BA74" s="233"/>
      <c r="BB74" s="233">
        <f t="shared" si="252"/>
        <v>300</v>
      </c>
      <c r="BC74" s="233">
        <v>300</v>
      </c>
      <c r="BD74" s="233"/>
      <c r="BE74" s="233">
        <f t="shared" si="253"/>
        <v>0</v>
      </c>
      <c r="BF74" s="233">
        <f>BW74-BC74</f>
        <v>0</v>
      </c>
      <c r="BG74" s="233"/>
      <c r="BH74" s="233">
        <f t="shared" si="254"/>
        <v>100</v>
      </c>
      <c r="BI74" s="233">
        <f>AZ74</f>
        <v>100</v>
      </c>
      <c r="BJ74" s="233"/>
      <c r="BK74" s="236">
        <v>1</v>
      </c>
      <c r="BL74" s="237">
        <f t="shared" si="255"/>
        <v>100</v>
      </c>
      <c r="BM74" s="237"/>
      <c r="BN74" s="237"/>
      <c r="BO74" s="237"/>
      <c r="BP74" s="237"/>
      <c r="BQ74" s="237"/>
      <c r="BR74" s="237"/>
      <c r="BS74" s="237">
        <f>BT74+BU74</f>
        <v>100</v>
      </c>
      <c r="BT74" s="237">
        <f>AZ74-BN74-BQ74</f>
        <v>100</v>
      </c>
      <c r="BU74" s="237"/>
      <c r="BV74" s="233">
        <f t="shared" si="256"/>
        <v>300</v>
      </c>
      <c r="BW74" s="233">
        <v>300</v>
      </c>
      <c r="BX74" s="233"/>
      <c r="BY74" s="233">
        <f t="shared" si="257"/>
        <v>0</v>
      </c>
      <c r="BZ74" s="233">
        <f>CC74-BI74</f>
        <v>0</v>
      </c>
      <c r="CA74" s="233"/>
      <c r="CB74" s="233">
        <f t="shared" si="258"/>
        <v>100</v>
      </c>
      <c r="CC74" s="233">
        <f>BI74</f>
        <v>100</v>
      </c>
      <c r="CD74" s="233"/>
      <c r="CE74" s="237">
        <v>1</v>
      </c>
      <c r="CF74" s="237">
        <f t="shared" si="259"/>
        <v>100</v>
      </c>
      <c r="CG74" s="233"/>
      <c r="CH74" s="233">
        <f t="shared" si="260"/>
        <v>8000</v>
      </c>
      <c r="CI74" s="233">
        <v>8000</v>
      </c>
      <c r="CJ74" s="233"/>
      <c r="CK74" s="233">
        <f t="shared" si="261"/>
        <v>0</v>
      </c>
      <c r="CL74" s="233">
        <f>CR74-CI74</f>
        <v>0</v>
      </c>
      <c r="CM74" s="233"/>
      <c r="CN74" s="233"/>
      <c r="CO74" s="233"/>
      <c r="CP74" s="233"/>
      <c r="CQ74" s="233">
        <f t="shared" si="262"/>
        <v>8000</v>
      </c>
      <c r="CR74" s="233">
        <v>8000</v>
      </c>
      <c r="CS74" s="233"/>
      <c r="CT74" s="233">
        <f t="shared" si="263"/>
        <v>0</v>
      </c>
      <c r="CU74" s="233"/>
      <c r="CV74" s="233"/>
      <c r="CW74" s="233">
        <f t="shared" si="264"/>
        <v>0</v>
      </c>
      <c r="CX74" s="233">
        <v>0</v>
      </c>
      <c r="CY74" s="233"/>
      <c r="CZ74" s="233">
        <f t="shared" si="265"/>
        <v>100</v>
      </c>
      <c r="DA74" s="233">
        <v>100</v>
      </c>
      <c r="DB74" s="233"/>
      <c r="DC74" s="233"/>
      <c r="DD74" s="233"/>
      <c r="DE74" s="233"/>
      <c r="DF74" s="233">
        <f t="shared" si="266"/>
        <v>0</v>
      </c>
      <c r="DG74" s="233">
        <f>DJ74-CX74</f>
        <v>0</v>
      </c>
      <c r="DH74" s="233"/>
      <c r="DI74" s="233">
        <f t="shared" si="267"/>
        <v>0</v>
      </c>
      <c r="DJ74" s="233">
        <f>CX74</f>
        <v>0</v>
      </c>
      <c r="DK74" s="233"/>
      <c r="DL74" s="233"/>
      <c r="DM74" s="210">
        <f t="shared" si="146"/>
        <v>0</v>
      </c>
      <c r="DN74" s="215" t="e">
        <f t="shared" si="147"/>
        <v>#DIV/0!</v>
      </c>
      <c r="DO74" s="233">
        <f>DC74</f>
        <v>0</v>
      </c>
      <c r="DP74" s="233"/>
      <c r="DQ74" s="233"/>
      <c r="DR74" s="171">
        <f t="shared" si="148"/>
        <v>0</v>
      </c>
      <c r="DS74" s="176" t="e">
        <f t="shared" si="268"/>
        <v>#DIV/0!</v>
      </c>
      <c r="DT74" s="171">
        <f t="shared" si="269"/>
        <v>0</v>
      </c>
      <c r="DU74" s="233"/>
      <c r="DV74" s="233"/>
      <c r="DW74" s="233"/>
      <c r="DX74" s="233">
        <f t="shared" si="270"/>
        <v>0</v>
      </c>
      <c r="DY74" s="176">
        <v>0</v>
      </c>
      <c r="DZ74" s="233">
        <f>DA74-100</f>
        <v>0</v>
      </c>
      <c r="EA74" s="176">
        <v>0</v>
      </c>
      <c r="EB74" s="171">
        <v>0</v>
      </c>
      <c r="EC74" s="176">
        <v>0</v>
      </c>
      <c r="ED74" s="233"/>
      <c r="EE74" s="176">
        <v>0</v>
      </c>
      <c r="EF74" s="251">
        <f t="shared" si="271"/>
        <v>0</v>
      </c>
      <c r="EG74" s="188" t="e">
        <f t="shared" si="272"/>
        <v>#DIV/0!</v>
      </c>
      <c r="EH74" s="216" t="e">
        <f t="shared" si="186"/>
        <v>#DIV/0!</v>
      </c>
      <c r="EI74" s="188"/>
      <c r="EJ74" s="188"/>
      <c r="EK74" s="188"/>
      <c r="EL74" s="188"/>
      <c r="EM74" s="188"/>
      <c r="EN74" s="233">
        <v>0</v>
      </c>
      <c r="EO74" s="188" t="e">
        <f t="shared" si="273"/>
        <v>#DIV/0!</v>
      </c>
      <c r="EP74" s="175">
        <v>0</v>
      </c>
      <c r="EQ74" s="188">
        <v>0</v>
      </c>
      <c r="ER74" s="175">
        <v>0</v>
      </c>
      <c r="ES74" s="233"/>
      <c r="ET74" s="233"/>
      <c r="EU74" s="171">
        <f t="shared" si="149"/>
        <v>0</v>
      </c>
      <c r="EV74" s="161" t="e">
        <f t="shared" si="141"/>
        <v>#DIV/0!</v>
      </c>
      <c r="EW74" s="175">
        <f t="shared" si="190"/>
        <v>0</v>
      </c>
      <c r="EX74" s="233"/>
      <c r="EY74" s="233"/>
      <c r="EZ74" s="232"/>
      <c r="FA74" s="188" t="e">
        <f t="shared" si="274"/>
        <v>#DIV/0!</v>
      </c>
      <c r="FB74" s="232"/>
      <c r="FC74" s="161" t="e">
        <f t="shared" si="275"/>
        <v>#DIV/0!</v>
      </c>
      <c r="FD74" s="233"/>
      <c r="FE74" s="233"/>
      <c r="FF74" s="233"/>
      <c r="FG74" s="233"/>
      <c r="FH74" s="232"/>
      <c r="FI74" s="161" t="e">
        <f t="shared" si="276"/>
        <v>#DIV/0!</v>
      </c>
      <c r="FJ74" s="232"/>
      <c r="FK74" s="161" t="e">
        <f t="shared" si="277"/>
        <v>#DIV/0!</v>
      </c>
      <c r="FL74" s="233"/>
      <c r="FM74" s="233"/>
      <c r="FN74" s="233"/>
      <c r="FO74" s="239"/>
    </row>
    <row r="75" spans="2:178" s="240" customFormat="1" ht="22.5" hidden="1" customHeight="1" x14ac:dyDescent="0.25">
      <c r="B75" s="229"/>
      <c r="C75" s="230" t="s">
        <v>189</v>
      </c>
      <c r="D75" s="231"/>
      <c r="E75" s="232">
        <f t="shared" si="239"/>
        <v>0</v>
      </c>
      <c r="F75" s="232"/>
      <c r="G75" s="232"/>
      <c r="H75" s="232">
        <f t="shared" si="240"/>
        <v>0</v>
      </c>
      <c r="I75" s="232">
        <f>L75-F75</f>
        <v>0</v>
      </c>
      <c r="J75" s="232"/>
      <c r="K75" s="232">
        <f t="shared" si="241"/>
        <v>0</v>
      </c>
      <c r="L75" s="232"/>
      <c r="M75" s="232"/>
      <c r="N75" s="232">
        <f t="shared" si="242"/>
        <v>0</v>
      </c>
      <c r="O75" s="232">
        <f>R75-L75</f>
        <v>0</v>
      </c>
      <c r="P75" s="232"/>
      <c r="Q75" s="233">
        <f t="shared" si="243"/>
        <v>0</v>
      </c>
      <c r="R75" s="233"/>
      <c r="S75" s="233"/>
      <c r="T75" s="233">
        <f t="shared" si="244"/>
        <v>0</v>
      </c>
      <c r="U75" s="233"/>
      <c r="V75" s="233"/>
      <c r="W75" s="233">
        <f t="shared" si="245"/>
        <v>0</v>
      </c>
      <c r="X75" s="233">
        <f>AA75-U75</f>
        <v>0</v>
      </c>
      <c r="Y75" s="233"/>
      <c r="Z75" s="233">
        <f t="shared" si="246"/>
        <v>0</v>
      </c>
      <c r="AA75" s="233"/>
      <c r="AB75" s="233"/>
      <c r="AC75" s="233">
        <f>AD75+AE75</f>
        <v>0</v>
      </c>
      <c r="AD75" s="233"/>
      <c r="AE75" s="233"/>
      <c r="AF75" s="233">
        <f>AG75+AH75</f>
        <v>0</v>
      </c>
      <c r="AG75" s="233"/>
      <c r="AH75" s="233"/>
      <c r="AI75" s="233"/>
      <c r="AJ75" s="233"/>
      <c r="AK75" s="234">
        <f t="shared" si="248"/>
        <v>0</v>
      </c>
      <c r="AL75" s="234">
        <f t="shared" si="248"/>
        <v>0</v>
      </c>
      <c r="AM75" s="862"/>
      <c r="AN75" s="250"/>
      <c r="AO75" s="235">
        <v>1</v>
      </c>
      <c r="AP75" s="250"/>
      <c r="AQ75" s="250"/>
      <c r="AR75" s="250"/>
      <c r="AS75" s="233">
        <f t="shared" si="249"/>
        <v>0</v>
      </c>
      <c r="AT75" s="233"/>
      <c r="AU75" s="233"/>
      <c r="AV75" s="233">
        <f t="shared" si="250"/>
        <v>0</v>
      </c>
      <c r="AW75" s="233">
        <f>AZ75-AT75</f>
        <v>0</v>
      </c>
      <c r="AX75" s="233"/>
      <c r="AY75" s="233">
        <f t="shared" si="251"/>
        <v>0</v>
      </c>
      <c r="AZ75" s="233"/>
      <c r="BA75" s="233"/>
      <c r="BB75" s="233">
        <f t="shared" si="252"/>
        <v>0</v>
      </c>
      <c r="BC75" s="233"/>
      <c r="BD75" s="233"/>
      <c r="BE75" s="233">
        <f t="shared" si="253"/>
        <v>0</v>
      </c>
      <c r="BF75" s="233">
        <f>BW75-BC75</f>
        <v>0</v>
      </c>
      <c r="BG75" s="233"/>
      <c r="BH75" s="233">
        <f t="shared" si="254"/>
        <v>0</v>
      </c>
      <c r="BI75" s="233"/>
      <c r="BJ75" s="233"/>
      <c r="BK75" s="236">
        <v>1</v>
      </c>
      <c r="BL75" s="237">
        <f t="shared" si="255"/>
        <v>0</v>
      </c>
      <c r="BM75" s="237"/>
      <c r="BN75" s="237"/>
      <c r="BO75" s="237"/>
      <c r="BP75" s="237"/>
      <c r="BQ75" s="237"/>
      <c r="BR75" s="237"/>
      <c r="BS75" s="237"/>
      <c r="BT75" s="237"/>
      <c r="BU75" s="237"/>
      <c r="BV75" s="233">
        <f t="shared" si="256"/>
        <v>0</v>
      </c>
      <c r="BW75" s="233"/>
      <c r="BX75" s="233"/>
      <c r="BY75" s="233">
        <f t="shared" si="257"/>
        <v>0</v>
      </c>
      <c r="BZ75" s="233">
        <f>CC75-BW75</f>
        <v>0</v>
      </c>
      <c r="CA75" s="233"/>
      <c r="CB75" s="233">
        <f t="shared" si="258"/>
        <v>0</v>
      </c>
      <c r="CC75" s="233"/>
      <c r="CD75" s="233"/>
      <c r="CE75" s="237">
        <v>1</v>
      </c>
      <c r="CF75" s="237">
        <f t="shared" si="259"/>
        <v>0</v>
      </c>
      <c r="CG75" s="233"/>
      <c r="CH75" s="233">
        <f t="shared" si="260"/>
        <v>0</v>
      </c>
      <c r="CI75" s="233"/>
      <c r="CJ75" s="233"/>
      <c r="CK75" s="233">
        <f t="shared" si="261"/>
        <v>0</v>
      </c>
      <c r="CL75" s="233">
        <f>CR75-CI75</f>
        <v>0</v>
      </c>
      <c r="CM75" s="233"/>
      <c r="CN75" s="233"/>
      <c r="CO75" s="233"/>
      <c r="CP75" s="233"/>
      <c r="CQ75" s="233">
        <f t="shared" si="262"/>
        <v>0</v>
      </c>
      <c r="CR75" s="233"/>
      <c r="CS75" s="233"/>
      <c r="CT75" s="233">
        <f t="shared" si="263"/>
        <v>0</v>
      </c>
      <c r="CU75" s="233"/>
      <c r="CV75" s="233"/>
      <c r="CW75" s="233">
        <f t="shared" si="264"/>
        <v>0</v>
      </c>
      <c r="CX75" s="233"/>
      <c r="CY75" s="233"/>
      <c r="CZ75" s="233">
        <f t="shared" si="265"/>
        <v>0</v>
      </c>
      <c r="DA75" s="233"/>
      <c r="DB75" s="233"/>
      <c r="DC75" s="233"/>
      <c r="DD75" s="233"/>
      <c r="DE75" s="233"/>
      <c r="DF75" s="233">
        <f t="shared" si="266"/>
        <v>0</v>
      </c>
      <c r="DG75" s="233"/>
      <c r="DH75" s="233"/>
      <c r="DI75" s="233">
        <f t="shared" si="267"/>
        <v>0</v>
      </c>
      <c r="DJ75" s="233"/>
      <c r="DK75" s="233"/>
      <c r="DL75" s="233"/>
      <c r="DM75" s="210">
        <f t="shared" si="146"/>
        <v>0</v>
      </c>
      <c r="DN75" s="215" t="e">
        <f t="shared" si="147"/>
        <v>#DIV/0!</v>
      </c>
      <c r="DO75" s="233"/>
      <c r="DP75" s="233"/>
      <c r="DQ75" s="233"/>
      <c r="DR75" s="171">
        <f t="shared" si="148"/>
        <v>0</v>
      </c>
      <c r="DS75" s="176" t="e">
        <f t="shared" si="268"/>
        <v>#DIV/0!</v>
      </c>
      <c r="DT75" s="171">
        <f t="shared" si="269"/>
        <v>0</v>
      </c>
      <c r="DU75" s="233"/>
      <c r="DV75" s="233"/>
      <c r="DW75" s="233"/>
      <c r="DX75" s="233">
        <f t="shared" si="270"/>
        <v>0</v>
      </c>
      <c r="DY75" s="176">
        <v>0</v>
      </c>
      <c r="DZ75" s="233"/>
      <c r="EA75" s="176">
        <v>0</v>
      </c>
      <c r="EB75" s="171">
        <v>0</v>
      </c>
      <c r="EC75" s="176">
        <v>0</v>
      </c>
      <c r="ED75" s="233"/>
      <c r="EE75" s="176">
        <v>0</v>
      </c>
      <c r="EF75" s="251">
        <f t="shared" si="271"/>
        <v>0</v>
      </c>
      <c r="EG75" s="188" t="e">
        <f t="shared" si="272"/>
        <v>#DIV/0!</v>
      </c>
      <c r="EH75" s="216" t="e">
        <f t="shared" si="186"/>
        <v>#DIV/0!</v>
      </c>
      <c r="EI75" s="188"/>
      <c r="EJ75" s="188"/>
      <c r="EK75" s="188"/>
      <c r="EL75" s="188"/>
      <c r="EM75" s="188"/>
      <c r="EN75" s="233"/>
      <c r="EO75" s="188" t="e">
        <f t="shared" si="273"/>
        <v>#DIV/0!</v>
      </c>
      <c r="EP75" s="175">
        <v>0</v>
      </c>
      <c r="EQ75" s="188">
        <v>0</v>
      </c>
      <c r="ER75" s="175">
        <v>0</v>
      </c>
      <c r="ES75" s="233"/>
      <c r="ET75" s="233"/>
      <c r="EU75" s="171">
        <f t="shared" si="149"/>
        <v>0</v>
      </c>
      <c r="EV75" s="161" t="e">
        <f t="shared" si="141"/>
        <v>#DIV/0!</v>
      </c>
      <c r="EW75" s="175">
        <f t="shared" si="190"/>
        <v>0</v>
      </c>
      <c r="EX75" s="233"/>
      <c r="EY75" s="233"/>
      <c r="EZ75" s="232"/>
      <c r="FA75" s="188" t="e">
        <f t="shared" si="274"/>
        <v>#DIV/0!</v>
      </c>
      <c r="FB75" s="232"/>
      <c r="FC75" s="161" t="e">
        <f t="shared" si="275"/>
        <v>#DIV/0!</v>
      </c>
      <c r="FD75" s="233"/>
      <c r="FE75" s="233"/>
      <c r="FF75" s="233"/>
      <c r="FG75" s="233"/>
      <c r="FH75" s="232"/>
      <c r="FI75" s="161" t="e">
        <f t="shared" si="276"/>
        <v>#DIV/0!</v>
      </c>
      <c r="FJ75" s="232"/>
      <c r="FK75" s="161" t="e">
        <f t="shared" si="277"/>
        <v>#DIV/0!</v>
      </c>
      <c r="FL75" s="233"/>
      <c r="FM75" s="233"/>
      <c r="FN75" s="233"/>
      <c r="FO75" s="239"/>
    </row>
    <row r="76" spans="2:178" s="277" customFormat="1" ht="61.5" hidden="1" customHeight="1" x14ac:dyDescent="0.25">
      <c r="B76" s="269" t="s">
        <v>190</v>
      </c>
      <c r="C76" s="271" t="s">
        <v>191</v>
      </c>
      <c r="D76" s="263" t="s">
        <v>192</v>
      </c>
      <c r="E76" s="264">
        <f t="shared" si="239"/>
        <v>0</v>
      </c>
      <c r="F76" s="275">
        <f>SUM(F77:F78)</f>
        <v>0</v>
      </c>
      <c r="G76" s="275"/>
      <c r="H76" s="264">
        <f t="shared" si="240"/>
        <v>0</v>
      </c>
      <c r="I76" s="275">
        <f>SUM(I77:I78)</f>
        <v>0</v>
      </c>
      <c r="J76" s="275"/>
      <c r="K76" s="264">
        <f t="shared" si="241"/>
        <v>0</v>
      </c>
      <c r="L76" s="275">
        <f>SUM(L77:L78)</f>
        <v>0</v>
      </c>
      <c r="M76" s="275"/>
      <c r="N76" s="264">
        <f t="shared" si="242"/>
        <v>0</v>
      </c>
      <c r="O76" s="275">
        <f>SUM(O77:O78)</f>
        <v>0</v>
      </c>
      <c r="P76" s="275"/>
      <c r="Q76" s="251">
        <f t="shared" si="243"/>
        <v>0</v>
      </c>
      <c r="R76" s="258">
        <f>SUM(R77:R78)</f>
        <v>0</v>
      </c>
      <c r="S76" s="258"/>
      <c r="T76" s="251">
        <f t="shared" si="244"/>
        <v>0</v>
      </c>
      <c r="U76" s="258">
        <f>SUM(U77:U78)</f>
        <v>0</v>
      </c>
      <c r="V76" s="258"/>
      <c r="W76" s="251">
        <f t="shared" si="245"/>
        <v>0</v>
      </c>
      <c r="X76" s="258">
        <f>SUM(X77:X78)</f>
        <v>0</v>
      </c>
      <c r="Y76" s="258"/>
      <c r="Z76" s="251">
        <f t="shared" si="246"/>
        <v>0</v>
      </c>
      <c r="AA76" s="258">
        <f t="shared" ref="AA76:AH76" si="278">SUM(AA77:AA78)</f>
        <v>0</v>
      </c>
      <c r="AB76" s="258">
        <f t="shared" si="278"/>
        <v>0</v>
      </c>
      <c r="AC76" s="258">
        <f t="shared" si="278"/>
        <v>0</v>
      </c>
      <c r="AD76" s="258">
        <f t="shared" si="278"/>
        <v>0</v>
      </c>
      <c r="AE76" s="258">
        <f t="shared" si="278"/>
        <v>0</v>
      </c>
      <c r="AF76" s="258">
        <f t="shared" si="278"/>
        <v>0</v>
      </c>
      <c r="AG76" s="258">
        <f t="shared" si="278"/>
        <v>0</v>
      </c>
      <c r="AH76" s="258">
        <f t="shared" si="278"/>
        <v>0</v>
      </c>
      <c r="AI76" s="258">
        <v>0</v>
      </c>
      <c r="AJ76" s="258">
        <f>SUM(AJ77:AJ78)</f>
        <v>0</v>
      </c>
      <c r="AK76" s="258">
        <f t="shared" si="248"/>
        <v>0</v>
      </c>
      <c r="AL76" s="258">
        <f t="shared" si="248"/>
        <v>0</v>
      </c>
      <c r="AM76" s="862" t="s">
        <v>193</v>
      </c>
      <c r="AN76" s="259" t="s">
        <v>193</v>
      </c>
      <c r="AO76" s="172">
        <v>1</v>
      </c>
      <c r="AP76" s="259"/>
      <c r="AQ76" s="259"/>
      <c r="AR76" s="259"/>
      <c r="AS76" s="251">
        <f t="shared" si="249"/>
        <v>500</v>
      </c>
      <c r="AT76" s="258">
        <f>SUM(AT77:AT78)</f>
        <v>500</v>
      </c>
      <c r="AU76" s="258">
        <f>SUM(AU77:AU78)</f>
        <v>0</v>
      </c>
      <c r="AV76" s="251">
        <f t="shared" si="250"/>
        <v>0</v>
      </c>
      <c r="AW76" s="258">
        <f>SUM(AW77:AW78)</f>
        <v>0</v>
      </c>
      <c r="AX76" s="258"/>
      <c r="AY76" s="251">
        <f t="shared" si="251"/>
        <v>500</v>
      </c>
      <c r="AZ76" s="258">
        <f>SUM(AZ77:AZ78)</f>
        <v>500</v>
      </c>
      <c r="BA76" s="258">
        <f>SUM(BA77:BA78)</f>
        <v>0</v>
      </c>
      <c r="BB76" s="251">
        <f t="shared" si="252"/>
        <v>500</v>
      </c>
      <c r="BC76" s="258">
        <f>SUM(BC77:BC78)</f>
        <v>500</v>
      </c>
      <c r="BD76" s="258"/>
      <c r="BE76" s="251">
        <f t="shared" si="253"/>
        <v>0</v>
      </c>
      <c r="BF76" s="258">
        <f>SUM(BF77:BF78)</f>
        <v>0</v>
      </c>
      <c r="BG76" s="258"/>
      <c r="BH76" s="251">
        <f t="shared" si="254"/>
        <v>500</v>
      </c>
      <c r="BI76" s="258">
        <f>SUM(BI77:BI78)</f>
        <v>500</v>
      </c>
      <c r="BJ76" s="258">
        <f>SUM(BJ77:BJ78)</f>
        <v>0</v>
      </c>
      <c r="BK76" s="174">
        <v>1</v>
      </c>
      <c r="BL76" s="175">
        <f t="shared" si="255"/>
        <v>500</v>
      </c>
      <c r="BM76" s="175"/>
      <c r="BN76" s="175"/>
      <c r="BO76" s="175"/>
      <c r="BP76" s="175"/>
      <c r="BQ76" s="175"/>
      <c r="BR76" s="175"/>
      <c r="BS76" s="175">
        <f>BS77</f>
        <v>500</v>
      </c>
      <c r="BT76" s="175">
        <f>BT77</f>
        <v>500</v>
      </c>
      <c r="BU76" s="175">
        <f>BU77</f>
        <v>0</v>
      </c>
      <c r="BV76" s="251">
        <f t="shared" si="256"/>
        <v>500</v>
      </c>
      <c r="BW76" s="258">
        <f>SUM(BW77:BW78)</f>
        <v>500</v>
      </c>
      <c r="BX76" s="258"/>
      <c r="BY76" s="251">
        <f t="shared" si="257"/>
        <v>0</v>
      </c>
      <c r="BZ76" s="258">
        <f>SUM(BZ77:BZ78)</f>
        <v>0</v>
      </c>
      <c r="CA76" s="258"/>
      <c r="CB76" s="251">
        <f t="shared" si="258"/>
        <v>500</v>
      </c>
      <c r="CC76" s="258">
        <f>SUM(CC77:CC78)</f>
        <v>500</v>
      </c>
      <c r="CD76" s="258"/>
      <c r="CE76" s="175">
        <v>1</v>
      </c>
      <c r="CF76" s="175">
        <f t="shared" si="259"/>
        <v>500</v>
      </c>
      <c r="CG76" s="251"/>
      <c r="CH76" s="251">
        <f t="shared" si="260"/>
        <v>10000</v>
      </c>
      <c r="CI76" s="258">
        <f>SUM(CI77:CI78)</f>
        <v>10000</v>
      </c>
      <c r="CJ76" s="258">
        <f>SUM(CJ77:CJ78)</f>
        <v>0</v>
      </c>
      <c r="CK76" s="251">
        <f t="shared" si="261"/>
        <v>0</v>
      </c>
      <c r="CL76" s="258">
        <f>SUM(CL77:CL78)</f>
        <v>0</v>
      </c>
      <c r="CM76" s="258"/>
      <c r="CN76" s="258"/>
      <c r="CO76" s="258"/>
      <c r="CP76" s="258"/>
      <c r="CQ76" s="251">
        <f t="shared" si="262"/>
        <v>10000</v>
      </c>
      <c r="CR76" s="258">
        <f>SUM(CR77:CR78)</f>
        <v>10000</v>
      </c>
      <c r="CS76" s="258">
        <f>SUM(CS77:CS78)</f>
        <v>0</v>
      </c>
      <c r="CT76" s="251">
        <f t="shared" si="263"/>
        <v>0</v>
      </c>
      <c r="CU76" s="258"/>
      <c r="CV76" s="258"/>
      <c r="CW76" s="251">
        <f t="shared" si="264"/>
        <v>0</v>
      </c>
      <c r="CX76" s="258">
        <f>SUM(CX77:CX78)</f>
        <v>0</v>
      </c>
      <c r="CY76" s="258"/>
      <c r="CZ76" s="251">
        <f t="shared" si="265"/>
        <v>500</v>
      </c>
      <c r="DA76" s="258">
        <f>SUM(DA77:DA78)</f>
        <v>500</v>
      </c>
      <c r="DB76" s="258">
        <f>SUM(DB77:DB78)</f>
        <v>0</v>
      </c>
      <c r="DC76" s="258"/>
      <c r="DD76" s="258"/>
      <c r="DE76" s="258"/>
      <c r="DF76" s="251">
        <f t="shared" si="266"/>
        <v>0</v>
      </c>
      <c r="DG76" s="258">
        <f>SUM(DG77:DG78)</f>
        <v>0</v>
      </c>
      <c r="DH76" s="258"/>
      <c r="DI76" s="251">
        <f t="shared" si="267"/>
        <v>0</v>
      </c>
      <c r="DJ76" s="258">
        <f>SUM(DJ77:DJ78)</f>
        <v>0</v>
      </c>
      <c r="DK76" s="258">
        <v>0</v>
      </c>
      <c r="DL76" s="258">
        <v>0</v>
      </c>
      <c r="DM76" s="210">
        <f t="shared" si="146"/>
        <v>0</v>
      </c>
      <c r="DN76" s="215" t="e">
        <f t="shared" si="147"/>
        <v>#DIV/0!</v>
      </c>
      <c r="DO76" s="258">
        <f>SUM(DO77:DO78)</f>
        <v>0</v>
      </c>
      <c r="DP76" s="258"/>
      <c r="DQ76" s="258"/>
      <c r="DR76" s="171">
        <f t="shared" si="148"/>
        <v>0</v>
      </c>
      <c r="DS76" s="176" t="e">
        <f t="shared" si="268"/>
        <v>#DIV/0!</v>
      </c>
      <c r="DT76" s="171">
        <f t="shared" si="269"/>
        <v>0</v>
      </c>
      <c r="DU76" s="258"/>
      <c r="DV76" s="258"/>
      <c r="DW76" s="258"/>
      <c r="DX76" s="251">
        <f t="shared" si="270"/>
        <v>0</v>
      </c>
      <c r="DY76" s="176">
        <v>0</v>
      </c>
      <c r="DZ76" s="258">
        <f>SUM(DZ77:DZ78)</f>
        <v>0</v>
      </c>
      <c r="EA76" s="176">
        <v>0</v>
      </c>
      <c r="EB76" s="171">
        <v>0</v>
      </c>
      <c r="EC76" s="176">
        <v>0</v>
      </c>
      <c r="ED76" s="258"/>
      <c r="EE76" s="176">
        <v>0</v>
      </c>
      <c r="EF76" s="251">
        <f t="shared" si="271"/>
        <v>0</v>
      </c>
      <c r="EG76" s="188" t="e">
        <f t="shared" si="272"/>
        <v>#DIV/0!</v>
      </c>
      <c r="EH76" s="216" t="e">
        <f t="shared" si="186"/>
        <v>#DIV/0!</v>
      </c>
      <c r="EI76" s="188"/>
      <c r="EJ76" s="188"/>
      <c r="EK76" s="188"/>
      <c r="EL76" s="188"/>
      <c r="EM76" s="188"/>
      <c r="EN76" s="258">
        <f>SUM(EN77:EN78)</f>
        <v>0</v>
      </c>
      <c r="EO76" s="188" t="e">
        <f t="shared" si="273"/>
        <v>#DIV/0!</v>
      </c>
      <c r="EP76" s="175">
        <v>0</v>
      </c>
      <c r="EQ76" s="188">
        <v>0</v>
      </c>
      <c r="ER76" s="175">
        <v>0</v>
      </c>
      <c r="ES76" s="258"/>
      <c r="ET76" s="258"/>
      <c r="EU76" s="171">
        <f t="shared" si="149"/>
        <v>0</v>
      </c>
      <c r="EV76" s="161" t="e">
        <f t="shared" si="141"/>
        <v>#DIV/0!</v>
      </c>
      <c r="EW76" s="175">
        <f t="shared" si="190"/>
        <v>0</v>
      </c>
      <c r="EX76" s="258"/>
      <c r="EY76" s="258"/>
      <c r="EZ76" s="275"/>
      <c r="FA76" s="188" t="e">
        <f t="shared" si="274"/>
        <v>#DIV/0!</v>
      </c>
      <c r="FB76" s="275">
        <f>SUM(FB77:FB78)</f>
        <v>0</v>
      </c>
      <c r="FC76" s="161" t="e">
        <f t="shared" si="275"/>
        <v>#DIV/0!</v>
      </c>
      <c r="FD76" s="258"/>
      <c r="FE76" s="258"/>
      <c r="FF76" s="258"/>
      <c r="FG76" s="258"/>
      <c r="FH76" s="275"/>
      <c r="FI76" s="161" t="e">
        <f t="shared" si="276"/>
        <v>#DIV/0!</v>
      </c>
      <c r="FJ76" s="275">
        <f>SUM(FJ77:FJ78)</f>
        <v>0</v>
      </c>
      <c r="FK76" s="161" t="e">
        <f t="shared" si="277"/>
        <v>#DIV/0!</v>
      </c>
      <c r="FL76" s="258"/>
      <c r="FM76" s="258"/>
      <c r="FN76" s="258"/>
      <c r="FO76" s="276"/>
    </row>
    <row r="77" spans="2:178" s="240" customFormat="1" ht="22.5" hidden="1" customHeight="1" x14ac:dyDescent="0.25">
      <c r="B77" s="229"/>
      <c r="C77" s="230" t="s">
        <v>143</v>
      </c>
      <c r="D77" s="231"/>
      <c r="E77" s="232">
        <f t="shared" si="239"/>
        <v>0</v>
      </c>
      <c r="F77" s="232"/>
      <c r="G77" s="232"/>
      <c r="H77" s="232">
        <f t="shared" si="240"/>
        <v>0</v>
      </c>
      <c r="I77" s="232">
        <f>L77-F77</f>
        <v>0</v>
      </c>
      <c r="J77" s="232"/>
      <c r="K77" s="232">
        <f t="shared" si="241"/>
        <v>0</v>
      </c>
      <c r="L77" s="232"/>
      <c r="M77" s="232"/>
      <c r="N77" s="232">
        <f t="shared" si="242"/>
        <v>0</v>
      </c>
      <c r="O77" s="232">
        <f>R77-L77</f>
        <v>0</v>
      </c>
      <c r="P77" s="232"/>
      <c r="Q77" s="233">
        <f t="shared" si="243"/>
        <v>0</v>
      </c>
      <c r="R77" s="233"/>
      <c r="S77" s="233"/>
      <c r="T77" s="233">
        <f t="shared" si="244"/>
        <v>0</v>
      </c>
      <c r="U77" s="233"/>
      <c r="V77" s="233"/>
      <c r="W77" s="233">
        <f t="shared" si="245"/>
        <v>0</v>
      </c>
      <c r="X77" s="233">
        <f>AA77-U77</f>
        <v>0</v>
      </c>
      <c r="Y77" s="233"/>
      <c r="Z77" s="233">
        <f t="shared" si="246"/>
        <v>0</v>
      </c>
      <c r="AA77" s="233"/>
      <c r="AB77" s="233"/>
      <c r="AC77" s="233">
        <f>AD77+AE77</f>
        <v>0</v>
      </c>
      <c r="AD77" s="233"/>
      <c r="AE77" s="233"/>
      <c r="AF77" s="233">
        <f>AG77+AH77</f>
        <v>0</v>
      </c>
      <c r="AG77" s="233"/>
      <c r="AH77" s="233"/>
      <c r="AI77" s="233"/>
      <c r="AJ77" s="233"/>
      <c r="AK77" s="234">
        <f t="shared" si="248"/>
        <v>0</v>
      </c>
      <c r="AL77" s="234">
        <f t="shared" si="248"/>
        <v>0</v>
      </c>
      <c r="AM77" s="862"/>
      <c r="AN77" s="250"/>
      <c r="AO77" s="235">
        <v>1</v>
      </c>
      <c r="AP77" s="250"/>
      <c r="AQ77" s="250"/>
      <c r="AR77" s="250"/>
      <c r="AS77" s="233">
        <f t="shared" si="249"/>
        <v>500</v>
      </c>
      <c r="AT77" s="233">
        <v>500</v>
      </c>
      <c r="AU77" s="233"/>
      <c r="AV77" s="233">
        <f t="shared" si="250"/>
        <v>0</v>
      </c>
      <c r="AW77" s="233">
        <v>0</v>
      </c>
      <c r="AX77" s="233"/>
      <c r="AY77" s="233">
        <f t="shared" si="251"/>
        <v>500</v>
      </c>
      <c r="AZ77" s="233">
        <f>AT77+AW77</f>
        <v>500</v>
      </c>
      <c r="BA77" s="233"/>
      <c r="BB77" s="233">
        <f t="shared" si="252"/>
        <v>500</v>
      </c>
      <c r="BC77" s="233">
        <v>500</v>
      </c>
      <c r="BD77" s="233"/>
      <c r="BE77" s="233">
        <f t="shared" si="253"/>
        <v>0</v>
      </c>
      <c r="BF77" s="233">
        <f>BW77-BC77</f>
        <v>0</v>
      </c>
      <c r="BG77" s="233"/>
      <c r="BH77" s="233">
        <f t="shared" si="254"/>
        <v>500</v>
      </c>
      <c r="BI77" s="233">
        <f>BC77+BF77</f>
        <v>500</v>
      </c>
      <c r="BJ77" s="233"/>
      <c r="BK77" s="236">
        <v>1</v>
      </c>
      <c r="BL77" s="237">
        <f t="shared" si="255"/>
        <v>500</v>
      </c>
      <c r="BM77" s="237"/>
      <c r="BN77" s="237"/>
      <c r="BO77" s="237"/>
      <c r="BP77" s="237"/>
      <c r="BQ77" s="237"/>
      <c r="BR77" s="237"/>
      <c r="BS77" s="237">
        <f>BT77+BU77</f>
        <v>500</v>
      </c>
      <c r="BT77" s="237">
        <f>AZ77-BN77-BQ77</f>
        <v>500</v>
      </c>
      <c r="BU77" s="237"/>
      <c r="BV77" s="233">
        <f t="shared" si="256"/>
        <v>500</v>
      </c>
      <c r="BW77" s="233">
        <v>500</v>
      </c>
      <c r="BX77" s="233"/>
      <c r="BY77" s="233">
        <f t="shared" si="257"/>
        <v>0</v>
      </c>
      <c r="BZ77" s="233">
        <f>CC77-BW77</f>
        <v>0</v>
      </c>
      <c r="CA77" s="233"/>
      <c r="CB77" s="233">
        <f t="shared" si="258"/>
        <v>500</v>
      </c>
      <c r="CC77" s="233">
        <v>500</v>
      </c>
      <c r="CD77" s="233"/>
      <c r="CE77" s="237">
        <v>1</v>
      </c>
      <c r="CF77" s="237">
        <f t="shared" si="259"/>
        <v>500</v>
      </c>
      <c r="CG77" s="233"/>
      <c r="CH77" s="233">
        <f t="shared" si="260"/>
        <v>10000</v>
      </c>
      <c r="CI77" s="233">
        <v>10000</v>
      </c>
      <c r="CJ77" s="233"/>
      <c r="CK77" s="233">
        <f t="shared" si="261"/>
        <v>0</v>
      </c>
      <c r="CL77" s="233">
        <v>0</v>
      </c>
      <c r="CM77" s="233"/>
      <c r="CN77" s="233"/>
      <c r="CO77" s="233"/>
      <c r="CP77" s="233"/>
      <c r="CQ77" s="233">
        <f t="shared" si="262"/>
        <v>10000</v>
      </c>
      <c r="CR77" s="233">
        <v>10000</v>
      </c>
      <c r="CS77" s="233"/>
      <c r="CT77" s="233">
        <f t="shared" si="263"/>
        <v>0</v>
      </c>
      <c r="CU77" s="233"/>
      <c r="CV77" s="233"/>
      <c r="CW77" s="233">
        <f t="shared" si="264"/>
        <v>0</v>
      </c>
      <c r="CX77" s="233">
        <v>0</v>
      </c>
      <c r="CY77" s="233"/>
      <c r="CZ77" s="233">
        <f t="shared" si="265"/>
        <v>500</v>
      </c>
      <c r="DA77" s="233">
        <v>500</v>
      </c>
      <c r="DB77" s="233"/>
      <c r="DC77" s="233"/>
      <c r="DD77" s="233"/>
      <c r="DE77" s="233"/>
      <c r="DF77" s="233">
        <f t="shared" si="266"/>
        <v>0</v>
      </c>
      <c r="DG77" s="233">
        <f>DJ77-CX77</f>
        <v>0</v>
      </c>
      <c r="DH77" s="233"/>
      <c r="DI77" s="233">
        <f t="shared" si="267"/>
        <v>0</v>
      </c>
      <c r="DJ77" s="233">
        <v>0</v>
      </c>
      <c r="DK77" s="233"/>
      <c r="DL77" s="233"/>
      <c r="DM77" s="210">
        <f t="shared" si="146"/>
        <v>0</v>
      </c>
      <c r="DN77" s="215" t="e">
        <f t="shared" si="147"/>
        <v>#DIV/0!</v>
      </c>
      <c r="DO77" s="233">
        <v>0</v>
      </c>
      <c r="DP77" s="233"/>
      <c r="DQ77" s="233"/>
      <c r="DR77" s="171">
        <f t="shared" si="148"/>
        <v>0</v>
      </c>
      <c r="DS77" s="176" t="e">
        <f t="shared" si="268"/>
        <v>#DIV/0!</v>
      </c>
      <c r="DT77" s="171">
        <f t="shared" si="269"/>
        <v>0</v>
      </c>
      <c r="DU77" s="233"/>
      <c r="DV77" s="233"/>
      <c r="DW77" s="233"/>
      <c r="DX77" s="233">
        <f t="shared" si="270"/>
        <v>0</v>
      </c>
      <c r="DY77" s="176">
        <v>0</v>
      </c>
      <c r="DZ77" s="233">
        <v>0</v>
      </c>
      <c r="EA77" s="176">
        <v>0</v>
      </c>
      <c r="EB77" s="171">
        <v>0</v>
      </c>
      <c r="EC77" s="176">
        <v>0</v>
      </c>
      <c r="ED77" s="233"/>
      <c r="EE77" s="176">
        <v>0</v>
      </c>
      <c r="EF77" s="251">
        <f t="shared" si="271"/>
        <v>0</v>
      </c>
      <c r="EG77" s="188" t="e">
        <f t="shared" si="272"/>
        <v>#DIV/0!</v>
      </c>
      <c r="EH77" s="216" t="e">
        <f t="shared" si="186"/>
        <v>#DIV/0!</v>
      </c>
      <c r="EI77" s="188"/>
      <c r="EJ77" s="188"/>
      <c r="EK77" s="188"/>
      <c r="EL77" s="188"/>
      <c r="EM77" s="188"/>
      <c r="EN77" s="233">
        <v>0</v>
      </c>
      <c r="EO77" s="188" t="e">
        <f t="shared" si="273"/>
        <v>#DIV/0!</v>
      </c>
      <c r="EP77" s="175">
        <v>0</v>
      </c>
      <c r="EQ77" s="188">
        <v>0</v>
      </c>
      <c r="ER77" s="175">
        <v>0</v>
      </c>
      <c r="ES77" s="233"/>
      <c r="ET77" s="233"/>
      <c r="EU77" s="171">
        <f t="shared" si="149"/>
        <v>0</v>
      </c>
      <c r="EV77" s="161" t="e">
        <f t="shared" si="141"/>
        <v>#DIV/0!</v>
      </c>
      <c r="EW77" s="175">
        <f t="shared" si="190"/>
        <v>0</v>
      </c>
      <c r="EX77" s="233"/>
      <c r="EY77" s="233"/>
      <c r="EZ77" s="232"/>
      <c r="FA77" s="188" t="e">
        <f t="shared" si="274"/>
        <v>#DIV/0!</v>
      </c>
      <c r="FB77" s="232">
        <v>0</v>
      </c>
      <c r="FC77" s="161" t="e">
        <f t="shared" si="275"/>
        <v>#DIV/0!</v>
      </c>
      <c r="FD77" s="233"/>
      <c r="FE77" s="233"/>
      <c r="FF77" s="233"/>
      <c r="FG77" s="233"/>
      <c r="FH77" s="232"/>
      <c r="FI77" s="161" t="e">
        <f t="shared" si="276"/>
        <v>#DIV/0!</v>
      </c>
      <c r="FJ77" s="232">
        <v>0</v>
      </c>
      <c r="FK77" s="161" t="e">
        <f t="shared" si="277"/>
        <v>#DIV/0!</v>
      </c>
      <c r="FL77" s="233"/>
      <c r="FM77" s="233"/>
      <c r="FN77" s="233"/>
      <c r="FO77" s="239"/>
    </row>
    <row r="78" spans="2:178" s="240" customFormat="1" ht="22.5" hidden="1" customHeight="1" x14ac:dyDescent="0.25">
      <c r="B78" s="229"/>
      <c r="C78" s="230" t="s">
        <v>189</v>
      </c>
      <c r="D78" s="231"/>
      <c r="E78" s="232">
        <f t="shared" si="239"/>
        <v>0</v>
      </c>
      <c r="F78" s="232"/>
      <c r="G78" s="232"/>
      <c r="H78" s="232">
        <f t="shared" si="240"/>
        <v>0</v>
      </c>
      <c r="I78" s="232">
        <f>L78-F78</f>
        <v>0</v>
      </c>
      <c r="J78" s="232"/>
      <c r="K78" s="232">
        <f t="shared" si="241"/>
        <v>0</v>
      </c>
      <c r="L78" s="232"/>
      <c r="M78" s="232"/>
      <c r="N78" s="232">
        <f t="shared" si="242"/>
        <v>0</v>
      </c>
      <c r="O78" s="232">
        <f>R78-L78</f>
        <v>0</v>
      </c>
      <c r="P78" s="232"/>
      <c r="Q78" s="233">
        <f t="shared" si="243"/>
        <v>0</v>
      </c>
      <c r="R78" s="233"/>
      <c r="S78" s="233"/>
      <c r="T78" s="233">
        <f t="shared" si="244"/>
        <v>0</v>
      </c>
      <c r="U78" s="233"/>
      <c r="V78" s="233"/>
      <c r="W78" s="233">
        <f t="shared" si="245"/>
        <v>0</v>
      </c>
      <c r="X78" s="233">
        <f>AA78-U78</f>
        <v>0</v>
      </c>
      <c r="Y78" s="233"/>
      <c r="Z78" s="233">
        <f t="shared" si="246"/>
        <v>0</v>
      </c>
      <c r="AA78" s="233"/>
      <c r="AB78" s="233"/>
      <c r="AC78" s="233">
        <f>AD78+AE78</f>
        <v>0</v>
      </c>
      <c r="AD78" s="233"/>
      <c r="AE78" s="233"/>
      <c r="AF78" s="233">
        <f>AG78+AH78</f>
        <v>0</v>
      </c>
      <c r="AG78" s="233"/>
      <c r="AH78" s="233"/>
      <c r="AI78" s="233"/>
      <c r="AJ78" s="233"/>
      <c r="AK78" s="234">
        <f t="shared" si="248"/>
        <v>0</v>
      </c>
      <c r="AL78" s="234">
        <f t="shared" si="248"/>
        <v>0</v>
      </c>
      <c r="AM78" s="862"/>
      <c r="AN78" s="250"/>
      <c r="AO78" s="235">
        <v>1</v>
      </c>
      <c r="AP78" s="250"/>
      <c r="AQ78" s="250"/>
      <c r="AR78" s="250"/>
      <c r="AS78" s="233">
        <f t="shared" si="249"/>
        <v>0</v>
      </c>
      <c r="AT78" s="233"/>
      <c r="AU78" s="233"/>
      <c r="AV78" s="233">
        <f t="shared" si="250"/>
        <v>0</v>
      </c>
      <c r="AW78" s="233">
        <f>AZ78-AT78</f>
        <v>0</v>
      </c>
      <c r="AX78" s="233"/>
      <c r="AY78" s="233">
        <f t="shared" si="251"/>
        <v>0</v>
      </c>
      <c r="AZ78" s="233"/>
      <c r="BA78" s="233"/>
      <c r="BB78" s="233">
        <f t="shared" si="252"/>
        <v>0</v>
      </c>
      <c r="BC78" s="233"/>
      <c r="BD78" s="233"/>
      <c r="BE78" s="233">
        <f t="shared" si="253"/>
        <v>0</v>
      </c>
      <c r="BF78" s="233">
        <f>BW78-BC78</f>
        <v>0</v>
      </c>
      <c r="BG78" s="233"/>
      <c r="BH78" s="233">
        <f t="shared" si="254"/>
        <v>0</v>
      </c>
      <c r="BI78" s="233"/>
      <c r="BJ78" s="233"/>
      <c r="BK78" s="236">
        <v>1</v>
      </c>
      <c r="BL78" s="237">
        <f t="shared" si="255"/>
        <v>0</v>
      </c>
      <c r="BM78" s="237"/>
      <c r="BN78" s="237"/>
      <c r="BO78" s="237"/>
      <c r="BP78" s="237"/>
      <c r="BQ78" s="237"/>
      <c r="BR78" s="237"/>
      <c r="BS78" s="237"/>
      <c r="BT78" s="237"/>
      <c r="BU78" s="237"/>
      <c r="BV78" s="233">
        <f t="shared" si="256"/>
        <v>0</v>
      </c>
      <c r="BW78" s="233"/>
      <c r="BX78" s="233"/>
      <c r="BY78" s="233">
        <f t="shared" si="257"/>
        <v>0</v>
      </c>
      <c r="BZ78" s="233">
        <f>CC78-BW78</f>
        <v>0</v>
      </c>
      <c r="CA78" s="233"/>
      <c r="CB78" s="233">
        <f t="shared" si="258"/>
        <v>0</v>
      </c>
      <c r="CC78" s="233"/>
      <c r="CD78" s="233"/>
      <c r="CE78" s="237">
        <v>1</v>
      </c>
      <c r="CF78" s="237">
        <f t="shared" si="259"/>
        <v>0</v>
      </c>
      <c r="CG78" s="233"/>
      <c r="CH78" s="233">
        <f t="shared" si="260"/>
        <v>0</v>
      </c>
      <c r="CI78" s="233"/>
      <c r="CJ78" s="233"/>
      <c r="CK78" s="233">
        <f t="shared" si="261"/>
        <v>0</v>
      </c>
      <c r="CL78" s="233">
        <f>CR78-CI78</f>
        <v>0</v>
      </c>
      <c r="CM78" s="233"/>
      <c r="CN78" s="233"/>
      <c r="CO78" s="233"/>
      <c r="CP78" s="233"/>
      <c r="CQ78" s="233">
        <f t="shared" si="262"/>
        <v>0</v>
      </c>
      <c r="CR78" s="233"/>
      <c r="CS78" s="233"/>
      <c r="CT78" s="233">
        <f t="shared" si="263"/>
        <v>0</v>
      </c>
      <c r="CU78" s="233"/>
      <c r="CV78" s="233"/>
      <c r="CW78" s="233">
        <f t="shared" si="264"/>
        <v>0</v>
      </c>
      <c r="CX78" s="233"/>
      <c r="CY78" s="233"/>
      <c r="CZ78" s="233">
        <f t="shared" si="265"/>
        <v>0</v>
      </c>
      <c r="DA78" s="233"/>
      <c r="DB78" s="233"/>
      <c r="DC78" s="233"/>
      <c r="DD78" s="233"/>
      <c r="DE78" s="233"/>
      <c r="DF78" s="233">
        <f t="shared" si="266"/>
        <v>0</v>
      </c>
      <c r="DG78" s="233"/>
      <c r="DH78" s="233"/>
      <c r="DI78" s="233">
        <f t="shared" si="267"/>
        <v>0</v>
      </c>
      <c r="DJ78" s="233"/>
      <c r="DK78" s="233"/>
      <c r="DL78" s="233"/>
      <c r="DM78" s="210">
        <f t="shared" si="146"/>
        <v>0</v>
      </c>
      <c r="DN78" s="215" t="e">
        <f t="shared" si="147"/>
        <v>#DIV/0!</v>
      </c>
      <c r="DO78" s="233"/>
      <c r="DP78" s="233"/>
      <c r="DQ78" s="233"/>
      <c r="DR78" s="171">
        <f t="shared" si="148"/>
        <v>0</v>
      </c>
      <c r="DS78" s="176" t="e">
        <f t="shared" si="268"/>
        <v>#DIV/0!</v>
      </c>
      <c r="DT78" s="171">
        <f t="shared" si="269"/>
        <v>0</v>
      </c>
      <c r="DU78" s="233"/>
      <c r="DV78" s="233"/>
      <c r="DW78" s="233"/>
      <c r="DX78" s="233">
        <f t="shared" si="270"/>
        <v>0</v>
      </c>
      <c r="DY78" s="176">
        <v>0</v>
      </c>
      <c r="DZ78" s="233"/>
      <c r="EA78" s="176">
        <v>0</v>
      </c>
      <c r="EB78" s="171">
        <v>0</v>
      </c>
      <c r="EC78" s="176">
        <v>0</v>
      </c>
      <c r="ED78" s="233"/>
      <c r="EE78" s="176">
        <v>0</v>
      </c>
      <c r="EF78" s="251">
        <f t="shared" si="271"/>
        <v>0</v>
      </c>
      <c r="EG78" s="188" t="e">
        <f t="shared" si="272"/>
        <v>#DIV/0!</v>
      </c>
      <c r="EH78" s="216" t="e">
        <f t="shared" si="186"/>
        <v>#DIV/0!</v>
      </c>
      <c r="EI78" s="188"/>
      <c r="EJ78" s="188"/>
      <c r="EK78" s="188"/>
      <c r="EL78" s="188"/>
      <c r="EM78" s="188"/>
      <c r="EN78" s="233"/>
      <c r="EO78" s="188" t="e">
        <f t="shared" si="273"/>
        <v>#DIV/0!</v>
      </c>
      <c r="EP78" s="175">
        <v>0</v>
      </c>
      <c r="EQ78" s="188">
        <v>0</v>
      </c>
      <c r="ER78" s="175">
        <v>0</v>
      </c>
      <c r="ES78" s="233"/>
      <c r="ET78" s="233"/>
      <c r="EU78" s="171">
        <f t="shared" si="149"/>
        <v>0</v>
      </c>
      <c r="EV78" s="161" t="e">
        <f t="shared" si="141"/>
        <v>#DIV/0!</v>
      </c>
      <c r="EW78" s="175">
        <f t="shared" si="190"/>
        <v>0</v>
      </c>
      <c r="EX78" s="233"/>
      <c r="EY78" s="233"/>
      <c r="EZ78" s="232"/>
      <c r="FA78" s="188" t="e">
        <f t="shared" si="274"/>
        <v>#DIV/0!</v>
      </c>
      <c r="FB78" s="232"/>
      <c r="FC78" s="161" t="e">
        <f t="shared" si="275"/>
        <v>#DIV/0!</v>
      </c>
      <c r="FD78" s="233"/>
      <c r="FE78" s="233"/>
      <c r="FF78" s="233"/>
      <c r="FG78" s="233"/>
      <c r="FH78" s="232"/>
      <c r="FI78" s="161" t="e">
        <f t="shared" si="276"/>
        <v>#DIV/0!</v>
      </c>
      <c r="FJ78" s="232"/>
      <c r="FK78" s="161" t="e">
        <f t="shared" si="277"/>
        <v>#DIV/0!</v>
      </c>
      <c r="FL78" s="233"/>
      <c r="FM78" s="233"/>
      <c r="FN78" s="233"/>
      <c r="FO78" s="239"/>
    </row>
    <row r="79" spans="2:178" s="278" customFormat="1" ht="64.5" hidden="1" customHeight="1" x14ac:dyDescent="0.25">
      <c r="B79" s="269" t="s">
        <v>194</v>
      </c>
      <c r="C79" s="271" t="s">
        <v>195</v>
      </c>
      <c r="D79" s="263" t="s">
        <v>196</v>
      </c>
      <c r="E79" s="264">
        <f t="shared" si="239"/>
        <v>0</v>
      </c>
      <c r="F79" s="275">
        <f>SUM(F80:F81)</f>
        <v>0</v>
      </c>
      <c r="G79" s="275"/>
      <c r="H79" s="264">
        <f t="shared" si="240"/>
        <v>0</v>
      </c>
      <c r="I79" s="275">
        <f>SUM(I80:I81)</f>
        <v>0</v>
      </c>
      <c r="J79" s="275"/>
      <c r="K79" s="264">
        <f t="shared" si="241"/>
        <v>0</v>
      </c>
      <c r="L79" s="275">
        <f>SUM(L80:L81)</f>
        <v>0</v>
      </c>
      <c r="M79" s="275"/>
      <c r="N79" s="264">
        <f t="shared" si="242"/>
        <v>0</v>
      </c>
      <c r="O79" s="275">
        <f>SUM(O80:O81)</f>
        <v>0</v>
      </c>
      <c r="P79" s="275"/>
      <c r="Q79" s="251">
        <f t="shared" si="243"/>
        <v>0</v>
      </c>
      <c r="R79" s="258">
        <f>SUM(R80:R81)</f>
        <v>0</v>
      </c>
      <c r="S79" s="258"/>
      <c r="T79" s="251">
        <f t="shared" si="244"/>
        <v>0</v>
      </c>
      <c r="U79" s="258">
        <f>SUM(U80:U81)</f>
        <v>0</v>
      </c>
      <c r="V79" s="258"/>
      <c r="W79" s="251">
        <f t="shared" si="245"/>
        <v>0</v>
      </c>
      <c r="X79" s="258">
        <f>SUM(X80:X81)</f>
        <v>0</v>
      </c>
      <c r="Y79" s="258"/>
      <c r="Z79" s="251">
        <f t="shared" si="246"/>
        <v>0</v>
      </c>
      <c r="AA79" s="258">
        <f t="shared" ref="AA79:AH79" si="279">SUM(AA80:AA81)</f>
        <v>0</v>
      </c>
      <c r="AB79" s="258">
        <f t="shared" si="279"/>
        <v>0</v>
      </c>
      <c r="AC79" s="258">
        <f t="shared" si="279"/>
        <v>0</v>
      </c>
      <c r="AD79" s="258">
        <f t="shared" si="279"/>
        <v>0</v>
      </c>
      <c r="AE79" s="258">
        <f t="shared" si="279"/>
        <v>0</v>
      </c>
      <c r="AF79" s="258">
        <f t="shared" si="279"/>
        <v>0</v>
      </c>
      <c r="AG79" s="258">
        <f t="shared" si="279"/>
        <v>0</v>
      </c>
      <c r="AH79" s="258">
        <f t="shared" si="279"/>
        <v>0</v>
      </c>
      <c r="AI79" s="258">
        <v>0</v>
      </c>
      <c r="AJ79" s="258">
        <f>SUM(AJ80:AJ81)</f>
        <v>0</v>
      </c>
      <c r="AK79" s="258">
        <f t="shared" si="248"/>
        <v>0</v>
      </c>
      <c r="AL79" s="258">
        <f t="shared" si="248"/>
        <v>0</v>
      </c>
      <c r="AM79" s="862" t="s">
        <v>197</v>
      </c>
      <c r="AN79" s="259" t="s">
        <v>197</v>
      </c>
      <c r="AO79" s="172">
        <v>1</v>
      </c>
      <c r="AP79" s="259"/>
      <c r="AQ79" s="259"/>
      <c r="AR79" s="259"/>
      <c r="AS79" s="251">
        <f t="shared" si="249"/>
        <v>1000</v>
      </c>
      <c r="AT79" s="258">
        <f>SUM(AT80:AT81)</f>
        <v>1000</v>
      </c>
      <c r="AU79" s="258">
        <f>SUM(AU80:AU81)</f>
        <v>0</v>
      </c>
      <c r="AV79" s="251">
        <f t="shared" si="250"/>
        <v>-1000</v>
      </c>
      <c r="AW79" s="258">
        <f>SUM(AW80:AW81)</f>
        <v>-1000</v>
      </c>
      <c r="AX79" s="258"/>
      <c r="AY79" s="251">
        <f t="shared" si="251"/>
        <v>0</v>
      </c>
      <c r="AZ79" s="258">
        <f>SUM(AZ80:AZ81)</f>
        <v>0</v>
      </c>
      <c r="BA79" s="258">
        <f>SUM(BA80:BA81)</f>
        <v>0</v>
      </c>
      <c r="BB79" s="251">
        <f t="shared" si="252"/>
        <v>20000</v>
      </c>
      <c r="BC79" s="258">
        <f>SUM(BC80:BC81)</f>
        <v>20000</v>
      </c>
      <c r="BD79" s="258"/>
      <c r="BE79" s="251">
        <f t="shared" si="253"/>
        <v>0</v>
      </c>
      <c r="BF79" s="258">
        <f>SUM(BF80:BF81)</f>
        <v>0</v>
      </c>
      <c r="BG79" s="258"/>
      <c r="BH79" s="251">
        <f t="shared" si="254"/>
        <v>0</v>
      </c>
      <c r="BI79" s="258">
        <f>SUM(BI80:BI81)</f>
        <v>0</v>
      </c>
      <c r="BJ79" s="258">
        <f>SUM(BJ80:BJ81)</f>
        <v>0</v>
      </c>
      <c r="BK79" s="174">
        <v>1</v>
      </c>
      <c r="BL79" s="175">
        <f t="shared" si="255"/>
        <v>0</v>
      </c>
      <c r="BM79" s="175"/>
      <c r="BN79" s="175"/>
      <c r="BO79" s="175"/>
      <c r="BP79" s="175"/>
      <c r="BQ79" s="175"/>
      <c r="BR79" s="175"/>
      <c r="BS79" s="175">
        <f>BS80</f>
        <v>0</v>
      </c>
      <c r="BT79" s="175">
        <f>BT80</f>
        <v>0</v>
      </c>
      <c r="BU79" s="175">
        <f>BU80</f>
        <v>0</v>
      </c>
      <c r="BV79" s="251">
        <f t="shared" si="256"/>
        <v>20000</v>
      </c>
      <c r="BW79" s="258">
        <f>SUM(BW80:BW81)</f>
        <v>20000</v>
      </c>
      <c r="BX79" s="258"/>
      <c r="BY79" s="251">
        <f t="shared" si="257"/>
        <v>0</v>
      </c>
      <c r="BZ79" s="258">
        <f>SUM(BZ80:BZ81)</f>
        <v>0</v>
      </c>
      <c r="CA79" s="258"/>
      <c r="CB79" s="251">
        <f t="shared" si="258"/>
        <v>0</v>
      </c>
      <c r="CC79" s="258">
        <f>SUM(CC80:CC81)</f>
        <v>0</v>
      </c>
      <c r="CD79" s="258"/>
      <c r="CE79" s="175">
        <v>1</v>
      </c>
      <c r="CF79" s="175">
        <f t="shared" si="259"/>
        <v>0</v>
      </c>
      <c r="CG79" s="265"/>
      <c r="CH79" s="251">
        <f t="shared" si="260"/>
        <v>30000</v>
      </c>
      <c r="CI79" s="258">
        <f>SUM(CI80:CI81)</f>
        <v>30000</v>
      </c>
      <c r="CJ79" s="258">
        <f>SUM(CJ80:CJ81)</f>
        <v>0</v>
      </c>
      <c r="CK79" s="251">
        <f t="shared" si="261"/>
        <v>0</v>
      </c>
      <c r="CL79" s="258">
        <f>SUM(CL80:CL81)</f>
        <v>0</v>
      </c>
      <c r="CM79" s="258"/>
      <c r="CN79" s="258"/>
      <c r="CO79" s="258"/>
      <c r="CP79" s="258"/>
      <c r="CQ79" s="251">
        <f t="shared" si="262"/>
        <v>30000</v>
      </c>
      <c r="CR79" s="258">
        <f>SUM(CR80:CR81)</f>
        <v>30000</v>
      </c>
      <c r="CS79" s="258">
        <f>SUM(CS80:CS81)</f>
        <v>0</v>
      </c>
      <c r="CT79" s="251">
        <f t="shared" si="263"/>
        <v>0</v>
      </c>
      <c r="CU79" s="258"/>
      <c r="CV79" s="258"/>
      <c r="CW79" s="251">
        <f t="shared" si="264"/>
        <v>0</v>
      </c>
      <c r="CX79" s="258">
        <f>SUM(CX80:CX81)</f>
        <v>0</v>
      </c>
      <c r="CY79" s="258"/>
      <c r="CZ79" s="251">
        <f t="shared" si="265"/>
        <v>1000</v>
      </c>
      <c r="DA79" s="258">
        <f>SUM(DA80:DA81)</f>
        <v>1000</v>
      </c>
      <c r="DB79" s="258">
        <f>SUM(DB80:DB81)</f>
        <v>0</v>
      </c>
      <c r="DC79" s="258"/>
      <c r="DD79" s="258"/>
      <c r="DE79" s="258"/>
      <c r="DF79" s="251">
        <f t="shared" si="266"/>
        <v>0</v>
      </c>
      <c r="DG79" s="258">
        <f>SUM(DG80:DG81)</f>
        <v>0</v>
      </c>
      <c r="DH79" s="258"/>
      <c r="DI79" s="251">
        <f t="shared" si="267"/>
        <v>0</v>
      </c>
      <c r="DJ79" s="258">
        <f>SUM(DJ80:DJ81)</f>
        <v>0</v>
      </c>
      <c r="DK79" s="258">
        <v>0</v>
      </c>
      <c r="DL79" s="258">
        <v>0</v>
      </c>
      <c r="DM79" s="210">
        <f t="shared" si="146"/>
        <v>0</v>
      </c>
      <c r="DN79" s="215" t="e">
        <f t="shared" si="147"/>
        <v>#DIV/0!</v>
      </c>
      <c r="DO79" s="258">
        <f>SUM(DO80:DO81)</f>
        <v>0</v>
      </c>
      <c r="DP79" s="258"/>
      <c r="DQ79" s="258"/>
      <c r="DR79" s="171">
        <f t="shared" si="148"/>
        <v>0</v>
      </c>
      <c r="DS79" s="176" t="e">
        <f t="shared" si="268"/>
        <v>#DIV/0!</v>
      </c>
      <c r="DT79" s="171">
        <f t="shared" si="269"/>
        <v>0</v>
      </c>
      <c r="DU79" s="258"/>
      <c r="DV79" s="258"/>
      <c r="DW79" s="258"/>
      <c r="DX79" s="251">
        <f t="shared" si="270"/>
        <v>0</v>
      </c>
      <c r="DY79" s="176">
        <v>0</v>
      </c>
      <c r="DZ79" s="258">
        <f>SUM(DZ80:DZ81)</f>
        <v>0</v>
      </c>
      <c r="EA79" s="176">
        <v>0</v>
      </c>
      <c r="EB79" s="171">
        <v>0</v>
      </c>
      <c r="EC79" s="176">
        <v>0</v>
      </c>
      <c r="ED79" s="258"/>
      <c r="EE79" s="176">
        <v>0</v>
      </c>
      <c r="EF79" s="251">
        <f t="shared" si="271"/>
        <v>0</v>
      </c>
      <c r="EG79" s="188" t="e">
        <f t="shared" si="272"/>
        <v>#DIV/0!</v>
      </c>
      <c r="EH79" s="216" t="e">
        <f t="shared" si="186"/>
        <v>#DIV/0!</v>
      </c>
      <c r="EI79" s="188"/>
      <c r="EJ79" s="188"/>
      <c r="EK79" s="188"/>
      <c r="EL79" s="188"/>
      <c r="EM79" s="188"/>
      <c r="EN79" s="258">
        <f>SUM(EN80:EN81)</f>
        <v>0</v>
      </c>
      <c r="EO79" s="188" t="e">
        <f t="shared" si="273"/>
        <v>#DIV/0!</v>
      </c>
      <c r="EP79" s="175">
        <v>0</v>
      </c>
      <c r="EQ79" s="188">
        <v>0</v>
      </c>
      <c r="ER79" s="175">
        <v>0</v>
      </c>
      <c r="ES79" s="258"/>
      <c r="ET79" s="258"/>
      <c r="EU79" s="171">
        <f t="shared" si="149"/>
        <v>0</v>
      </c>
      <c r="EV79" s="161" t="e">
        <f t="shared" si="141"/>
        <v>#DIV/0!</v>
      </c>
      <c r="EW79" s="175">
        <f t="shared" si="190"/>
        <v>0</v>
      </c>
      <c r="EX79" s="258"/>
      <c r="EY79" s="258"/>
      <c r="EZ79" s="275"/>
      <c r="FA79" s="188" t="e">
        <f t="shared" si="274"/>
        <v>#DIV/0!</v>
      </c>
      <c r="FB79" s="275">
        <f>SUM(FB80:FB81)</f>
        <v>0</v>
      </c>
      <c r="FC79" s="161" t="e">
        <f t="shared" si="275"/>
        <v>#DIV/0!</v>
      </c>
      <c r="FD79" s="258"/>
      <c r="FE79" s="258"/>
      <c r="FF79" s="258"/>
      <c r="FG79" s="258"/>
      <c r="FH79" s="275"/>
      <c r="FI79" s="161" t="e">
        <f t="shared" si="276"/>
        <v>#DIV/0!</v>
      </c>
      <c r="FJ79" s="275">
        <f>SUM(FJ80:FJ81)</f>
        <v>0</v>
      </c>
      <c r="FK79" s="161" t="e">
        <f t="shared" si="277"/>
        <v>#DIV/0!</v>
      </c>
      <c r="FL79" s="258"/>
      <c r="FM79" s="258"/>
      <c r="FN79" s="258"/>
      <c r="FO79" s="276"/>
    </row>
    <row r="80" spans="2:178" s="240" customFormat="1" ht="15" hidden="1" customHeight="1" x14ac:dyDescent="0.25">
      <c r="B80" s="229"/>
      <c r="C80" s="230" t="s">
        <v>143</v>
      </c>
      <c r="D80" s="231"/>
      <c r="E80" s="232">
        <f t="shared" si="239"/>
        <v>0</v>
      </c>
      <c r="F80" s="232"/>
      <c r="G80" s="232"/>
      <c r="H80" s="232">
        <f t="shared" si="240"/>
        <v>0</v>
      </c>
      <c r="I80" s="232">
        <f>L80-F80</f>
        <v>0</v>
      </c>
      <c r="J80" s="232"/>
      <c r="K80" s="232">
        <f t="shared" si="241"/>
        <v>0</v>
      </c>
      <c r="L80" s="232"/>
      <c r="M80" s="232"/>
      <c r="N80" s="232">
        <f t="shared" si="242"/>
        <v>0</v>
      </c>
      <c r="O80" s="232">
        <f>R80-L80</f>
        <v>0</v>
      </c>
      <c r="P80" s="232"/>
      <c r="Q80" s="233">
        <f t="shared" si="243"/>
        <v>0</v>
      </c>
      <c r="R80" s="233"/>
      <c r="S80" s="233"/>
      <c r="T80" s="233">
        <f t="shared" si="244"/>
        <v>0</v>
      </c>
      <c r="U80" s="233"/>
      <c r="V80" s="233"/>
      <c r="W80" s="233">
        <f t="shared" si="245"/>
        <v>0</v>
      </c>
      <c r="X80" s="233">
        <f>AA80-U80</f>
        <v>0</v>
      </c>
      <c r="Y80" s="233"/>
      <c r="Z80" s="233">
        <f t="shared" si="246"/>
        <v>0</v>
      </c>
      <c r="AA80" s="233"/>
      <c r="AB80" s="233"/>
      <c r="AC80" s="233">
        <f>AD80+AE80</f>
        <v>0</v>
      </c>
      <c r="AD80" s="233"/>
      <c r="AE80" s="233"/>
      <c r="AF80" s="233">
        <f>AG80+AH80</f>
        <v>0</v>
      </c>
      <c r="AG80" s="233"/>
      <c r="AH80" s="233"/>
      <c r="AI80" s="233"/>
      <c r="AJ80" s="233"/>
      <c r="AK80" s="234">
        <f t="shared" si="248"/>
        <v>0</v>
      </c>
      <c r="AL80" s="234">
        <f t="shared" si="248"/>
        <v>0</v>
      </c>
      <c r="AM80" s="862"/>
      <c r="AN80" s="250"/>
      <c r="AO80" s="235">
        <v>1</v>
      </c>
      <c r="AP80" s="250"/>
      <c r="AQ80" s="250"/>
      <c r="AR80" s="250"/>
      <c r="AS80" s="233">
        <f t="shared" si="249"/>
        <v>1000</v>
      </c>
      <c r="AT80" s="233">
        <v>1000</v>
      </c>
      <c r="AU80" s="233"/>
      <c r="AV80" s="233">
        <f t="shared" si="250"/>
        <v>-1000</v>
      </c>
      <c r="AW80" s="233">
        <v>-1000</v>
      </c>
      <c r="AX80" s="233"/>
      <c r="AY80" s="233">
        <f t="shared" si="251"/>
        <v>0</v>
      </c>
      <c r="AZ80" s="233">
        <f>AT80+AW80</f>
        <v>0</v>
      </c>
      <c r="BA80" s="233"/>
      <c r="BB80" s="233">
        <f t="shared" si="252"/>
        <v>20000</v>
      </c>
      <c r="BC80" s="233">
        <v>20000</v>
      </c>
      <c r="BD80" s="233"/>
      <c r="BE80" s="233">
        <f t="shared" si="253"/>
        <v>0</v>
      </c>
      <c r="BF80" s="233">
        <f>BW80-BC80</f>
        <v>0</v>
      </c>
      <c r="BG80" s="233"/>
      <c r="BH80" s="233">
        <f t="shared" si="254"/>
        <v>0</v>
      </c>
      <c r="BI80" s="233">
        <v>0</v>
      </c>
      <c r="BJ80" s="233"/>
      <c r="BK80" s="236">
        <v>1</v>
      </c>
      <c r="BL80" s="237">
        <f t="shared" si="255"/>
        <v>0</v>
      </c>
      <c r="BM80" s="237"/>
      <c r="BN80" s="237"/>
      <c r="BO80" s="237"/>
      <c r="BP80" s="237"/>
      <c r="BQ80" s="237"/>
      <c r="BR80" s="237"/>
      <c r="BS80" s="237">
        <f>BT80+BU80</f>
        <v>0</v>
      </c>
      <c r="BT80" s="237">
        <f>AZ80-BN80-BQ80</f>
        <v>0</v>
      </c>
      <c r="BU80" s="237"/>
      <c r="BV80" s="233">
        <f t="shared" si="256"/>
        <v>20000</v>
      </c>
      <c r="BW80" s="233">
        <v>20000</v>
      </c>
      <c r="BX80" s="233"/>
      <c r="BY80" s="233">
        <f t="shared" si="257"/>
        <v>0</v>
      </c>
      <c r="BZ80" s="233">
        <f>CC80-BI80</f>
        <v>0</v>
      </c>
      <c r="CA80" s="233"/>
      <c r="CB80" s="233">
        <f t="shared" si="258"/>
        <v>0</v>
      </c>
      <c r="CC80" s="233">
        <v>0</v>
      </c>
      <c r="CD80" s="233"/>
      <c r="CE80" s="237">
        <v>1</v>
      </c>
      <c r="CF80" s="237">
        <f t="shared" si="259"/>
        <v>0</v>
      </c>
      <c r="CG80" s="233"/>
      <c r="CH80" s="233">
        <f t="shared" si="260"/>
        <v>30000</v>
      </c>
      <c r="CI80" s="233">
        <v>30000</v>
      </c>
      <c r="CJ80" s="233"/>
      <c r="CK80" s="233">
        <f t="shared" si="261"/>
        <v>0</v>
      </c>
      <c r="CL80" s="233">
        <f>CR80-CI80</f>
        <v>0</v>
      </c>
      <c r="CM80" s="233"/>
      <c r="CN80" s="233"/>
      <c r="CO80" s="233"/>
      <c r="CP80" s="233"/>
      <c r="CQ80" s="233">
        <f t="shared" si="262"/>
        <v>30000</v>
      </c>
      <c r="CR80" s="233">
        <v>30000</v>
      </c>
      <c r="CS80" s="233"/>
      <c r="CT80" s="233">
        <f t="shared" si="263"/>
        <v>0</v>
      </c>
      <c r="CU80" s="233"/>
      <c r="CV80" s="233"/>
      <c r="CW80" s="233">
        <f t="shared" si="264"/>
        <v>0</v>
      </c>
      <c r="CX80" s="233">
        <v>0</v>
      </c>
      <c r="CY80" s="233"/>
      <c r="CZ80" s="233">
        <f t="shared" si="265"/>
        <v>1000</v>
      </c>
      <c r="DA80" s="233">
        <v>1000</v>
      </c>
      <c r="DB80" s="233"/>
      <c r="DC80" s="233"/>
      <c r="DD80" s="233"/>
      <c r="DE80" s="233"/>
      <c r="DF80" s="233">
        <f t="shared" si="266"/>
        <v>0</v>
      </c>
      <c r="DG80" s="233">
        <v>0</v>
      </c>
      <c r="DH80" s="233"/>
      <c r="DI80" s="233">
        <f t="shared" si="267"/>
        <v>0</v>
      </c>
      <c r="DJ80" s="233">
        <v>0</v>
      </c>
      <c r="DK80" s="233"/>
      <c r="DL80" s="233"/>
      <c r="DM80" s="210">
        <f t="shared" si="146"/>
        <v>0</v>
      </c>
      <c r="DN80" s="215" t="e">
        <f t="shared" si="147"/>
        <v>#DIV/0!</v>
      </c>
      <c r="DO80" s="233">
        <v>0</v>
      </c>
      <c r="DP80" s="233"/>
      <c r="DQ80" s="233"/>
      <c r="DR80" s="171">
        <f t="shared" si="148"/>
        <v>0</v>
      </c>
      <c r="DS80" s="176" t="e">
        <f t="shared" si="268"/>
        <v>#DIV/0!</v>
      </c>
      <c r="DT80" s="171">
        <f t="shared" si="269"/>
        <v>0</v>
      </c>
      <c r="DU80" s="233"/>
      <c r="DV80" s="233"/>
      <c r="DW80" s="233"/>
      <c r="DX80" s="233">
        <f t="shared" si="270"/>
        <v>0</v>
      </c>
      <c r="DY80" s="176">
        <v>0</v>
      </c>
      <c r="DZ80" s="233">
        <v>0</v>
      </c>
      <c r="EA80" s="176">
        <v>0</v>
      </c>
      <c r="EB80" s="171">
        <v>0</v>
      </c>
      <c r="EC80" s="176">
        <v>0</v>
      </c>
      <c r="ED80" s="233"/>
      <c r="EE80" s="176">
        <v>0</v>
      </c>
      <c r="EF80" s="251">
        <f t="shared" si="271"/>
        <v>0</v>
      </c>
      <c r="EG80" s="188" t="e">
        <f t="shared" si="272"/>
        <v>#DIV/0!</v>
      </c>
      <c r="EH80" s="216" t="e">
        <f t="shared" si="186"/>
        <v>#DIV/0!</v>
      </c>
      <c r="EI80" s="188"/>
      <c r="EJ80" s="188"/>
      <c r="EK80" s="188"/>
      <c r="EL80" s="188"/>
      <c r="EM80" s="188"/>
      <c r="EN80" s="233">
        <v>0</v>
      </c>
      <c r="EO80" s="188" t="e">
        <f t="shared" si="273"/>
        <v>#DIV/0!</v>
      </c>
      <c r="EP80" s="175">
        <v>0</v>
      </c>
      <c r="EQ80" s="188">
        <v>0</v>
      </c>
      <c r="ER80" s="175">
        <v>0</v>
      </c>
      <c r="ES80" s="233"/>
      <c r="ET80" s="233"/>
      <c r="EU80" s="171">
        <f t="shared" si="149"/>
        <v>0</v>
      </c>
      <c r="EV80" s="161" t="e">
        <f t="shared" si="141"/>
        <v>#DIV/0!</v>
      </c>
      <c r="EW80" s="175">
        <f t="shared" si="190"/>
        <v>0</v>
      </c>
      <c r="EX80" s="233"/>
      <c r="EY80" s="233"/>
      <c r="EZ80" s="232"/>
      <c r="FA80" s="188" t="e">
        <f t="shared" si="274"/>
        <v>#DIV/0!</v>
      </c>
      <c r="FB80" s="232">
        <v>0</v>
      </c>
      <c r="FC80" s="161" t="e">
        <f t="shared" si="275"/>
        <v>#DIV/0!</v>
      </c>
      <c r="FD80" s="233"/>
      <c r="FE80" s="233"/>
      <c r="FF80" s="233"/>
      <c r="FG80" s="233"/>
      <c r="FH80" s="232"/>
      <c r="FI80" s="161" t="e">
        <f t="shared" si="276"/>
        <v>#DIV/0!</v>
      </c>
      <c r="FJ80" s="232">
        <v>0</v>
      </c>
      <c r="FK80" s="161" t="e">
        <f t="shared" si="277"/>
        <v>#DIV/0!</v>
      </c>
      <c r="FL80" s="233"/>
      <c r="FM80" s="233"/>
      <c r="FN80" s="233"/>
      <c r="FO80" s="239"/>
    </row>
    <row r="81" spans="2:178" s="240" customFormat="1" ht="22.5" hidden="1" customHeight="1" x14ac:dyDescent="0.25">
      <c r="B81" s="229"/>
      <c r="C81" s="230" t="s">
        <v>189</v>
      </c>
      <c r="D81" s="231" t="s">
        <v>146</v>
      </c>
      <c r="E81" s="232">
        <f t="shared" si="239"/>
        <v>0</v>
      </c>
      <c r="F81" s="232"/>
      <c r="G81" s="232"/>
      <c r="H81" s="232">
        <f t="shared" si="240"/>
        <v>0</v>
      </c>
      <c r="I81" s="232">
        <f>L81-F81</f>
        <v>0</v>
      </c>
      <c r="J81" s="232"/>
      <c r="K81" s="232">
        <f t="shared" si="241"/>
        <v>0</v>
      </c>
      <c r="L81" s="232"/>
      <c r="M81" s="232"/>
      <c r="N81" s="232">
        <f t="shared" si="242"/>
        <v>0</v>
      </c>
      <c r="O81" s="232">
        <f>R81-L81</f>
        <v>0</v>
      </c>
      <c r="P81" s="232"/>
      <c r="Q81" s="233">
        <f t="shared" si="243"/>
        <v>0</v>
      </c>
      <c r="R81" s="233"/>
      <c r="S81" s="233"/>
      <c r="T81" s="233">
        <f t="shared" si="244"/>
        <v>0</v>
      </c>
      <c r="U81" s="233"/>
      <c r="V81" s="233"/>
      <c r="W81" s="233">
        <f t="shared" si="245"/>
        <v>0</v>
      </c>
      <c r="X81" s="233">
        <f>AA81-U81</f>
        <v>0</v>
      </c>
      <c r="Y81" s="233"/>
      <c r="Z81" s="233">
        <f t="shared" si="246"/>
        <v>0</v>
      </c>
      <c r="AA81" s="233"/>
      <c r="AB81" s="233"/>
      <c r="AC81" s="233">
        <f>AD81+AE81</f>
        <v>0</v>
      </c>
      <c r="AD81" s="233"/>
      <c r="AE81" s="233"/>
      <c r="AF81" s="233">
        <f>AG81+AH81</f>
        <v>0</v>
      </c>
      <c r="AG81" s="233"/>
      <c r="AH81" s="233"/>
      <c r="AI81" s="233"/>
      <c r="AJ81" s="233"/>
      <c r="AK81" s="234">
        <f t="shared" si="248"/>
        <v>0</v>
      </c>
      <c r="AL81" s="234">
        <f t="shared" si="248"/>
        <v>0</v>
      </c>
      <c r="AM81" s="862"/>
      <c r="AN81" s="250"/>
      <c r="AO81" s="235">
        <v>1</v>
      </c>
      <c r="AP81" s="250"/>
      <c r="AQ81" s="250"/>
      <c r="AR81" s="250"/>
      <c r="AS81" s="233">
        <f t="shared" si="249"/>
        <v>0</v>
      </c>
      <c r="AT81" s="233"/>
      <c r="AU81" s="233"/>
      <c r="AV81" s="233">
        <f t="shared" si="250"/>
        <v>0</v>
      </c>
      <c r="AW81" s="233">
        <f>AZ81-AT81</f>
        <v>0</v>
      </c>
      <c r="AX81" s="233"/>
      <c r="AY81" s="233">
        <f t="shared" si="251"/>
        <v>0</v>
      </c>
      <c r="AZ81" s="233"/>
      <c r="BA81" s="233"/>
      <c r="BB81" s="233">
        <f t="shared" si="252"/>
        <v>0</v>
      </c>
      <c r="BC81" s="233"/>
      <c r="BD81" s="233"/>
      <c r="BE81" s="233">
        <f t="shared" si="253"/>
        <v>0</v>
      </c>
      <c r="BF81" s="233">
        <f>BW81-BC81</f>
        <v>0</v>
      </c>
      <c r="BG81" s="233"/>
      <c r="BH81" s="233">
        <f t="shared" si="254"/>
        <v>0</v>
      </c>
      <c r="BI81" s="233"/>
      <c r="BJ81" s="233"/>
      <c r="BK81" s="236">
        <v>1</v>
      </c>
      <c r="BL81" s="237">
        <f t="shared" si="255"/>
        <v>0</v>
      </c>
      <c r="BM81" s="237"/>
      <c r="BN81" s="237"/>
      <c r="BO81" s="237"/>
      <c r="BP81" s="237"/>
      <c r="BQ81" s="237"/>
      <c r="BR81" s="237"/>
      <c r="BS81" s="237">
        <f>BT81+BU81</f>
        <v>0</v>
      </c>
      <c r="BT81" s="237">
        <f>AZ81-BN81-BQ81</f>
        <v>0</v>
      </c>
      <c r="BU81" s="237"/>
      <c r="BV81" s="233">
        <f t="shared" si="256"/>
        <v>0</v>
      </c>
      <c r="BW81" s="233"/>
      <c r="BX81" s="233"/>
      <c r="BY81" s="233">
        <f t="shared" si="257"/>
        <v>0</v>
      </c>
      <c r="BZ81" s="233">
        <f>CC81-BW81</f>
        <v>0</v>
      </c>
      <c r="CA81" s="233"/>
      <c r="CB81" s="233">
        <f t="shared" si="258"/>
        <v>0</v>
      </c>
      <c r="CC81" s="233"/>
      <c r="CD81" s="233"/>
      <c r="CE81" s="237">
        <v>1</v>
      </c>
      <c r="CF81" s="237">
        <f t="shared" si="259"/>
        <v>0</v>
      </c>
      <c r="CG81" s="233"/>
      <c r="CH81" s="233">
        <f t="shared" si="260"/>
        <v>0</v>
      </c>
      <c r="CI81" s="233"/>
      <c r="CJ81" s="233"/>
      <c r="CK81" s="233">
        <f t="shared" si="261"/>
        <v>0</v>
      </c>
      <c r="CL81" s="233">
        <f>CR81-CI81</f>
        <v>0</v>
      </c>
      <c r="CM81" s="233"/>
      <c r="CN81" s="233"/>
      <c r="CO81" s="233"/>
      <c r="CP81" s="233"/>
      <c r="CQ81" s="233">
        <f t="shared" si="262"/>
        <v>0</v>
      </c>
      <c r="CR81" s="233"/>
      <c r="CS81" s="233"/>
      <c r="CT81" s="233">
        <f t="shared" si="263"/>
        <v>0</v>
      </c>
      <c r="CU81" s="233"/>
      <c r="CV81" s="233"/>
      <c r="CW81" s="233">
        <f t="shared" si="264"/>
        <v>0</v>
      </c>
      <c r="CX81" s="233"/>
      <c r="CY81" s="233"/>
      <c r="CZ81" s="233">
        <f t="shared" si="265"/>
        <v>0</v>
      </c>
      <c r="DA81" s="233"/>
      <c r="DB81" s="233"/>
      <c r="DC81" s="233"/>
      <c r="DD81" s="233"/>
      <c r="DE81" s="233"/>
      <c r="DF81" s="233">
        <f t="shared" si="266"/>
        <v>0</v>
      </c>
      <c r="DG81" s="233"/>
      <c r="DH81" s="233"/>
      <c r="DI81" s="233">
        <f t="shared" si="267"/>
        <v>0</v>
      </c>
      <c r="DJ81" s="233"/>
      <c r="DK81" s="233"/>
      <c r="DL81" s="233"/>
      <c r="DM81" s="210">
        <f t="shared" si="146"/>
        <v>0</v>
      </c>
      <c r="DN81" s="215" t="e">
        <f t="shared" si="147"/>
        <v>#DIV/0!</v>
      </c>
      <c r="DO81" s="233"/>
      <c r="DP81" s="233"/>
      <c r="DQ81" s="233"/>
      <c r="DR81" s="171">
        <f t="shared" si="148"/>
        <v>0</v>
      </c>
      <c r="DS81" s="176" t="e">
        <f t="shared" si="268"/>
        <v>#DIV/0!</v>
      </c>
      <c r="DT81" s="171">
        <f t="shared" si="269"/>
        <v>0</v>
      </c>
      <c r="DU81" s="233"/>
      <c r="DV81" s="233"/>
      <c r="DW81" s="233"/>
      <c r="DX81" s="233">
        <f t="shared" si="270"/>
        <v>0</v>
      </c>
      <c r="DY81" s="176">
        <v>0</v>
      </c>
      <c r="DZ81" s="233"/>
      <c r="EA81" s="176">
        <v>0</v>
      </c>
      <c r="EB81" s="171">
        <v>0</v>
      </c>
      <c r="EC81" s="176">
        <v>0</v>
      </c>
      <c r="ED81" s="233"/>
      <c r="EE81" s="176">
        <v>0</v>
      </c>
      <c r="EF81" s="251">
        <f t="shared" si="271"/>
        <v>0</v>
      </c>
      <c r="EG81" s="188" t="e">
        <f t="shared" si="272"/>
        <v>#DIV/0!</v>
      </c>
      <c r="EH81" s="216" t="e">
        <f t="shared" si="186"/>
        <v>#DIV/0!</v>
      </c>
      <c r="EI81" s="188"/>
      <c r="EJ81" s="188"/>
      <c r="EK81" s="188"/>
      <c r="EL81" s="188"/>
      <c r="EM81" s="188"/>
      <c r="EN81" s="233"/>
      <c r="EO81" s="188" t="e">
        <f t="shared" si="273"/>
        <v>#DIV/0!</v>
      </c>
      <c r="EP81" s="175">
        <v>0</v>
      </c>
      <c r="EQ81" s="188">
        <v>0</v>
      </c>
      <c r="ER81" s="175">
        <v>0</v>
      </c>
      <c r="ES81" s="233"/>
      <c r="ET81" s="233"/>
      <c r="EU81" s="171">
        <f t="shared" si="149"/>
        <v>0</v>
      </c>
      <c r="EV81" s="161" t="e">
        <f t="shared" si="141"/>
        <v>#DIV/0!</v>
      </c>
      <c r="EW81" s="175">
        <f t="shared" si="190"/>
        <v>0</v>
      </c>
      <c r="EX81" s="233"/>
      <c r="EY81" s="233"/>
      <c r="EZ81" s="232"/>
      <c r="FA81" s="188" t="e">
        <f t="shared" si="274"/>
        <v>#DIV/0!</v>
      </c>
      <c r="FB81" s="232"/>
      <c r="FC81" s="161" t="e">
        <f t="shared" si="275"/>
        <v>#DIV/0!</v>
      </c>
      <c r="FD81" s="233"/>
      <c r="FE81" s="233"/>
      <c r="FF81" s="233"/>
      <c r="FG81" s="233"/>
      <c r="FH81" s="232"/>
      <c r="FI81" s="161" t="e">
        <f t="shared" si="276"/>
        <v>#DIV/0!</v>
      </c>
      <c r="FJ81" s="232"/>
      <c r="FK81" s="161" t="e">
        <f t="shared" si="277"/>
        <v>#DIV/0!</v>
      </c>
      <c r="FL81" s="233"/>
      <c r="FM81" s="233"/>
      <c r="FN81" s="233"/>
      <c r="FO81" s="239"/>
    </row>
    <row r="82" spans="2:178" s="266" customFormat="1" ht="69" customHeight="1" x14ac:dyDescent="0.25">
      <c r="B82" s="229" t="s">
        <v>185</v>
      </c>
      <c r="C82" s="271" t="s">
        <v>198</v>
      </c>
      <c r="D82" s="263"/>
      <c r="E82" s="264">
        <f t="shared" si="239"/>
        <v>0</v>
      </c>
      <c r="F82" s="275">
        <f>SUM(F83:F84)</f>
        <v>0</v>
      </c>
      <c r="G82" s="275"/>
      <c r="H82" s="264">
        <f t="shared" si="240"/>
        <v>0</v>
      </c>
      <c r="I82" s="275">
        <f>SUM(I83:I84)</f>
        <v>0</v>
      </c>
      <c r="J82" s="275"/>
      <c r="K82" s="264">
        <f t="shared" si="241"/>
        <v>0</v>
      </c>
      <c r="L82" s="275">
        <f>SUM(L83:L84)</f>
        <v>0</v>
      </c>
      <c r="M82" s="275"/>
      <c r="N82" s="264">
        <f t="shared" si="242"/>
        <v>0</v>
      </c>
      <c r="O82" s="275">
        <f>SUM(O83:O84)</f>
        <v>0</v>
      </c>
      <c r="P82" s="275"/>
      <c r="Q82" s="251">
        <f t="shared" si="243"/>
        <v>0</v>
      </c>
      <c r="R82" s="258">
        <f>SUM(R83:R84)</f>
        <v>0</v>
      </c>
      <c r="S82" s="258"/>
      <c r="T82" s="251">
        <f t="shared" si="244"/>
        <v>0</v>
      </c>
      <c r="U82" s="258">
        <f>SUM(U83:U84)</f>
        <v>0</v>
      </c>
      <c r="V82" s="258"/>
      <c r="W82" s="251">
        <f t="shared" si="245"/>
        <v>0</v>
      </c>
      <c r="X82" s="258">
        <f>SUM(X83:X84)</f>
        <v>0</v>
      </c>
      <c r="Y82" s="258"/>
      <c r="Z82" s="251">
        <f t="shared" si="246"/>
        <v>0</v>
      </c>
      <c r="AA82" s="258">
        <f t="shared" ref="AA82:AH82" si="280">SUM(AA83:AA84)</f>
        <v>0</v>
      </c>
      <c r="AB82" s="258">
        <f t="shared" si="280"/>
        <v>0</v>
      </c>
      <c r="AC82" s="258">
        <f t="shared" si="280"/>
        <v>0</v>
      </c>
      <c r="AD82" s="258">
        <f t="shared" si="280"/>
        <v>0</v>
      </c>
      <c r="AE82" s="258">
        <f t="shared" si="280"/>
        <v>0</v>
      </c>
      <c r="AF82" s="258">
        <f t="shared" si="280"/>
        <v>0</v>
      </c>
      <c r="AG82" s="258">
        <f t="shared" si="280"/>
        <v>0</v>
      </c>
      <c r="AH82" s="258">
        <f t="shared" si="280"/>
        <v>0</v>
      </c>
      <c r="AI82" s="258">
        <v>0</v>
      </c>
      <c r="AJ82" s="258">
        <f>SUM(AJ83:AJ84)</f>
        <v>0</v>
      </c>
      <c r="AK82" s="258">
        <f t="shared" si="248"/>
        <v>0</v>
      </c>
      <c r="AL82" s="258">
        <f t="shared" si="248"/>
        <v>0</v>
      </c>
      <c r="AM82" s="259" t="s">
        <v>199</v>
      </c>
      <c r="AN82" s="259" t="s">
        <v>199</v>
      </c>
      <c r="AO82" s="172">
        <v>1</v>
      </c>
      <c r="AP82" s="259"/>
      <c r="AQ82" s="259"/>
      <c r="AR82" s="259"/>
      <c r="AS82" s="251">
        <f t="shared" si="249"/>
        <v>0</v>
      </c>
      <c r="AT82" s="258">
        <f>SUM(AT83:AT84)</f>
        <v>0</v>
      </c>
      <c r="AU82" s="258">
        <f>SUM(AU83:AU84)</f>
        <v>0</v>
      </c>
      <c r="AV82" s="251">
        <f t="shared" si="250"/>
        <v>0</v>
      </c>
      <c r="AW82" s="258">
        <f>SUM(AW83:AW84)</f>
        <v>0</v>
      </c>
      <c r="AX82" s="258"/>
      <c r="AY82" s="251">
        <f t="shared" si="251"/>
        <v>0</v>
      </c>
      <c r="AZ82" s="258">
        <f>SUM(AZ83:AZ84)</f>
        <v>0</v>
      </c>
      <c r="BA82" s="258">
        <f>SUM(BA83:BA84)</f>
        <v>0</v>
      </c>
      <c r="BB82" s="251">
        <f t="shared" si="252"/>
        <v>10000</v>
      </c>
      <c r="BC82" s="258">
        <f>SUM(BC83:BC84)</f>
        <v>10000</v>
      </c>
      <c r="BD82" s="258"/>
      <c r="BE82" s="251">
        <f t="shared" si="253"/>
        <v>0</v>
      </c>
      <c r="BF82" s="258">
        <f>SUM(BF83:BF84)</f>
        <v>0</v>
      </c>
      <c r="BG82" s="258"/>
      <c r="BH82" s="251">
        <f t="shared" si="254"/>
        <v>0</v>
      </c>
      <c r="BI82" s="258">
        <f>SUM(BI83:BI84)</f>
        <v>0</v>
      </c>
      <c r="BJ82" s="258">
        <f>SUM(BJ83:BJ84)</f>
        <v>0</v>
      </c>
      <c r="BK82" s="174">
        <v>1</v>
      </c>
      <c r="BL82" s="175">
        <f t="shared" si="255"/>
        <v>0</v>
      </c>
      <c r="BM82" s="175"/>
      <c r="BN82" s="175"/>
      <c r="BO82" s="175"/>
      <c r="BP82" s="175"/>
      <c r="BQ82" s="175"/>
      <c r="BR82" s="175"/>
      <c r="BS82" s="175">
        <f>BT82+BU82</f>
        <v>0</v>
      </c>
      <c r="BT82" s="175">
        <f>AZ82-BN82-BQ82</f>
        <v>0</v>
      </c>
      <c r="BU82" s="175"/>
      <c r="BV82" s="251">
        <f t="shared" si="256"/>
        <v>10000</v>
      </c>
      <c r="BW82" s="258">
        <f>SUM(BW83:BW84)</f>
        <v>10000</v>
      </c>
      <c r="BX82" s="258"/>
      <c r="BY82" s="251">
        <f t="shared" si="257"/>
        <v>0</v>
      </c>
      <c r="BZ82" s="258">
        <f>SUM(BZ83:BZ84)</f>
        <v>0</v>
      </c>
      <c r="CA82" s="258"/>
      <c r="CB82" s="251">
        <f t="shared" si="258"/>
        <v>0</v>
      </c>
      <c r="CC82" s="258">
        <f>SUM(CC83:CC84)</f>
        <v>0</v>
      </c>
      <c r="CD82" s="258"/>
      <c r="CE82" s="175">
        <v>1</v>
      </c>
      <c r="CF82" s="175">
        <f t="shared" si="259"/>
        <v>0</v>
      </c>
      <c r="CG82" s="251"/>
      <c r="CH82" s="251">
        <f t="shared" si="260"/>
        <v>10000</v>
      </c>
      <c r="CI82" s="258">
        <f>SUM(CI83:CI84)</f>
        <v>10000</v>
      </c>
      <c r="CJ82" s="258">
        <f>SUM(CJ83:CJ84)</f>
        <v>0</v>
      </c>
      <c r="CK82" s="251">
        <f t="shared" si="261"/>
        <v>0</v>
      </c>
      <c r="CL82" s="258">
        <f>SUM(CL83:CL84)</f>
        <v>0</v>
      </c>
      <c r="CM82" s="258"/>
      <c r="CN82" s="258"/>
      <c r="CO82" s="258"/>
      <c r="CP82" s="258"/>
      <c r="CQ82" s="251">
        <f t="shared" si="262"/>
        <v>10000</v>
      </c>
      <c r="CR82" s="258">
        <f>SUM(CR83:CR84)</f>
        <v>10000</v>
      </c>
      <c r="CS82" s="258">
        <f>SUM(CS83:CS84)</f>
        <v>0</v>
      </c>
      <c r="CT82" s="251">
        <f t="shared" si="263"/>
        <v>0</v>
      </c>
      <c r="CU82" s="258"/>
      <c r="CV82" s="258"/>
      <c r="CW82" s="251">
        <f t="shared" si="264"/>
        <v>0</v>
      </c>
      <c r="CX82" s="258">
        <f>SUM(CX83:CX84)</f>
        <v>0</v>
      </c>
      <c r="CY82" s="258"/>
      <c r="CZ82" s="251">
        <f t="shared" si="265"/>
        <v>1000</v>
      </c>
      <c r="DA82" s="258">
        <f>SUM(DA83:DA84)</f>
        <v>1000</v>
      </c>
      <c r="DB82" s="258">
        <f>SUM(DB83:DB84)</f>
        <v>0</v>
      </c>
      <c r="DC82" s="258"/>
      <c r="DD82" s="258"/>
      <c r="DE82" s="258"/>
      <c r="DF82" s="251">
        <f t="shared" si="266"/>
        <v>0</v>
      </c>
      <c r="DG82" s="258">
        <f>SUM(DG83:DG84)</f>
        <v>0</v>
      </c>
      <c r="DH82" s="258"/>
      <c r="DI82" s="251">
        <f t="shared" si="267"/>
        <v>4268.0659299999998</v>
      </c>
      <c r="DJ82" s="258">
        <f>SUM(DJ83:DJ84)</f>
        <v>4268.0659299999998</v>
      </c>
      <c r="DK82" s="258">
        <v>0</v>
      </c>
      <c r="DL82" s="258">
        <v>0</v>
      </c>
      <c r="DM82" s="171">
        <f t="shared" si="146"/>
        <v>0</v>
      </c>
      <c r="DN82" s="176">
        <f t="shared" si="147"/>
        <v>0</v>
      </c>
      <c r="DO82" s="258">
        <f>SUM(DO83:DO84)</f>
        <v>0</v>
      </c>
      <c r="DP82" s="258"/>
      <c r="DQ82" s="258"/>
      <c r="DR82" s="171">
        <f t="shared" si="148"/>
        <v>4268.0659299999998</v>
      </c>
      <c r="DS82" s="176">
        <f t="shared" si="268"/>
        <v>1</v>
      </c>
      <c r="DT82" s="171">
        <f t="shared" si="269"/>
        <v>4268.0659299999998</v>
      </c>
      <c r="DU82" s="258"/>
      <c r="DV82" s="258"/>
      <c r="DW82" s="258"/>
      <c r="DX82" s="251">
        <f t="shared" si="270"/>
        <v>0</v>
      </c>
      <c r="DY82" s="176">
        <v>0</v>
      </c>
      <c r="DZ82" s="258">
        <f>SUM(DZ83:DZ84)</f>
        <v>0</v>
      </c>
      <c r="EA82" s="176">
        <v>0</v>
      </c>
      <c r="EB82" s="171">
        <v>0</v>
      </c>
      <c r="EC82" s="176">
        <v>0</v>
      </c>
      <c r="ED82" s="258"/>
      <c r="EE82" s="176">
        <v>0</v>
      </c>
      <c r="EF82" s="251">
        <f t="shared" si="271"/>
        <v>0</v>
      </c>
      <c r="EG82" s="188">
        <f t="shared" si="272"/>
        <v>0</v>
      </c>
      <c r="EH82" s="188">
        <v>0</v>
      </c>
      <c r="EI82" s="188"/>
      <c r="EJ82" s="188"/>
      <c r="EK82" s="188"/>
      <c r="EL82" s="188"/>
      <c r="EM82" s="188"/>
      <c r="EN82" s="258">
        <f>SUM(EN83:EN84)</f>
        <v>0</v>
      </c>
      <c r="EO82" s="188">
        <f t="shared" si="273"/>
        <v>0</v>
      </c>
      <c r="EP82" s="175">
        <v>0</v>
      </c>
      <c r="EQ82" s="188">
        <v>0</v>
      </c>
      <c r="ER82" s="175">
        <v>0</v>
      </c>
      <c r="ES82" s="258"/>
      <c r="ET82" s="258"/>
      <c r="EU82" s="171">
        <f t="shared" si="149"/>
        <v>4268.0659299999998</v>
      </c>
      <c r="EV82" s="188">
        <f t="shared" si="141"/>
        <v>1</v>
      </c>
      <c r="EW82" s="175">
        <f>EW83</f>
        <v>4268.0659299999998</v>
      </c>
      <c r="EX82" s="258"/>
      <c r="EY82" s="258"/>
      <c r="EZ82" s="275"/>
      <c r="FA82" s="188">
        <f t="shared" si="274"/>
        <v>0</v>
      </c>
      <c r="FB82" s="275">
        <f>SUM(FB83:FB84)</f>
        <v>0</v>
      </c>
      <c r="FC82" s="188">
        <f t="shared" si="275"/>
        <v>0</v>
      </c>
      <c r="FD82" s="258"/>
      <c r="FE82" s="258"/>
      <c r="FF82" s="258"/>
      <c r="FG82" s="258"/>
      <c r="FH82" s="275"/>
      <c r="FI82" s="188">
        <f t="shared" si="276"/>
        <v>0</v>
      </c>
      <c r="FJ82" s="275">
        <f>SUM(FJ83:FJ84)</f>
        <v>0</v>
      </c>
      <c r="FK82" s="188">
        <f t="shared" si="277"/>
        <v>0</v>
      </c>
      <c r="FL82" s="258"/>
      <c r="FM82" s="258"/>
      <c r="FN82" s="258"/>
      <c r="FO82" s="276"/>
    </row>
    <row r="83" spans="2:178" s="240" customFormat="1" ht="15" hidden="1" customHeight="1" x14ac:dyDescent="0.25">
      <c r="B83" s="229"/>
      <c r="C83" s="230" t="s">
        <v>145</v>
      </c>
      <c r="D83" s="231"/>
      <c r="E83" s="232">
        <f t="shared" si="239"/>
        <v>0</v>
      </c>
      <c r="F83" s="232"/>
      <c r="G83" s="232"/>
      <c r="H83" s="232">
        <f t="shared" si="240"/>
        <v>0</v>
      </c>
      <c r="I83" s="232">
        <f>L83-F83</f>
        <v>0</v>
      </c>
      <c r="J83" s="232"/>
      <c r="K83" s="232">
        <f t="shared" si="241"/>
        <v>0</v>
      </c>
      <c r="L83" s="232"/>
      <c r="M83" s="232"/>
      <c r="N83" s="232">
        <f t="shared" si="242"/>
        <v>0</v>
      </c>
      <c r="O83" s="232">
        <f>R83-L83</f>
        <v>0</v>
      </c>
      <c r="P83" s="232"/>
      <c r="Q83" s="233">
        <f t="shared" si="243"/>
        <v>0</v>
      </c>
      <c r="R83" s="233"/>
      <c r="S83" s="233"/>
      <c r="T83" s="233">
        <f t="shared" si="244"/>
        <v>0</v>
      </c>
      <c r="U83" s="233"/>
      <c r="V83" s="233"/>
      <c r="W83" s="233">
        <f t="shared" si="245"/>
        <v>0</v>
      </c>
      <c r="X83" s="233">
        <f>AA83-U83</f>
        <v>0</v>
      </c>
      <c r="Y83" s="233"/>
      <c r="Z83" s="233">
        <f t="shared" si="246"/>
        <v>0</v>
      </c>
      <c r="AA83" s="233"/>
      <c r="AB83" s="233"/>
      <c r="AC83" s="233">
        <f>AD83+AE83</f>
        <v>0</v>
      </c>
      <c r="AD83" s="233"/>
      <c r="AE83" s="233"/>
      <c r="AF83" s="233">
        <f>AG83+AH83</f>
        <v>0</v>
      </c>
      <c r="AG83" s="233"/>
      <c r="AH83" s="233"/>
      <c r="AI83" s="233"/>
      <c r="AJ83" s="233"/>
      <c r="AK83" s="234">
        <f t="shared" si="248"/>
        <v>0</v>
      </c>
      <c r="AL83" s="234">
        <f t="shared" si="248"/>
        <v>0</v>
      </c>
      <c r="AM83" s="233"/>
      <c r="AN83" s="233"/>
      <c r="AO83" s="235">
        <v>1</v>
      </c>
      <c r="AP83" s="233"/>
      <c r="AQ83" s="233"/>
      <c r="AR83" s="233"/>
      <c r="AS83" s="233">
        <f t="shared" si="249"/>
        <v>0</v>
      </c>
      <c r="AT83" s="233"/>
      <c r="AU83" s="233"/>
      <c r="AV83" s="233">
        <f t="shared" si="250"/>
        <v>0</v>
      </c>
      <c r="AW83" s="233">
        <f>AZ83-AT83</f>
        <v>0</v>
      </c>
      <c r="AX83" s="233"/>
      <c r="AY83" s="233">
        <f t="shared" si="251"/>
        <v>0</v>
      </c>
      <c r="AZ83" s="233"/>
      <c r="BA83" s="233"/>
      <c r="BB83" s="233">
        <f t="shared" si="252"/>
        <v>10000</v>
      </c>
      <c r="BC83" s="233">
        <v>10000</v>
      </c>
      <c r="BD83" s="233"/>
      <c r="BE83" s="233">
        <f t="shared" si="253"/>
        <v>0</v>
      </c>
      <c r="BF83" s="233">
        <f>BW83-BC83</f>
        <v>0</v>
      </c>
      <c r="BG83" s="233"/>
      <c r="BH83" s="233">
        <f t="shared" si="254"/>
        <v>0</v>
      </c>
      <c r="BI83" s="233"/>
      <c r="BJ83" s="233"/>
      <c r="BK83" s="236">
        <v>1</v>
      </c>
      <c r="BL83" s="237">
        <f t="shared" si="255"/>
        <v>0</v>
      </c>
      <c r="BM83" s="237"/>
      <c r="BN83" s="237"/>
      <c r="BO83" s="237"/>
      <c r="BP83" s="237"/>
      <c r="BQ83" s="237"/>
      <c r="BR83" s="237"/>
      <c r="BS83" s="237">
        <f>BT83+BU83</f>
        <v>0</v>
      </c>
      <c r="BT83" s="237">
        <f>AZ83-BN83-BQ83</f>
        <v>0</v>
      </c>
      <c r="BU83" s="237"/>
      <c r="BV83" s="233">
        <f t="shared" si="256"/>
        <v>10000</v>
      </c>
      <c r="BW83" s="233">
        <v>10000</v>
      </c>
      <c r="BX83" s="233"/>
      <c r="BY83" s="233">
        <f t="shared" si="257"/>
        <v>0</v>
      </c>
      <c r="BZ83" s="233">
        <f>CC83-BI83</f>
        <v>0</v>
      </c>
      <c r="CA83" s="233"/>
      <c r="CB83" s="233">
        <f t="shared" si="258"/>
        <v>0</v>
      </c>
      <c r="CC83" s="233">
        <v>0</v>
      </c>
      <c r="CD83" s="233"/>
      <c r="CE83" s="237">
        <v>1</v>
      </c>
      <c r="CF83" s="237">
        <f t="shared" si="259"/>
        <v>0</v>
      </c>
      <c r="CG83" s="233"/>
      <c r="CH83" s="233">
        <f t="shared" si="260"/>
        <v>10000</v>
      </c>
      <c r="CI83" s="233">
        <v>10000</v>
      </c>
      <c r="CJ83" s="233"/>
      <c r="CK83" s="233">
        <f t="shared" si="261"/>
        <v>0</v>
      </c>
      <c r="CL83" s="233">
        <f>CR83-CI83</f>
        <v>0</v>
      </c>
      <c r="CM83" s="233"/>
      <c r="CN83" s="233"/>
      <c r="CO83" s="233"/>
      <c r="CP83" s="233"/>
      <c r="CQ83" s="233">
        <f t="shared" si="262"/>
        <v>10000</v>
      </c>
      <c r="CR83" s="233">
        <v>10000</v>
      </c>
      <c r="CS83" s="233"/>
      <c r="CT83" s="233">
        <f t="shared" si="263"/>
        <v>0</v>
      </c>
      <c r="CU83" s="233"/>
      <c r="CV83" s="233"/>
      <c r="CW83" s="233">
        <f t="shared" si="264"/>
        <v>0</v>
      </c>
      <c r="CX83" s="233">
        <v>0</v>
      </c>
      <c r="CY83" s="233"/>
      <c r="CZ83" s="233">
        <f t="shared" si="265"/>
        <v>1000</v>
      </c>
      <c r="DA83" s="233">
        <v>1000</v>
      </c>
      <c r="DB83" s="233"/>
      <c r="DC83" s="233"/>
      <c r="DD83" s="233"/>
      <c r="DE83" s="233"/>
      <c r="DF83" s="233">
        <f t="shared" si="266"/>
        <v>0</v>
      </c>
      <c r="DG83" s="233">
        <v>0</v>
      </c>
      <c r="DH83" s="233"/>
      <c r="DI83" s="233">
        <f t="shared" si="267"/>
        <v>4268.0659299999998</v>
      </c>
      <c r="DJ83" s="233">
        <v>4268.0659299999998</v>
      </c>
      <c r="DK83" s="233"/>
      <c r="DL83" s="233"/>
      <c r="DM83" s="171">
        <f t="shared" si="146"/>
        <v>0</v>
      </c>
      <c r="DN83" s="176">
        <f t="shared" si="147"/>
        <v>0</v>
      </c>
      <c r="DO83" s="233">
        <v>0</v>
      </c>
      <c r="DP83" s="233"/>
      <c r="DQ83" s="233"/>
      <c r="DR83" s="171">
        <f t="shared" si="148"/>
        <v>4268.0659299999998</v>
      </c>
      <c r="DS83" s="176">
        <f t="shared" si="268"/>
        <v>1</v>
      </c>
      <c r="DT83" s="171">
        <f t="shared" si="269"/>
        <v>4268.0659299999998</v>
      </c>
      <c r="DU83" s="233"/>
      <c r="DV83" s="233"/>
      <c r="DW83" s="233"/>
      <c r="DX83" s="233">
        <f t="shared" si="270"/>
        <v>0</v>
      </c>
      <c r="DY83" s="176">
        <v>0</v>
      </c>
      <c r="DZ83" s="233">
        <v>0</v>
      </c>
      <c r="EA83" s="176">
        <v>0</v>
      </c>
      <c r="EB83" s="171">
        <v>0</v>
      </c>
      <c r="EC83" s="176">
        <v>0</v>
      </c>
      <c r="ED83" s="233"/>
      <c r="EE83" s="176">
        <v>0</v>
      </c>
      <c r="EF83" s="251">
        <f t="shared" si="271"/>
        <v>0</v>
      </c>
      <c r="EG83" s="188">
        <f t="shared" si="272"/>
        <v>0</v>
      </c>
      <c r="EH83" s="188" t="e">
        <f t="shared" si="186"/>
        <v>#DIV/0!</v>
      </c>
      <c r="EI83" s="188"/>
      <c r="EJ83" s="188"/>
      <c r="EK83" s="188"/>
      <c r="EL83" s="188"/>
      <c r="EM83" s="188"/>
      <c r="EN83" s="233">
        <v>0</v>
      </c>
      <c r="EO83" s="188">
        <f t="shared" si="273"/>
        <v>0</v>
      </c>
      <c r="EP83" s="175">
        <v>0</v>
      </c>
      <c r="EQ83" s="188">
        <v>0</v>
      </c>
      <c r="ER83" s="175">
        <v>0</v>
      </c>
      <c r="ES83" s="233"/>
      <c r="ET83" s="233"/>
      <c r="EU83" s="171">
        <f t="shared" si="149"/>
        <v>4268.0659299999998</v>
      </c>
      <c r="EV83" s="188">
        <f t="shared" si="141"/>
        <v>1</v>
      </c>
      <c r="EW83" s="175">
        <f>DJ83-EN83</f>
        <v>4268.0659299999998</v>
      </c>
      <c r="EX83" s="233"/>
      <c r="EY83" s="233"/>
      <c r="EZ83" s="232"/>
      <c r="FA83" s="188">
        <f t="shared" si="274"/>
        <v>0</v>
      </c>
      <c r="FB83" s="232">
        <v>0</v>
      </c>
      <c r="FC83" s="188">
        <f t="shared" si="275"/>
        <v>0</v>
      </c>
      <c r="FD83" s="233"/>
      <c r="FE83" s="233"/>
      <c r="FF83" s="233"/>
      <c r="FG83" s="233"/>
      <c r="FH83" s="232"/>
      <c r="FI83" s="188">
        <f t="shared" si="276"/>
        <v>0</v>
      </c>
      <c r="FJ83" s="232">
        <v>0</v>
      </c>
      <c r="FK83" s="188">
        <f t="shared" si="277"/>
        <v>0</v>
      </c>
      <c r="FL83" s="233"/>
      <c r="FM83" s="233"/>
      <c r="FN83" s="233"/>
      <c r="FO83" s="239"/>
    </row>
    <row r="84" spans="2:178" s="240" customFormat="1" ht="22.5" hidden="1" customHeight="1" x14ac:dyDescent="0.25">
      <c r="B84" s="229"/>
      <c r="C84" s="230"/>
      <c r="D84" s="231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3"/>
      <c r="R84" s="233"/>
      <c r="S84" s="233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3"/>
      <c r="AI84" s="233"/>
      <c r="AJ84" s="233"/>
      <c r="AK84" s="234"/>
      <c r="AL84" s="234"/>
      <c r="AM84" s="233"/>
      <c r="AN84" s="233"/>
      <c r="AO84" s="235"/>
      <c r="AP84" s="233"/>
      <c r="AQ84" s="233"/>
      <c r="AR84" s="233"/>
      <c r="AS84" s="233"/>
      <c r="AT84" s="233"/>
      <c r="AU84" s="233"/>
      <c r="AV84" s="233"/>
      <c r="AW84" s="233"/>
      <c r="AX84" s="233"/>
      <c r="AY84" s="233"/>
      <c r="AZ84" s="233"/>
      <c r="BA84" s="233"/>
      <c r="BB84" s="233"/>
      <c r="BC84" s="233"/>
      <c r="BD84" s="233"/>
      <c r="BE84" s="233"/>
      <c r="BF84" s="233"/>
      <c r="BG84" s="233"/>
      <c r="BH84" s="233"/>
      <c r="BI84" s="233"/>
      <c r="BJ84" s="233"/>
      <c r="BK84" s="236"/>
      <c r="BL84" s="237"/>
      <c r="BM84" s="237"/>
      <c r="BN84" s="237"/>
      <c r="BO84" s="237"/>
      <c r="BP84" s="237"/>
      <c r="BQ84" s="237"/>
      <c r="BR84" s="237"/>
      <c r="BS84" s="237"/>
      <c r="BT84" s="237"/>
      <c r="BU84" s="237"/>
      <c r="BV84" s="233"/>
      <c r="BW84" s="233"/>
      <c r="BX84" s="233"/>
      <c r="BY84" s="233"/>
      <c r="BZ84" s="233"/>
      <c r="CA84" s="233"/>
      <c r="CB84" s="233"/>
      <c r="CC84" s="233"/>
      <c r="CD84" s="233"/>
      <c r="CE84" s="237"/>
      <c r="CF84" s="237"/>
      <c r="CG84" s="233"/>
      <c r="CH84" s="233"/>
      <c r="CI84" s="233"/>
      <c r="CJ84" s="233"/>
      <c r="CK84" s="233"/>
      <c r="CL84" s="233"/>
      <c r="CM84" s="233"/>
      <c r="CN84" s="233"/>
      <c r="CO84" s="233"/>
      <c r="CP84" s="233"/>
      <c r="CQ84" s="233"/>
      <c r="CR84" s="233"/>
      <c r="CS84" s="233"/>
      <c r="CT84" s="233"/>
      <c r="CU84" s="233"/>
      <c r="CV84" s="233"/>
      <c r="CW84" s="233"/>
      <c r="CX84" s="233"/>
      <c r="CY84" s="233"/>
      <c r="CZ84" s="233"/>
      <c r="DA84" s="233"/>
      <c r="DB84" s="233"/>
      <c r="DC84" s="233"/>
      <c r="DD84" s="233"/>
      <c r="DE84" s="233"/>
      <c r="DF84" s="233"/>
      <c r="DG84" s="233"/>
      <c r="DH84" s="233"/>
      <c r="DI84" s="233"/>
      <c r="DJ84" s="233"/>
      <c r="DK84" s="233"/>
      <c r="DL84" s="233"/>
      <c r="DM84" s="171">
        <f t="shared" si="146"/>
        <v>0</v>
      </c>
      <c r="DN84" s="176" t="e">
        <f t="shared" si="147"/>
        <v>#DIV/0!</v>
      </c>
      <c r="DO84" s="233"/>
      <c r="DP84" s="233"/>
      <c r="DQ84" s="233"/>
      <c r="DR84" s="171">
        <f t="shared" si="148"/>
        <v>0</v>
      </c>
      <c r="DS84" s="176" t="e">
        <f t="shared" si="268"/>
        <v>#DIV/0!</v>
      </c>
      <c r="DT84" s="171">
        <f t="shared" si="269"/>
        <v>0</v>
      </c>
      <c r="DU84" s="233"/>
      <c r="DV84" s="233"/>
      <c r="DW84" s="233"/>
      <c r="DX84" s="233"/>
      <c r="DY84" s="176"/>
      <c r="DZ84" s="233"/>
      <c r="EA84" s="176"/>
      <c r="EB84" s="171"/>
      <c r="EC84" s="176"/>
      <c r="ED84" s="233"/>
      <c r="EE84" s="176"/>
      <c r="EF84" s="251"/>
      <c r="EG84" s="188"/>
      <c r="EH84" s="188" t="e">
        <f t="shared" si="186"/>
        <v>#DIV/0!</v>
      </c>
      <c r="EI84" s="188"/>
      <c r="EJ84" s="188"/>
      <c r="EK84" s="188"/>
      <c r="EL84" s="188"/>
      <c r="EM84" s="188"/>
      <c r="EN84" s="233"/>
      <c r="EO84" s="188"/>
      <c r="EP84" s="175"/>
      <c r="EQ84" s="188"/>
      <c r="ER84" s="175"/>
      <c r="ES84" s="233"/>
      <c r="ET84" s="233"/>
      <c r="EU84" s="171"/>
      <c r="EV84" s="188"/>
      <c r="EW84" s="175"/>
      <c r="EX84" s="233"/>
      <c r="EY84" s="233"/>
      <c r="EZ84" s="232"/>
      <c r="FA84" s="188"/>
      <c r="FB84" s="232"/>
      <c r="FC84" s="188"/>
      <c r="FD84" s="233"/>
      <c r="FE84" s="233"/>
      <c r="FF84" s="233"/>
      <c r="FG84" s="233"/>
      <c r="FH84" s="232"/>
      <c r="FI84" s="188"/>
      <c r="FJ84" s="232"/>
      <c r="FK84" s="188"/>
      <c r="FL84" s="233"/>
      <c r="FM84" s="233"/>
      <c r="FN84" s="233"/>
      <c r="FO84" s="239"/>
    </row>
    <row r="85" spans="2:178" s="266" customFormat="1" ht="55.5" customHeight="1" x14ac:dyDescent="0.25">
      <c r="B85" s="229" t="s">
        <v>190</v>
      </c>
      <c r="C85" s="271" t="s">
        <v>200</v>
      </c>
      <c r="D85" s="263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8"/>
      <c r="AL85" s="258"/>
      <c r="AM85" s="251"/>
      <c r="AN85" s="251"/>
      <c r="AO85" s="172"/>
      <c r="AP85" s="251"/>
      <c r="AQ85" s="251"/>
      <c r="AR85" s="251"/>
      <c r="AS85" s="251"/>
      <c r="AT85" s="251"/>
      <c r="AU85" s="251"/>
      <c r="AV85" s="251"/>
      <c r="AW85" s="251"/>
      <c r="AX85" s="251"/>
      <c r="AY85" s="251"/>
      <c r="AZ85" s="251"/>
      <c r="BA85" s="251"/>
      <c r="BB85" s="251"/>
      <c r="BC85" s="251"/>
      <c r="BD85" s="251"/>
      <c r="BE85" s="251"/>
      <c r="BF85" s="251"/>
      <c r="BG85" s="251"/>
      <c r="BH85" s="251"/>
      <c r="BI85" s="251"/>
      <c r="BJ85" s="251"/>
      <c r="BK85" s="174"/>
      <c r="BL85" s="175"/>
      <c r="BM85" s="175"/>
      <c r="BN85" s="175"/>
      <c r="BO85" s="175"/>
      <c r="BP85" s="175"/>
      <c r="BQ85" s="175"/>
      <c r="BR85" s="175"/>
      <c r="BS85" s="175"/>
      <c r="BT85" s="175"/>
      <c r="BU85" s="175"/>
      <c r="BV85" s="251"/>
      <c r="BW85" s="251"/>
      <c r="BX85" s="251"/>
      <c r="BY85" s="251"/>
      <c r="BZ85" s="251"/>
      <c r="CA85" s="251"/>
      <c r="CB85" s="251"/>
      <c r="CC85" s="251"/>
      <c r="CD85" s="251"/>
      <c r="CE85" s="175"/>
      <c r="CF85" s="175"/>
      <c r="CG85" s="251"/>
      <c r="CH85" s="251"/>
      <c r="CI85" s="251"/>
      <c r="CJ85" s="251"/>
      <c r="CK85" s="251"/>
      <c r="CL85" s="251"/>
      <c r="CM85" s="251"/>
      <c r="CN85" s="251"/>
      <c r="CO85" s="251"/>
      <c r="CP85" s="251"/>
      <c r="CQ85" s="251"/>
      <c r="CR85" s="251"/>
      <c r="CS85" s="251"/>
      <c r="CT85" s="251"/>
      <c r="CU85" s="251"/>
      <c r="CV85" s="251"/>
      <c r="CW85" s="251">
        <f t="shared" si="264"/>
        <v>498.14551</v>
      </c>
      <c r="CX85" s="258">
        <f>CX86+CX87</f>
        <v>498.14551</v>
      </c>
      <c r="CY85" s="251"/>
      <c r="CZ85" s="251"/>
      <c r="DA85" s="251"/>
      <c r="DB85" s="251"/>
      <c r="DC85" s="251"/>
      <c r="DD85" s="251"/>
      <c r="DE85" s="251"/>
      <c r="DF85" s="251">
        <f t="shared" si="266"/>
        <v>0</v>
      </c>
      <c r="DG85" s="258">
        <f>SUM(DG86:DG87)</f>
        <v>0</v>
      </c>
      <c r="DH85" s="258"/>
      <c r="DI85" s="251">
        <f t="shared" ref="DI85:DI99" si="281">DJ85+DL85</f>
        <v>498.14551</v>
      </c>
      <c r="DJ85" s="258">
        <f>SUM(DJ86:DJ87)</f>
        <v>498.14551</v>
      </c>
      <c r="DK85" s="258">
        <v>0</v>
      </c>
      <c r="DL85" s="258">
        <v>0</v>
      </c>
      <c r="DM85" s="171">
        <f t="shared" si="146"/>
        <v>498.14551</v>
      </c>
      <c r="DN85" s="176">
        <f t="shared" si="147"/>
        <v>1</v>
      </c>
      <c r="DO85" s="258">
        <f>SUM(DO86:DO87)</f>
        <v>498.14551</v>
      </c>
      <c r="DP85" s="258"/>
      <c r="DQ85" s="258"/>
      <c r="DR85" s="171">
        <f t="shared" si="148"/>
        <v>0</v>
      </c>
      <c r="DS85" s="176">
        <f t="shared" si="268"/>
        <v>0</v>
      </c>
      <c r="DT85" s="171">
        <f t="shared" si="269"/>
        <v>0</v>
      </c>
      <c r="DU85" s="258"/>
      <c r="DV85" s="258"/>
      <c r="DW85" s="258"/>
      <c r="DX85" s="251">
        <f t="shared" si="270"/>
        <v>498.14551</v>
      </c>
      <c r="DY85" s="176">
        <f>DX85/DI85</f>
        <v>1</v>
      </c>
      <c r="DZ85" s="258">
        <f>SUM(DZ86:DZ87)</f>
        <v>498.14551</v>
      </c>
      <c r="EA85" s="176">
        <f>DZ85/DJ85</f>
        <v>1</v>
      </c>
      <c r="EB85" s="171">
        <v>0</v>
      </c>
      <c r="EC85" s="176">
        <v>0</v>
      </c>
      <c r="ED85" s="258"/>
      <c r="EE85" s="176">
        <v>0</v>
      </c>
      <c r="EF85" s="251">
        <f t="shared" si="271"/>
        <v>498.14551</v>
      </c>
      <c r="EG85" s="188">
        <f>EF85/DI85</f>
        <v>1</v>
      </c>
      <c r="EH85" s="188">
        <f t="shared" si="186"/>
        <v>1</v>
      </c>
      <c r="EI85" s="188"/>
      <c r="EJ85" s="188"/>
      <c r="EK85" s="188"/>
      <c r="EL85" s="188"/>
      <c r="EM85" s="188"/>
      <c r="EN85" s="258">
        <f>SUM(EN86:EN87)</f>
        <v>498.14551</v>
      </c>
      <c r="EO85" s="188">
        <f>EN85/DJ85</f>
        <v>1</v>
      </c>
      <c r="EP85" s="175">
        <v>0</v>
      </c>
      <c r="EQ85" s="188">
        <v>0</v>
      </c>
      <c r="ER85" s="175">
        <v>0</v>
      </c>
      <c r="ES85" s="279">
        <v>0</v>
      </c>
      <c r="ET85" s="251"/>
      <c r="EU85" s="171">
        <f t="shared" si="149"/>
        <v>0</v>
      </c>
      <c r="EV85" s="188">
        <f t="shared" si="141"/>
        <v>0</v>
      </c>
      <c r="EW85" s="175">
        <f t="shared" si="190"/>
        <v>0</v>
      </c>
      <c r="EX85" s="251"/>
      <c r="EY85" s="251"/>
      <c r="EZ85" s="275">
        <f>FB85</f>
        <v>498.14551</v>
      </c>
      <c r="FA85" s="188">
        <f>EZ85/DI85</f>
        <v>1</v>
      </c>
      <c r="FB85" s="275">
        <f>SUM(FB86:FB87)</f>
        <v>498.14551</v>
      </c>
      <c r="FC85" s="188">
        <f>FB85/DJ85</f>
        <v>1</v>
      </c>
      <c r="FD85" s="258"/>
      <c r="FE85" s="258"/>
      <c r="FF85" s="258"/>
      <c r="FG85" s="251"/>
      <c r="FH85" s="264"/>
      <c r="FI85" s="188">
        <f>FH85/DI85</f>
        <v>0</v>
      </c>
      <c r="FJ85" s="275">
        <f>SUM(FJ86:FJ87)</f>
        <v>0</v>
      </c>
      <c r="FK85" s="188">
        <f>FJ85/DJ85</f>
        <v>0</v>
      </c>
      <c r="FL85" s="258"/>
      <c r="FM85" s="258"/>
      <c r="FN85" s="258"/>
      <c r="FO85" s="267"/>
    </row>
    <row r="86" spans="2:178" s="240" customFormat="1" ht="22.5" hidden="1" customHeight="1" x14ac:dyDescent="0.25">
      <c r="B86" s="229"/>
      <c r="C86" s="230"/>
      <c r="D86" s="231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3"/>
      <c r="R86" s="233"/>
      <c r="S86" s="233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G86" s="233"/>
      <c r="AH86" s="233"/>
      <c r="AI86" s="233"/>
      <c r="AJ86" s="233"/>
      <c r="AK86" s="234"/>
      <c r="AL86" s="234"/>
      <c r="AM86" s="233"/>
      <c r="AN86" s="233"/>
      <c r="AO86" s="235"/>
      <c r="AP86" s="233"/>
      <c r="AQ86" s="233"/>
      <c r="AR86" s="233"/>
      <c r="AS86" s="233"/>
      <c r="AT86" s="233"/>
      <c r="AU86" s="233"/>
      <c r="AV86" s="233"/>
      <c r="AW86" s="233"/>
      <c r="AX86" s="233"/>
      <c r="AY86" s="233"/>
      <c r="AZ86" s="233"/>
      <c r="BA86" s="233"/>
      <c r="BB86" s="233"/>
      <c r="BC86" s="233"/>
      <c r="BD86" s="233"/>
      <c r="BE86" s="233"/>
      <c r="BF86" s="233"/>
      <c r="BG86" s="233"/>
      <c r="BH86" s="233"/>
      <c r="BI86" s="233"/>
      <c r="BJ86" s="233"/>
      <c r="BK86" s="236"/>
      <c r="BL86" s="237"/>
      <c r="BM86" s="237"/>
      <c r="BN86" s="237"/>
      <c r="BO86" s="237"/>
      <c r="BP86" s="237"/>
      <c r="BQ86" s="237"/>
      <c r="BR86" s="237"/>
      <c r="BS86" s="237"/>
      <c r="BT86" s="237"/>
      <c r="BU86" s="237"/>
      <c r="BV86" s="233"/>
      <c r="BW86" s="233"/>
      <c r="BX86" s="233"/>
      <c r="BY86" s="233"/>
      <c r="BZ86" s="233"/>
      <c r="CA86" s="233"/>
      <c r="CB86" s="233"/>
      <c r="CC86" s="233"/>
      <c r="CD86" s="233"/>
      <c r="CE86" s="237"/>
      <c r="CF86" s="237"/>
      <c r="CG86" s="233"/>
      <c r="CH86" s="233"/>
      <c r="CI86" s="233"/>
      <c r="CJ86" s="233"/>
      <c r="CK86" s="233"/>
      <c r="CL86" s="233"/>
      <c r="CM86" s="233"/>
      <c r="CN86" s="233"/>
      <c r="CO86" s="233"/>
      <c r="CP86" s="233"/>
      <c r="CQ86" s="233"/>
      <c r="CR86" s="233"/>
      <c r="CS86" s="233"/>
      <c r="CT86" s="233"/>
      <c r="CU86" s="233"/>
      <c r="CV86" s="233"/>
      <c r="CW86" s="233">
        <f t="shared" si="264"/>
        <v>0</v>
      </c>
      <c r="CX86" s="233">
        <v>0</v>
      </c>
      <c r="CY86" s="233"/>
      <c r="CZ86" s="233"/>
      <c r="DA86" s="233"/>
      <c r="DB86" s="233"/>
      <c r="DC86" s="233"/>
      <c r="DD86" s="233"/>
      <c r="DE86" s="233"/>
      <c r="DF86" s="233">
        <f t="shared" si="266"/>
        <v>0</v>
      </c>
      <c r="DG86" s="233">
        <v>0</v>
      </c>
      <c r="DH86" s="233"/>
      <c r="DI86" s="233">
        <f t="shared" si="281"/>
        <v>0</v>
      </c>
      <c r="DJ86" s="233"/>
      <c r="DK86" s="233"/>
      <c r="DL86" s="234"/>
      <c r="DM86" s="171"/>
      <c r="DN86" s="176"/>
      <c r="DO86" s="233"/>
      <c r="DP86" s="234"/>
      <c r="DQ86" s="234"/>
      <c r="DR86" s="171"/>
      <c r="DS86" s="176"/>
      <c r="DT86" s="171"/>
      <c r="DU86" s="234"/>
      <c r="DV86" s="234"/>
      <c r="DW86" s="234"/>
      <c r="DX86" s="233"/>
      <c r="DY86" s="280"/>
      <c r="DZ86" s="233"/>
      <c r="EA86" s="280"/>
      <c r="EB86" s="170"/>
      <c r="EC86" s="280"/>
      <c r="ED86" s="233"/>
      <c r="EE86" s="280"/>
      <c r="EF86" s="233"/>
      <c r="EG86" s="238"/>
      <c r="EH86" s="188"/>
      <c r="EI86" s="238"/>
      <c r="EJ86" s="238"/>
      <c r="EK86" s="238"/>
      <c r="EL86" s="238"/>
      <c r="EM86" s="238"/>
      <c r="EN86" s="233"/>
      <c r="EO86" s="238"/>
      <c r="EP86" s="237"/>
      <c r="EQ86" s="238"/>
      <c r="ER86" s="237"/>
      <c r="ES86" s="281"/>
      <c r="ET86" s="233"/>
      <c r="EU86" s="171"/>
      <c r="EV86" s="238"/>
      <c r="EW86" s="175"/>
      <c r="EX86" s="233"/>
      <c r="EY86" s="233"/>
      <c r="EZ86" s="232">
        <f>FB86</f>
        <v>0</v>
      </c>
      <c r="FA86" s="238">
        <v>0</v>
      </c>
      <c r="FB86" s="232">
        <v>0</v>
      </c>
      <c r="FC86" s="238">
        <v>0</v>
      </c>
      <c r="FD86" s="233"/>
      <c r="FE86" s="233"/>
      <c r="FF86" s="233"/>
      <c r="FG86" s="233"/>
      <c r="FH86" s="232"/>
      <c r="FI86" s="238">
        <v>0</v>
      </c>
      <c r="FJ86" s="232">
        <v>0</v>
      </c>
      <c r="FK86" s="238">
        <v>0</v>
      </c>
      <c r="FL86" s="233"/>
      <c r="FM86" s="233"/>
      <c r="FN86" s="233"/>
      <c r="FO86" s="239"/>
    </row>
    <row r="87" spans="2:178" s="240" customFormat="1" ht="22.5" hidden="1" customHeight="1" x14ac:dyDescent="0.25">
      <c r="B87" s="229"/>
      <c r="C87" s="230" t="s">
        <v>145</v>
      </c>
      <c r="D87" s="231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3"/>
      <c r="R87" s="233"/>
      <c r="S87" s="233"/>
      <c r="T87" s="233"/>
      <c r="U87" s="233"/>
      <c r="V87" s="233"/>
      <c r="W87" s="233"/>
      <c r="X87" s="233"/>
      <c r="Y87" s="233"/>
      <c r="Z87" s="233"/>
      <c r="AA87" s="233"/>
      <c r="AB87" s="233"/>
      <c r="AC87" s="233"/>
      <c r="AD87" s="233"/>
      <c r="AE87" s="233"/>
      <c r="AF87" s="233"/>
      <c r="AG87" s="233"/>
      <c r="AH87" s="233"/>
      <c r="AI87" s="233"/>
      <c r="AJ87" s="233"/>
      <c r="AK87" s="234"/>
      <c r="AL87" s="234"/>
      <c r="AM87" s="233"/>
      <c r="AN87" s="233"/>
      <c r="AO87" s="235"/>
      <c r="AP87" s="233"/>
      <c r="AQ87" s="233"/>
      <c r="AR87" s="233"/>
      <c r="AS87" s="233"/>
      <c r="AT87" s="233"/>
      <c r="AU87" s="233"/>
      <c r="AV87" s="233"/>
      <c r="AW87" s="233"/>
      <c r="AX87" s="233"/>
      <c r="AY87" s="233"/>
      <c r="AZ87" s="233"/>
      <c r="BA87" s="233"/>
      <c r="BB87" s="233"/>
      <c r="BC87" s="233"/>
      <c r="BD87" s="233"/>
      <c r="BE87" s="233"/>
      <c r="BF87" s="233"/>
      <c r="BG87" s="233"/>
      <c r="BH87" s="233"/>
      <c r="BI87" s="233"/>
      <c r="BJ87" s="233"/>
      <c r="BK87" s="236"/>
      <c r="BL87" s="237"/>
      <c r="BM87" s="237"/>
      <c r="BN87" s="237"/>
      <c r="BO87" s="237"/>
      <c r="BP87" s="237"/>
      <c r="BQ87" s="237"/>
      <c r="BR87" s="237"/>
      <c r="BS87" s="237"/>
      <c r="BT87" s="237"/>
      <c r="BU87" s="237"/>
      <c r="BV87" s="233"/>
      <c r="BW87" s="233"/>
      <c r="BX87" s="233"/>
      <c r="BY87" s="233"/>
      <c r="BZ87" s="233"/>
      <c r="CA87" s="233"/>
      <c r="CB87" s="233"/>
      <c r="CC87" s="233"/>
      <c r="CD87" s="233"/>
      <c r="CE87" s="237"/>
      <c r="CF87" s="237"/>
      <c r="CG87" s="233"/>
      <c r="CH87" s="233"/>
      <c r="CI87" s="233"/>
      <c r="CJ87" s="233"/>
      <c r="CK87" s="233"/>
      <c r="CL87" s="233"/>
      <c r="CM87" s="233"/>
      <c r="CN87" s="233"/>
      <c r="CO87" s="233"/>
      <c r="CP87" s="233"/>
      <c r="CQ87" s="233"/>
      <c r="CR87" s="233"/>
      <c r="CS87" s="233"/>
      <c r="CT87" s="233"/>
      <c r="CU87" s="233"/>
      <c r="CV87" s="233"/>
      <c r="CW87" s="233">
        <f t="shared" si="264"/>
        <v>498.14551</v>
      </c>
      <c r="CX87" s="233">
        <v>498.14551</v>
      </c>
      <c r="CY87" s="233"/>
      <c r="CZ87" s="233"/>
      <c r="DA87" s="233"/>
      <c r="DB87" s="233"/>
      <c r="DC87" s="233"/>
      <c r="DD87" s="233"/>
      <c r="DE87" s="233"/>
      <c r="DF87" s="233">
        <f t="shared" si="266"/>
        <v>0</v>
      </c>
      <c r="DG87" s="233">
        <f>DJ87-CX87</f>
        <v>0</v>
      </c>
      <c r="DH87" s="233"/>
      <c r="DI87" s="233">
        <f t="shared" si="281"/>
        <v>498.14551</v>
      </c>
      <c r="DJ87" s="233">
        <f>498.14551</f>
        <v>498.14551</v>
      </c>
      <c r="DK87" s="233"/>
      <c r="DL87" s="234"/>
      <c r="DM87" s="171">
        <f t="shared" si="146"/>
        <v>498.14551</v>
      </c>
      <c r="DN87" s="176">
        <f t="shared" si="147"/>
        <v>1</v>
      </c>
      <c r="DO87" s="233">
        <f>498.14551</f>
        <v>498.14551</v>
      </c>
      <c r="DP87" s="234"/>
      <c r="DQ87" s="234"/>
      <c r="DR87" s="171">
        <f t="shared" si="148"/>
        <v>0</v>
      </c>
      <c r="DS87" s="176">
        <f t="shared" si="268"/>
        <v>0</v>
      </c>
      <c r="DT87" s="171">
        <f t="shared" si="269"/>
        <v>0</v>
      </c>
      <c r="DU87" s="234"/>
      <c r="DV87" s="234"/>
      <c r="DW87" s="234"/>
      <c r="DX87" s="233">
        <f t="shared" si="270"/>
        <v>498.14551</v>
      </c>
      <c r="DY87" s="176">
        <f>DX87/DI87</f>
        <v>1</v>
      </c>
      <c r="DZ87" s="233">
        <f>498.14551</f>
        <v>498.14551</v>
      </c>
      <c r="EA87" s="176">
        <f>DZ87/DJ87</f>
        <v>1</v>
      </c>
      <c r="EB87" s="171">
        <v>0</v>
      </c>
      <c r="EC87" s="176">
        <v>0</v>
      </c>
      <c r="ED87" s="233"/>
      <c r="EE87" s="176">
        <v>0</v>
      </c>
      <c r="EF87" s="233">
        <f t="shared" si="271"/>
        <v>498.14551</v>
      </c>
      <c r="EG87" s="238">
        <f>EF87/DI87</f>
        <v>1</v>
      </c>
      <c r="EH87" s="188">
        <f t="shared" si="186"/>
        <v>1</v>
      </c>
      <c r="EI87" s="238"/>
      <c r="EJ87" s="238"/>
      <c r="EK87" s="238"/>
      <c r="EL87" s="238"/>
      <c r="EM87" s="238"/>
      <c r="EN87" s="233">
        <v>498.14551</v>
      </c>
      <c r="EO87" s="238">
        <f>EN87/DJ87</f>
        <v>1</v>
      </c>
      <c r="EP87" s="175">
        <v>0</v>
      </c>
      <c r="EQ87" s="188">
        <v>0</v>
      </c>
      <c r="ER87" s="175">
        <v>0</v>
      </c>
      <c r="ES87" s="281">
        <v>0</v>
      </c>
      <c r="ET87" s="233"/>
      <c r="EU87" s="171">
        <f t="shared" si="149"/>
        <v>0</v>
      </c>
      <c r="EV87" s="238">
        <f t="shared" ref="EV87:EV150" si="282">EU87/DI87</f>
        <v>0</v>
      </c>
      <c r="EW87" s="175">
        <f>DJ87-EN87</f>
        <v>0</v>
      </c>
      <c r="EX87" s="233"/>
      <c r="EY87" s="233"/>
      <c r="EZ87" s="232">
        <f>FB87</f>
        <v>498.14551</v>
      </c>
      <c r="FA87" s="188">
        <f>EZ87/DI87</f>
        <v>1</v>
      </c>
      <c r="FB87" s="232">
        <f>498.14551</f>
        <v>498.14551</v>
      </c>
      <c r="FC87" s="188">
        <f>FB87/DJ87</f>
        <v>1</v>
      </c>
      <c r="FD87" s="233"/>
      <c r="FE87" s="233"/>
      <c r="FF87" s="233"/>
      <c r="FG87" s="233"/>
      <c r="FH87" s="232"/>
      <c r="FI87" s="188">
        <f>FH87/DI87</f>
        <v>0</v>
      </c>
      <c r="FJ87" s="232"/>
      <c r="FK87" s="188">
        <f>FJ87/DJ87</f>
        <v>0</v>
      </c>
      <c r="FL87" s="233"/>
      <c r="FM87" s="233"/>
      <c r="FN87" s="233"/>
      <c r="FO87" s="239"/>
    </row>
    <row r="88" spans="2:178" s="266" customFormat="1" ht="108.75" customHeight="1" x14ac:dyDescent="0.25">
      <c r="B88" s="229" t="s">
        <v>194</v>
      </c>
      <c r="C88" s="271" t="s">
        <v>201</v>
      </c>
      <c r="D88" s="263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51"/>
      <c r="R88" s="251"/>
      <c r="S88" s="251"/>
      <c r="T88" s="251"/>
      <c r="U88" s="251"/>
      <c r="V88" s="251"/>
      <c r="W88" s="251"/>
      <c r="X88" s="251"/>
      <c r="Y88" s="251"/>
      <c r="Z88" s="251"/>
      <c r="AA88" s="251"/>
      <c r="AB88" s="251"/>
      <c r="AC88" s="251"/>
      <c r="AD88" s="251"/>
      <c r="AE88" s="251"/>
      <c r="AF88" s="251"/>
      <c r="AG88" s="251"/>
      <c r="AH88" s="251"/>
      <c r="AI88" s="251"/>
      <c r="AJ88" s="251"/>
      <c r="AK88" s="258"/>
      <c r="AL88" s="258"/>
      <c r="AM88" s="251"/>
      <c r="AN88" s="251"/>
      <c r="AO88" s="172"/>
      <c r="AP88" s="251"/>
      <c r="AQ88" s="251"/>
      <c r="AR88" s="251"/>
      <c r="AS88" s="251"/>
      <c r="AT88" s="251"/>
      <c r="AU88" s="251"/>
      <c r="AV88" s="251"/>
      <c r="AW88" s="251"/>
      <c r="AX88" s="251"/>
      <c r="AY88" s="251"/>
      <c r="AZ88" s="251"/>
      <c r="BA88" s="251"/>
      <c r="BB88" s="251"/>
      <c r="BC88" s="251"/>
      <c r="BD88" s="251"/>
      <c r="BE88" s="251"/>
      <c r="BF88" s="251"/>
      <c r="BG88" s="251"/>
      <c r="BH88" s="251"/>
      <c r="BI88" s="251"/>
      <c r="BJ88" s="251"/>
      <c r="BK88" s="174"/>
      <c r="BL88" s="175"/>
      <c r="BM88" s="175"/>
      <c r="BN88" s="175"/>
      <c r="BO88" s="175"/>
      <c r="BP88" s="175"/>
      <c r="BQ88" s="175"/>
      <c r="BR88" s="175"/>
      <c r="BS88" s="175"/>
      <c r="BT88" s="175"/>
      <c r="BU88" s="175"/>
      <c r="BV88" s="251"/>
      <c r="BW88" s="251"/>
      <c r="BX88" s="251"/>
      <c r="BY88" s="251"/>
      <c r="BZ88" s="251"/>
      <c r="CA88" s="251"/>
      <c r="CB88" s="251"/>
      <c r="CC88" s="251"/>
      <c r="CD88" s="251"/>
      <c r="CE88" s="175"/>
      <c r="CF88" s="175"/>
      <c r="CG88" s="251"/>
      <c r="CH88" s="251"/>
      <c r="CI88" s="251"/>
      <c r="CJ88" s="251"/>
      <c r="CK88" s="251"/>
      <c r="CL88" s="251"/>
      <c r="CM88" s="251"/>
      <c r="CN88" s="251"/>
      <c r="CO88" s="251"/>
      <c r="CP88" s="251"/>
      <c r="CQ88" s="251"/>
      <c r="CR88" s="251"/>
      <c r="CS88" s="251"/>
      <c r="CT88" s="251"/>
      <c r="CU88" s="251"/>
      <c r="CV88" s="251"/>
      <c r="CW88" s="251">
        <f>CX88</f>
        <v>30000</v>
      </c>
      <c r="CX88" s="251">
        <f>CX89</f>
        <v>30000</v>
      </c>
      <c r="CY88" s="251"/>
      <c r="CZ88" s="251"/>
      <c r="DA88" s="251"/>
      <c r="DB88" s="251"/>
      <c r="DC88" s="251"/>
      <c r="DD88" s="251"/>
      <c r="DE88" s="251"/>
      <c r="DF88" s="251">
        <f t="shared" si="266"/>
        <v>0</v>
      </c>
      <c r="DG88" s="258">
        <f>SUM(DG89:DG90)</f>
        <v>0</v>
      </c>
      <c r="DH88" s="258"/>
      <c r="DI88" s="251">
        <f t="shared" si="281"/>
        <v>30000</v>
      </c>
      <c r="DJ88" s="258">
        <f>SUM(DJ89:DJ90)</f>
        <v>30000</v>
      </c>
      <c r="DK88" s="258">
        <v>0</v>
      </c>
      <c r="DL88" s="258">
        <v>0</v>
      </c>
      <c r="DM88" s="171">
        <f t="shared" si="146"/>
        <v>0</v>
      </c>
      <c r="DN88" s="176">
        <f t="shared" si="147"/>
        <v>0</v>
      </c>
      <c r="DO88" s="258">
        <f>SUM(DO89:DO90)</f>
        <v>0</v>
      </c>
      <c r="DP88" s="258"/>
      <c r="DQ88" s="258"/>
      <c r="DR88" s="171">
        <f t="shared" si="148"/>
        <v>30000</v>
      </c>
      <c r="DS88" s="176">
        <f t="shared" si="268"/>
        <v>1</v>
      </c>
      <c r="DT88" s="171">
        <f t="shared" si="269"/>
        <v>30000</v>
      </c>
      <c r="DU88" s="258"/>
      <c r="DV88" s="258"/>
      <c r="DW88" s="258"/>
      <c r="DX88" s="251">
        <f t="shared" si="270"/>
        <v>0</v>
      </c>
      <c r="DY88" s="176">
        <f>DX88/DI88</f>
        <v>0</v>
      </c>
      <c r="DZ88" s="258">
        <f>SUM(DZ89:DZ90)</f>
        <v>0</v>
      </c>
      <c r="EA88" s="176">
        <f>DZ88/DJ88</f>
        <v>0</v>
      </c>
      <c r="EB88" s="171">
        <v>0</v>
      </c>
      <c r="EC88" s="176">
        <v>0</v>
      </c>
      <c r="ED88" s="258"/>
      <c r="EE88" s="176">
        <v>0</v>
      </c>
      <c r="EF88" s="251">
        <f t="shared" si="271"/>
        <v>0</v>
      </c>
      <c r="EG88" s="188">
        <f>EF88/DI88</f>
        <v>0</v>
      </c>
      <c r="EH88" s="188">
        <v>0</v>
      </c>
      <c r="EI88" s="188"/>
      <c r="EJ88" s="188"/>
      <c r="EK88" s="188"/>
      <c r="EL88" s="188"/>
      <c r="EM88" s="188"/>
      <c r="EN88" s="258">
        <f>SUM(EN89:EN90)</f>
        <v>0</v>
      </c>
      <c r="EO88" s="188">
        <f>EN88/DJ88</f>
        <v>0</v>
      </c>
      <c r="EP88" s="175">
        <v>0</v>
      </c>
      <c r="EQ88" s="188">
        <v>0</v>
      </c>
      <c r="ER88" s="175">
        <v>0</v>
      </c>
      <c r="ES88" s="251"/>
      <c r="ET88" s="251"/>
      <c r="EU88" s="171">
        <f t="shared" si="149"/>
        <v>30000</v>
      </c>
      <c r="EV88" s="188">
        <f t="shared" si="282"/>
        <v>1</v>
      </c>
      <c r="EW88" s="175">
        <f>EW89</f>
        <v>30000</v>
      </c>
      <c r="EX88" s="251"/>
      <c r="EY88" s="251"/>
      <c r="EZ88" s="264"/>
      <c r="FA88" s="188">
        <f>EZ88/DI88</f>
        <v>0</v>
      </c>
      <c r="FB88" s="275">
        <f>SUM(FB89:FB90)</f>
        <v>0</v>
      </c>
      <c r="FC88" s="188">
        <f>FB88/DJ88</f>
        <v>0</v>
      </c>
      <c r="FD88" s="258"/>
      <c r="FE88" s="258"/>
      <c r="FF88" s="258"/>
      <c r="FG88" s="251"/>
      <c r="FH88" s="264"/>
      <c r="FI88" s="188">
        <f>FH88/DI88</f>
        <v>0</v>
      </c>
      <c r="FJ88" s="275">
        <f>SUM(FJ89:FJ90)</f>
        <v>0</v>
      </c>
      <c r="FK88" s="188">
        <f>FJ88/DJ88</f>
        <v>0</v>
      </c>
      <c r="FL88" s="258"/>
      <c r="FM88" s="258"/>
      <c r="FN88" s="258"/>
      <c r="FO88" s="267"/>
    </row>
    <row r="89" spans="2:178" s="240" customFormat="1" ht="22.5" hidden="1" customHeight="1" x14ac:dyDescent="0.25">
      <c r="B89" s="229"/>
      <c r="C89" s="230" t="s">
        <v>143</v>
      </c>
      <c r="D89" s="231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3"/>
      <c r="AH89" s="233"/>
      <c r="AI89" s="233"/>
      <c r="AJ89" s="233"/>
      <c r="AK89" s="234"/>
      <c r="AL89" s="234"/>
      <c r="AM89" s="233"/>
      <c r="AN89" s="233"/>
      <c r="AO89" s="235"/>
      <c r="AP89" s="233"/>
      <c r="AQ89" s="233"/>
      <c r="AR89" s="233"/>
      <c r="AS89" s="233"/>
      <c r="AT89" s="233"/>
      <c r="AU89" s="233"/>
      <c r="AV89" s="233"/>
      <c r="AW89" s="233"/>
      <c r="AX89" s="233"/>
      <c r="AY89" s="233"/>
      <c r="AZ89" s="233"/>
      <c r="BA89" s="233"/>
      <c r="BB89" s="233"/>
      <c r="BC89" s="233"/>
      <c r="BD89" s="233"/>
      <c r="BE89" s="233"/>
      <c r="BF89" s="233"/>
      <c r="BG89" s="233"/>
      <c r="BH89" s="233"/>
      <c r="BI89" s="233"/>
      <c r="BJ89" s="233"/>
      <c r="BK89" s="236"/>
      <c r="BL89" s="237"/>
      <c r="BM89" s="237"/>
      <c r="BN89" s="237"/>
      <c r="BO89" s="237"/>
      <c r="BP89" s="237"/>
      <c r="BQ89" s="237"/>
      <c r="BR89" s="237"/>
      <c r="BS89" s="237"/>
      <c r="BT89" s="237"/>
      <c r="BU89" s="237"/>
      <c r="BV89" s="233"/>
      <c r="BW89" s="233"/>
      <c r="BX89" s="233"/>
      <c r="BY89" s="233"/>
      <c r="BZ89" s="233"/>
      <c r="CA89" s="233"/>
      <c r="CB89" s="233"/>
      <c r="CC89" s="233"/>
      <c r="CD89" s="233"/>
      <c r="CE89" s="237"/>
      <c r="CF89" s="237"/>
      <c r="CG89" s="233"/>
      <c r="CH89" s="233"/>
      <c r="CI89" s="233"/>
      <c r="CJ89" s="233"/>
      <c r="CK89" s="233"/>
      <c r="CL89" s="233"/>
      <c r="CM89" s="233"/>
      <c r="CN89" s="233"/>
      <c r="CO89" s="233"/>
      <c r="CP89" s="233"/>
      <c r="CQ89" s="233"/>
      <c r="CR89" s="233"/>
      <c r="CS89" s="233"/>
      <c r="CT89" s="233"/>
      <c r="CU89" s="233"/>
      <c r="CV89" s="233"/>
      <c r="CW89" s="233">
        <f>CX89</f>
        <v>30000</v>
      </c>
      <c r="CX89" s="233">
        <v>30000</v>
      </c>
      <c r="CY89" s="233"/>
      <c r="CZ89" s="233"/>
      <c r="DA89" s="233"/>
      <c r="DB89" s="233"/>
      <c r="DC89" s="233"/>
      <c r="DD89" s="233"/>
      <c r="DE89" s="233"/>
      <c r="DF89" s="233">
        <f t="shared" si="266"/>
        <v>0</v>
      </c>
      <c r="DG89" s="233">
        <f>DJ89-CX89</f>
        <v>0</v>
      </c>
      <c r="DH89" s="233"/>
      <c r="DI89" s="233">
        <f t="shared" si="281"/>
        <v>30000</v>
      </c>
      <c r="DJ89" s="233">
        <v>30000</v>
      </c>
      <c r="DK89" s="233"/>
      <c r="DL89" s="233"/>
      <c r="DM89" s="210">
        <f t="shared" si="146"/>
        <v>0</v>
      </c>
      <c r="DN89" s="215">
        <f t="shared" si="147"/>
        <v>0</v>
      </c>
      <c r="DO89" s="233">
        <v>0</v>
      </c>
      <c r="DP89" s="233"/>
      <c r="DQ89" s="233"/>
      <c r="DR89" s="171">
        <f t="shared" si="148"/>
        <v>30000</v>
      </c>
      <c r="DS89" s="176">
        <f t="shared" si="268"/>
        <v>1</v>
      </c>
      <c r="DT89" s="171">
        <f t="shared" si="269"/>
        <v>30000</v>
      </c>
      <c r="DU89" s="233"/>
      <c r="DV89" s="233"/>
      <c r="DW89" s="233"/>
      <c r="DX89" s="233">
        <f t="shared" si="270"/>
        <v>0</v>
      </c>
      <c r="DY89" s="176">
        <f>DX89/DI89</f>
        <v>0</v>
      </c>
      <c r="DZ89" s="233">
        <v>0</v>
      </c>
      <c r="EA89" s="176">
        <f>DZ89/DJ89</f>
        <v>0</v>
      </c>
      <c r="EB89" s="171">
        <v>0</v>
      </c>
      <c r="EC89" s="176">
        <v>0</v>
      </c>
      <c r="ED89" s="233"/>
      <c r="EE89" s="176">
        <v>0</v>
      </c>
      <c r="EF89" s="251">
        <f t="shared" si="271"/>
        <v>0</v>
      </c>
      <c r="EG89" s="188">
        <f>EF89/DI89</f>
        <v>0</v>
      </c>
      <c r="EH89" s="216" t="e">
        <f t="shared" si="186"/>
        <v>#DIV/0!</v>
      </c>
      <c r="EI89" s="188"/>
      <c r="EJ89" s="188"/>
      <c r="EK89" s="188"/>
      <c r="EL89" s="188"/>
      <c r="EM89" s="188"/>
      <c r="EN89" s="233">
        <v>0</v>
      </c>
      <c r="EO89" s="188">
        <f>EN89/DJ89</f>
        <v>0</v>
      </c>
      <c r="EP89" s="175">
        <v>0</v>
      </c>
      <c r="EQ89" s="188">
        <v>0</v>
      </c>
      <c r="ER89" s="175">
        <v>0</v>
      </c>
      <c r="ES89" s="233"/>
      <c r="ET89" s="233"/>
      <c r="EU89" s="171">
        <f t="shared" si="149"/>
        <v>30000</v>
      </c>
      <c r="EV89" s="188">
        <f t="shared" si="282"/>
        <v>1</v>
      </c>
      <c r="EW89" s="175">
        <f>DJ89-EN89</f>
        <v>30000</v>
      </c>
      <c r="EX89" s="233"/>
      <c r="EY89" s="233"/>
      <c r="EZ89" s="232"/>
      <c r="FA89" s="188">
        <f>EZ89/DI89</f>
        <v>0</v>
      </c>
      <c r="FB89" s="232">
        <v>0</v>
      </c>
      <c r="FC89" s="161">
        <f>FB89/DJ89</f>
        <v>0</v>
      </c>
      <c r="FD89" s="233"/>
      <c r="FE89" s="233"/>
      <c r="FF89" s="233"/>
      <c r="FG89" s="233"/>
      <c r="FH89" s="232"/>
      <c r="FI89" s="161">
        <f>FH89/DI89</f>
        <v>0</v>
      </c>
      <c r="FJ89" s="232">
        <v>0</v>
      </c>
      <c r="FK89" s="161">
        <f>FJ89/DJ89</f>
        <v>0</v>
      </c>
      <c r="FL89" s="233"/>
      <c r="FM89" s="233"/>
      <c r="FN89" s="233"/>
      <c r="FO89" s="239"/>
    </row>
    <row r="90" spans="2:178" s="277" customFormat="1" ht="22.5" hidden="1" customHeight="1" x14ac:dyDescent="0.25">
      <c r="B90" s="229"/>
      <c r="C90" s="282"/>
      <c r="D90" s="255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Q90" s="257"/>
      <c r="R90" s="257"/>
      <c r="S90" s="257"/>
      <c r="T90" s="257"/>
      <c r="U90" s="257"/>
      <c r="V90" s="257"/>
      <c r="W90" s="257"/>
      <c r="X90" s="257"/>
      <c r="Y90" s="257"/>
      <c r="Z90" s="257"/>
      <c r="AA90" s="257"/>
      <c r="AB90" s="257"/>
      <c r="AC90" s="257"/>
      <c r="AD90" s="257"/>
      <c r="AE90" s="257"/>
      <c r="AF90" s="257"/>
      <c r="AG90" s="257"/>
      <c r="AH90" s="257"/>
      <c r="AI90" s="257"/>
      <c r="AJ90" s="257"/>
      <c r="AK90" s="258"/>
      <c r="AL90" s="258"/>
      <c r="AM90" s="257"/>
      <c r="AN90" s="257"/>
      <c r="AO90" s="172"/>
      <c r="AP90" s="257"/>
      <c r="AQ90" s="257"/>
      <c r="AR90" s="257"/>
      <c r="AS90" s="257"/>
      <c r="AT90" s="257"/>
      <c r="AU90" s="257"/>
      <c r="AV90" s="257"/>
      <c r="AW90" s="257"/>
      <c r="AX90" s="257"/>
      <c r="AY90" s="257"/>
      <c r="AZ90" s="257"/>
      <c r="BA90" s="257"/>
      <c r="BB90" s="257"/>
      <c r="BC90" s="257"/>
      <c r="BD90" s="257"/>
      <c r="BE90" s="257"/>
      <c r="BF90" s="257"/>
      <c r="BG90" s="257"/>
      <c r="BH90" s="257"/>
      <c r="BI90" s="257"/>
      <c r="BJ90" s="257"/>
      <c r="BK90" s="174"/>
      <c r="BL90" s="175"/>
      <c r="BM90" s="175"/>
      <c r="BN90" s="175"/>
      <c r="BO90" s="175"/>
      <c r="BP90" s="175"/>
      <c r="BQ90" s="175"/>
      <c r="BR90" s="175"/>
      <c r="BS90" s="175"/>
      <c r="BT90" s="175"/>
      <c r="BU90" s="175"/>
      <c r="BV90" s="257"/>
      <c r="BW90" s="257"/>
      <c r="BX90" s="257"/>
      <c r="BY90" s="257"/>
      <c r="BZ90" s="257"/>
      <c r="CA90" s="257"/>
      <c r="CB90" s="257"/>
      <c r="CC90" s="257"/>
      <c r="CD90" s="257"/>
      <c r="CE90" s="175"/>
      <c r="CF90" s="175"/>
      <c r="CG90" s="257"/>
      <c r="CH90" s="257"/>
      <c r="CI90" s="257"/>
      <c r="CJ90" s="257"/>
      <c r="CK90" s="257"/>
      <c r="CL90" s="257"/>
      <c r="CM90" s="257"/>
      <c r="CN90" s="257"/>
      <c r="CO90" s="257"/>
      <c r="CP90" s="257"/>
      <c r="CQ90" s="257"/>
      <c r="CR90" s="257"/>
      <c r="CS90" s="257"/>
      <c r="CT90" s="257"/>
      <c r="CU90" s="257"/>
      <c r="CV90" s="257"/>
      <c r="CW90" s="257"/>
      <c r="CX90" s="257"/>
      <c r="CY90" s="257"/>
      <c r="CZ90" s="257"/>
      <c r="DA90" s="257"/>
      <c r="DB90" s="257"/>
      <c r="DC90" s="257"/>
      <c r="DD90" s="257"/>
      <c r="DE90" s="257"/>
      <c r="DF90" s="257"/>
      <c r="DG90" s="257"/>
      <c r="DH90" s="257"/>
      <c r="DI90" s="257"/>
      <c r="DJ90" s="257"/>
      <c r="DK90" s="257"/>
      <c r="DL90" s="257"/>
      <c r="DM90" s="210"/>
      <c r="DN90" s="215"/>
      <c r="DO90" s="257"/>
      <c r="DP90" s="257"/>
      <c r="DQ90" s="257"/>
      <c r="DR90" s="171"/>
      <c r="DS90" s="176"/>
      <c r="DT90" s="171"/>
      <c r="DU90" s="257"/>
      <c r="DV90" s="257"/>
      <c r="DW90" s="257"/>
      <c r="DX90" s="233"/>
      <c r="DY90" s="176"/>
      <c r="DZ90" s="257"/>
      <c r="EA90" s="176"/>
      <c r="EB90" s="171"/>
      <c r="EC90" s="176"/>
      <c r="ED90" s="257"/>
      <c r="EE90" s="176"/>
      <c r="EF90" s="257"/>
      <c r="EG90" s="188"/>
      <c r="EH90" s="216"/>
      <c r="EI90" s="188"/>
      <c r="EJ90" s="188"/>
      <c r="EK90" s="188"/>
      <c r="EL90" s="188"/>
      <c r="EM90" s="188"/>
      <c r="EN90" s="257"/>
      <c r="EO90" s="188"/>
      <c r="EP90" s="175"/>
      <c r="EQ90" s="188"/>
      <c r="ER90" s="175"/>
      <c r="ES90" s="257"/>
      <c r="ET90" s="257"/>
      <c r="EU90" s="171"/>
      <c r="EV90" s="188"/>
      <c r="EW90" s="175"/>
      <c r="EX90" s="257"/>
      <c r="EY90" s="257"/>
      <c r="EZ90" s="256"/>
      <c r="FA90" s="188"/>
      <c r="FB90" s="256"/>
      <c r="FC90" s="161"/>
      <c r="FD90" s="257"/>
      <c r="FE90" s="257"/>
      <c r="FF90" s="257"/>
      <c r="FG90" s="257"/>
      <c r="FH90" s="256"/>
      <c r="FI90" s="161"/>
      <c r="FJ90" s="256"/>
      <c r="FK90" s="161"/>
      <c r="FL90" s="257"/>
      <c r="FM90" s="257"/>
      <c r="FN90" s="257"/>
      <c r="FO90" s="283"/>
    </row>
    <row r="91" spans="2:178" s="285" customFormat="1" ht="43.5" customHeight="1" x14ac:dyDescent="0.25">
      <c r="B91" s="229" t="s">
        <v>202</v>
      </c>
      <c r="C91" s="284" t="s">
        <v>179</v>
      </c>
      <c r="D91" s="263" t="s">
        <v>203</v>
      </c>
      <c r="E91" s="264">
        <f>F91+G91</f>
        <v>49028.112280000001</v>
      </c>
      <c r="F91" s="275">
        <v>43023.37485</v>
      </c>
      <c r="G91" s="275">
        <f>6004.73743</f>
        <v>6004.7374300000001</v>
      </c>
      <c r="H91" s="264">
        <f>I91+J91</f>
        <v>4870.2642799999976</v>
      </c>
      <c r="I91" s="264">
        <f>L91-F91</f>
        <v>7540.6497299999974</v>
      </c>
      <c r="J91" s="264">
        <f>M91-G91</f>
        <v>-2670.3854500000002</v>
      </c>
      <c r="K91" s="264">
        <f>L91+M91</f>
        <v>53898.376559999997</v>
      </c>
      <c r="L91" s="275">
        <v>50564.024579999998</v>
      </c>
      <c r="M91" s="275">
        <f>6004.73743-2670.38545</f>
        <v>3334.3519799999999</v>
      </c>
      <c r="N91" s="264">
        <f>O91+P91</f>
        <v>-4000</v>
      </c>
      <c r="O91" s="264">
        <f>R91-L91</f>
        <v>-4000</v>
      </c>
      <c r="P91" s="264">
        <f>S91-M91</f>
        <v>0</v>
      </c>
      <c r="Q91" s="251">
        <f>R91+S91</f>
        <v>49898.376559999997</v>
      </c>
      <c r="R91" s="258">
        <f>50564.02458-4000</f>
        <v>46564.024579999998</v>
      </c>
      <c r="S91" s="258">
        <f>6004.73743-2670.38545</f>
        <v>3334.3519799999999</v>
      </c>
      <c r="T91" s="251">
        <f>U91+V91</f>
        <v>24927.599999999999</v>
      </c>
      <c r="U91" s="258">
        <v>0</v>
      </c>
      <c r="V91" s="258">
        <v>24927.599999999999</v>
      </c>
      <c r="W91" s="251">
        <f>X91+Y91</f>
        <v>42279.985999999997</v>
      </c>
      <c r="X91" s="251">
        <f>AA91-U91</f>
        <v>67207.585999999996</v>
      </c>
      <c r="Y91" s="251">
        <f>AB91-V91</f>
        <v>-24927.599999999999</v>
      </c>
      <c r="Z91" s="251">
        <f>AA91+AB91</f>
        <v>67207.585999999996</v>
      </c>
      <c r="AA91" s="258">
        <v>67207.585999999996</v>
      </c>
      <c r="AB91" s="258">
        <v>0</v>
      </c>
      <c r="AC91" s="251">
        <f>AD91+AE91</f>
        <v>0</v>
      </c>
      <c r="AD91" s="258">
        <v>0</v>
      </c>
      <c r="AE91" s="258">
        <v>0</v>
      </c>
      <c r="AF91" s="251" t="e">
        <f>AG91+AH91</f>
        <v>#REF!</v>
      </c>
      <c r="AG91" s="258" t="e">
        <f>'[1]2017_с остатком на торги'!$AG$113</f>
        <v>#REF!</v>
      </c>
      <c r="AH91" s="258">
        <v>0</v>
      </c>
      <c r="AI91" s="258">
        <v>0</v>
      </c>
      <c r="AJ91" s="258">
        <f>AA91</f>
        <v>67207.585999999996</v>
      </c>
      <c r="AK91" s="258">
        <f>Z91-AJ91</f>
        <v>0</v>
      </c>
      <c r="AL91" s="258" t="e">
        <f>AF91-AJ91</f>
        <v>#REF!</v>
      </c>
      <c r="AM91" s="259" t="s">
        <v>204</v>
      </c>
      <c r="AN91" s="259" t="s">
        <v>205</v>
      </c>
      <c r="AO91" s="172">
        <v>1</v>
      </c>
      <c r="AP91" s="258">
        <v>57652.852780000001</v>
      </c>
      <c r="AQ91" s="258"/>
      <c r="AR91" s="258" t="e">
        <f>AF91-AP91</f>
        <v>#REF!</v>
      </c>
      <c r="AS91" s="251">
        <f>AT91+AU91</f>
        <v>25000</v>
      </c>
      <c r="AT91" s="258">
        <v>25000</v>
      </c>
      <c r="AU91" s="258">
        <v>0</v>
      </c>
      <c r="AV91" s="251">
        <f>AW91+AX91</f>
        <v>-5000</v>
      </c>
      <c r="AW91" s="251">
        <v>-5000</v>
      </c>
      <c r="AX91" s="251">
        <f>BA91-AU91</f>
        <v>0</v>
      </c>
      <c r="AY91" s="251">
        <f>AZ91+BA91</f>
        <v>20000</v>
      </c>
      <c r="AZ91" s="258">
        <f>AT91+AW91</f>
        <v>20000</v>
      </c>
      <c r="BA91" s="258">
        <v>0</v>
      </c>
      <c r="BB91" s="251">
        <f>BC91+BD91</f>
        <v>25000</v>
      </c>
      <c r="BC91" s="258">
        <v>25000</v>
      </c>
      <c r="BD91" s="258"/>
      <c r="BE91" s="251">
        <f>BF91+BG91</f>
        <v>0</v>
      </c>
      <c r="BF91" s="251">
        <f>BW91-BC91</f>
        <v>0</v>
      </c>
      <c r="BG91" s="251">
        <f>BX91-BD91</f>
        <v>0</v>
      </c>
      <c r="BH91" s="251">
        <f>BI91+BJ91</f>
        <v>20000</v>
      </c>
      <c r="BI91" s="258">
        <v>20000</v>
      </c>
      <c r="BJ91" s="258">
        <v>0</v>
      </c>
      <c r="BK91" s="174">
        <v>1</v>
      </c>
      <c r="BL91" s="175">
        <f>AY91</f>
        <v>20000</v>
      </c>
      <c r="BM91" s="175">
        <f>BN91+BO91</f>
        <v>0</v>
      </c>
      <c r="BN91" s="175">
        <v>0</v>
      </c>
      <c r="BO91" s="175"/>
      <c r="BP91" s="175">
        <f>BQ91+BR91</f>
        <v>8180.3436499999998</v>
      </c>
      <c r="BQ91" s="175">
        <v>8180.3436499999998</v>
      </c>
      <c r="BR91" s="175"/>
      <c r="BS91" s="175">
        <f>BT91+BU91</f>
        <v>11819.656350000001</v>
      </c>
      <c r="BT91" s="175">
        <f>AZ91-BN91-BQ91</f>
        <v>11819.656350000001</v>
      </c>
      <c r="BU91" s="175"/>
      <c r="BV91" s="251">
        <f>BW91+BX91</f>
        <v>25000</v>
      </c>
      <c r="BW91" s="258">
        <v>25000</v>
      </c>
      <c r="BX91" s="258"/>
      <c r="BY91" s="251">
        <f>BZ91+CA91</f>
        <v>0</v>
      </c>
      <c r="BZ91" s="251">
        <f>CC91-BI91</f>
        <v>0</v>
      </c>
      <c r="CA91" s="251">
        <f>CD91-BX91</f>
        <v>0</v>
      </c>
      <c r="CB91" s="251">
        <f t="shared" ref="CB91:CB109" si="283">CC91+CD91</f>
        <v>20000</v>
      </c>
      <c r="CC91" s="251">
        <v>20000</v>
      </c>
      <c r="CD91" s="258"/>
      <c r="CE91" s="175">
        <v>1</v>
      </c>
      <c r="CF91" s="175">
        <f>CB91</f>
        <v>20000</v>
      </c>
      <c r="CG91" s="251"/>
      <c r="CH91" s="251">
        <f>CI91+CJ91</f>
        <v>10000</v>
      </c>
      <c r="CI91" s="258">
        <v>10000</v>
      </c>
      <c r="CJ91" s="258">
        <v>0</v>
      </c>
      <c r="CK91" s="251">
        <f>CL91+CM91</f>
        <v>0</v>
      </c>
      <c r="CL91" s="251">
        <f>CR91-CI91</f>
        <v>0</v>
      </c>
      <c r="CM91" s="251">
        <f>CS91-CJ91</f>
        <v>0</v>
      </c>
      <c r="CN91" s="251"/>
      <c r="CO91" s="251"/>
      <c r="CP91" s="251"/>
      <c r="CQ91" s="251">
        <f>CR91+CS91</f>
        <v>10000</v>
      </c>
      <c r="CR91" s="258">
        <v>10000</v>
      </c>
      <c r="CS91" s="258">
        <v>0</v>
      </c>
      <c r="CT91" s="251">
        <f>CU91+CV91</f>
        <v>0</v>
      </c>
      <c r="CU91" s="258"/>
      <c r="CV91" s="258"/>
      <c r="CW91" s="251">
        <f t="shared" ref="CW91:CW109" si="284">CX91+CY91</f>
        <v>44694.042800000003</v>
      </c>
      <c r="CX91" s="251">
        <v>44694.042800000003</v>
      </c>
      <c r="CY91" s="258"/>
      <c r="CZ91" s="251">
        <f t="shared" ref="CZ91:CZ109" si="285">DA91+DB91</f>
        <v>10000</v>
      </c>
      <c r="DA91" s="258">
        <v>10000</v>
      </c>
      <c r="DB91" s="258">
        <v>0</v>
      </c>
      <c r="DC91" s="258"/>
      <c r="DD91" s="258"/>
      <c r="DE91" s="258"/>
      <c r="DF91" s="251">
        <f t="shared" ref="DF91:DF109" si="286">DG91+DH91</f>
        <v>-3607.1816000000035</v>
      </c>
      <c r="DG91" s="251">
        <f>DJ91-CX91</f>
        <v>-3607.1816000000035</v>
      </c>
      <c r="DH91" s="258"/>
      <c r="DI91" s="251">
        <f t="shared" si="281"/>
        <v>41086.861199999999</v>
      </c>
      <c r="DJ91" s="251">
        <v>41086.861199999999</v>
      </c>
      <c r="DK91" s="251">
        <v>0</v>
      </c>
      <c r="DL91" s="258">
        <v>0</v>
      </c>
      <c r="DM91" s="171">
        <f t="shared" si="146"/>
        <v>18028.82762</v>
      </c>
      <c r="DN91" s="176">
        <f t="shared" si="147"/>
        <v>0.43879788072007797</v>
      </c>
      <c r="DO91" s="251">
        <v>18028.82762</v>
      </c>
      <c r="DP91" s="258"/>
      <c r="DQ91" s="258"/>
      <c r="DR91" s="171">
        <f t="shared" si="148"/>
        <v>23058.033579999999</v>
      </c>
      <c r="DS91" s="176">
        <f t="shared" ref="DS91:DS153" si="287">DR91/DI91</f>
        <v>0.56120211927992203</v>
      </c>
      <c r="DT91" s="171">
        <f t="shared" ref="DT91:DV150" si="288">DJ91-DO91</f>
        <v>23058.033579999999</v>
      </c>
      <c r="DU91" s="258"/>
      <c r="DV91" s="258"/>
      <c r="DW91" s="258"/>
      <c r="DX91" s="251">
        <f t="shared" si="270"/>
        <v>1577.1852100000001</v>
      </c>
      <c r="DY91" s="176">
        <f>DX91/DI91</f>
        <v>3.8386607395553496E-2</v>
      </c>
      <c r="DZ91" s="251">
        <v>1577.1852100000001</v>
      </c>
      <c r="EA91" s="176">
        <f>DZ91/DJ91</f>
        <v>3.8386607395553496E-2</v>
      </c>
      <c r="EB91" s="171">
        <v>0</v>
      </c>
      <c r="EC91" s="176">
        <v>0</v>
      </c>
      <c r="ED91" s="251"/>
      <c r="EE91" s="176">
        <v>0</v>
      </c>
      <c r="EF91" s="251">
        <f t="shared" ref="EF91:EF99" si="289">EN91+ES91</f>
        <v>13733.751050000001</v>
      </c>
      <c r="EG91" s="188">
        <f>EF91/DI91</f>
        <v>0.33426138305254627</v>
      </c>
      <c r="EH91" s="188">
        <f t="shared" ref="EH91:EH153" si="290">EF91/DM91</f>
        <v>0.76176617467708641</v>
      </c>
      <c r="EI91" s="188"/>
      <c r="EJ91" s="188"/>
      <c r="EK91" s="188"/>
      <c r="EL91" s="188"/>
      <c r="EM91" s="188"/>
      <c r="EN91" s="251">
        <v>13733.751050000001</v>
      </c>
      <c r="EO91" s="188">
        <f>EN91/DJ91</f>
        <v>0.33426138305254627</v>
      </c>
      <c r="EP91" s="175">
        <v>0</v>
      </c>
      <c r="EQ91" s="188">
        <v>0</v>
      </c>
      <c r="ER91" s="226">
        <v>0</v>
      </c>
      <c r="ES91" s="258"/>
      <c r="ET91" s="258"/>
      <c r="EU91" s="171">
        <f t="shared" si="149"/>
        <v>27353.11015</v>
      </c>
      <c r="EV91" s="188">
        <f t="shared" si="282"/>
        <v>0.66573861694745373</v>
      </c>
      <c r="EW91" s="175">
        <f>DJ91-EN91</f>
        <v>27353.11015</v>
      </c>
      <c r="EX91" s="258"/>
      <c r="EY91" s="258"/>
      <c r="EZ91" s="275">
        <f>FB91</f>
        <v>36086.861199999999</v>
      </c>
      <c r="FA91" s="188">
        <f t="shared" ref="FA91:FA146" si="291">EZ91/DI91</f>
        <v>0.87830659597818095</v>
      </c>
      <c r="FB91" s="264">
        <v>36086.861199999999</v>
      </c>
      <c r="FC91" s="188">
        <f>FB91/DJ91</f>
        <v>0.87830659597818095</v>
      </c>
      <c r="FD91" s="251"/>
      <c r="FE91" s="251"/>
      <c r="FF91" s="251"/>
      <c r="FG91" s="258"/>
      <c r="FH91" s="226">
        <f>FJ91</f>
        <v>5000</v>
      </c>
      <c r="FI91" s="188">
        <f>FH91/DI91</f>
        <v>0.12169340402181902</v>
      </c>
      <c r="FJ91" s="264">
        <v>5000</v>
      </c>
      <c r="FK91" s="188">
        <f>FJ91/DJ91</f>
        <v>0.12169340402181902</v>
      </c>
      <c r="FL91" s="251"/>
      <c r="FM91" s="251"/>
      <c r="FN91" s="251"/>
      <c r="FO91" s="276"/>
    </row>
    <row r="92" spans="2:178" s="287" customFormat="1" ht="78" customHeight="1" x14ac:dyDescent="0.25">
      <c r="B92" s="150" t="s">
        <v>206</v>
      </c>
      <c r="C92" s="151" t="s">
        <v>207</v>
      </c>
      <c r="D92" s="152" t="s">
        <v>208</v>
      </c>
      <c r="E92" s="153">
        <f>F92+G92</f>
        <v>112693.5</v>
      </c>
      <c r="F92" s="153"/>
      <c r="G92" s="153">
        <v>112693.5</v>
      </c>
      <c r="H92" s="154">
        <f>I92+J92</f>
        <v>0</v>
      </c>
      <c r="I92" s="153"/>
      <c r="J92" s="153">
        <f>M92-G92</f>
        <v>0</v>
      </c>
      <c r="K92" s="153">
        <f>L92+M92</f>
        <v>112693.5</v>
      </c>
      <c r="L92" s="153"/>
      <c r="M92" s="153">
        <v>112693.5</v>
      </c>
      <c r="N92" s="154">
        <f>O92+P92</f>
        <v>40000</v>
      </c>
      <c r="O92" s="153"/>
      <c r="P92" s="153">
        <f>S92-M92</f>
        <v>40000</v>
      </c>
      <c r="Q92" s="155">
        <f>R92+S92</f>
        <v>152693.5</v>
      </c>
      <c r="R92" s="155"/>
      <c r="S92" s="155">
        <f>112693.5+40000</f>
        <v>152693.5</v>
      </c>
      <c r="T92" s="155">
        <f>U92+V92</f>
        <v>0</v>
      </c>
      <c r="U92" s="155"/>
      <c r="V92" s="155"/>
      <c r="W92" s="155">
        <f>X92+Y92</f>
        <v>172677.7</v>
      </c>
      <c r="X92" s="155"/>
      <c r="Y92" s="155">
        <f>AB92-V92</f>
        <v>172677.7</v>
      </c>
      <c r="Z92" s="155">
        <f>AA92+AB92</f>
        <v>172677.7</v>
      </c>
      <c r="AA92" s="155"/>
      <c r="AB92" s="155">
        <v>172677.7</v>
      </c>
      <c r="AC92" s="155">
        <f>AD92+AE92</f>
        <v>0</v>
      </c>
      <c r="AD92" s="155"/>
      <c r="AE92" s="155">
        <v>0</v>
      </c>
      <c r="AF92" s="155" t="e">
        <f>AG92+AH92</f>
        <v>#REF!</v>
      </c>
      <c r="AG92" s="155"/>
      <c r="AH92" s="155" t="e">
        <f>'[1]2017_с остатком на торги'!$AH$114</f>
        <v>#REF!</v>
      </c>
      <c r="AI92" s="155">
        <v>0</v>
      </c>
      <c r="AJ92" s="155">
        <v>0</v>
      </c>
      <c r="AK92" s="155">
        <f>Z92-AJ92</f>
        <v>172677.7</v>
      </c>
      <c r="AL92" s="155" t="e">
        <f>AF92-AJ92</f>
        <v>#REF!</v>
      </c>
      <c r="AM92" s="155" t="s">
        <v>209</v>
      </c>
      <c r="AN92" s="155" t="s">
        <v>210</v>
      </c>
      <c r="AO92" s="156">
        <v>1</v>
      </c>
      <c r="AP92" s="155"/>
      <c r="AQ92" s="155"/>
      <c r="AR92" s="155" t="e">
        <f>AF92-AP92</f>
        <v>#REF!</v>
      </c>
      <c r="AS92" s="155">
        <f>AT92+AU92</f>
        <v>100000</v>
      </c>
      <c r="AT92" s="155"/>
      <c r="AU92" s="155">
        <v>100000</v>
      </c>
      <c r="AV92" s="155">
        <f>AW92+AX92</f>
        <v>0</v>
      </c>
      <c r="AW92" s="155"/>
      <c r="AX92" s="155">
        <v>0</v>
      </c>
      <c r="AY92" s="155">
        <f>AZ92+BA92</f>
        <v>100000</v>
      </c>
      <c r="AZ92" s="155"/>
      <c r="BA92" s="155">
        <f>AU92</f>
        <v>100000</v>
      </c>
      <c r="BB92" s="155">
        <f>BC92+BD92</f>
        <v>100000</v>
      </c>
      <c r="BC92" s="155"/>
      <c r="BD92" s="155">
        <v>100000</v>
      </c>
      <c r="BE92" s="155">
        <f>BF92+BG92</f>
        <v>154943.94699999999</v>
      </c>
      <c r="BF92" s="155"/>
      <c r="BG92" s="155">
        <f>BJ92-BA92</f>
        <v>154943.94699999999</v>
      </c>
      <c r="BH92" s="155">
        <f>BI92+BJ92</f>
        <v>254943.94699999999</v>
      </c>
      <c r="BI92" s="155"/>
      <c r="BJ92" s="155">
        <v>254943.94699999999</v>
      </c>
      <c r="BK92" s="157">
        <v>1</v>
      </c>
      <c r="BL92" s="158">
        <f>AY92</f>
        <v>100000</v>
      </c>
      <c r="BM92" s="155"/>
      <c r="BN92" s="155"/>
      <c r="BO92" s="155"/>
      <c r="BP92" s="155"/>
      <c r="BQ92" s="155"/>
      <c r="BR92" s="155"/>
      <c r="BS92" s="155">
        <f>BT92+BU92</f>
        <v>254943.94699999999</v>
      </c>
      <c r="BT92" s="155"/>
      <c r="BU92" s="155">
        <f>BJ92-BO92</f>
        <v>254943.94699999999</v>
      </c>
      <c r="BV92" s="155">
        <f>BW92+BX92</f>
        <v>100000</v>
      </c>
      <c r="BW92" s="155"/>
      <c r="BX92" s="155">
        <v>100000</v>
      </c>
      <c r="BY92" s="155">
        <f>BZ92+CA92</f>
        <v>54591.253000000026</v>
      </c>
      <c r="BZ92" s="155"/>
      <c r="CA92" s="155">
        <f>CD92-BJ92</f>
        <v>54591.253000000026</v>
      </c>
      <c r="CB92" s="155">
        <f t="shared" si="283"/>
        <v>309535.2</v>
      </c>
      <c r="CC92" s="155"/>
      <c r="CD92" s="155">
        <f>CD93+CD96+CD101+CD103+CD107+CD111+CD113</f>
        <v>309535.2</v>
      </c>
      <c r="CE92" s="158" t="e">
        <f t="shared" ref="CE92:CS92" si="292">SUM(CE94:CE114)</f>
        <v>#REF!</v>
      </c>
      <c r="CF92" s="158" t="e">
        <f t="shared" si="292"/>
        <v>#REF!</v>
      </c>
      <c r="CG92" s="155" t="e">
        <f t="shared" si="292"/>
        <v>#REF!</v>
      </c>
      <c r="CH92" s="155" t="e">
        <f t="shared" si="292"/>
        <v>#REF!</v>
      </c>
      <c r="CI92" s="155" t="e">
        <f t="shared" si="292"/>
        <v>#REF!</v>
      </c>
      <c r="CJ92" s="155" t="e">
        <f t="shared" si="292"/>
        <v>#REF!</v>
      </c>
      <c r="CK92" s="155" t="e">
        <f t="shared" si="292"/>
        <v>#REF!</v>
      </c>
      <c r="CL92" s="155" t="e">
        <f t="shared" si="292"/>
        <v>#REF!</v>
      </c>
      <c r="CM92" s="155" t="e">
        <f t="shared" si="292"/>
        <v>#REF!</v>
      </c>
      <c r="CN92" s="155" t="e">
        <f t="shared" si="292"/>
        <v>#REF!</v>
      </c>
      <c r="CO92" s="155" t="e">
        <f t="shared" si="292"/>
        <v>#REF!</v>
      </c>
      <c r="CP92" s="155" t="e">
        <f t="shared" si="292"/>
        <v>#REF!</v>
      </c>
      <c r="CQ92" s="155" t="e">
        <f t="shared" si="292"/>
        <v>#REF!</v>
      </c>
      <c r="CR92" s="155" t="e">
        <f t="shared" si="292"/>
        <v>#REF!</v>
      </c>
      <c r="CS92" s="155" t="e">
        <f t="shared" si="292"/>
        <v>#REF!</v>
      </c>
      <c r="CT92" s="155">
        <f>CU92+CV92</f>
        <v>45878.74</v>
      </c>
      <c r="CU92" s="155">
        <f>SUM(CU94:CU114)</f>
        <v>0</v>
      </c>
      <c r="CV92" s="155">
        <f>CV93+CV96+CV101+CV103+CV107+CV111+CV113</f>
        <v>45878.74</v>
      </c>
      <c r="CW92" s="155">
        <f t="shared" si="284"/>
        <v>182776.424</v>
      </c>
      <c r="CX92" s="155"/>
      <c r="CY92" s="155">
        <f>CY93+CY96+CY101+CY103+CY107+CY111+CY113+CY115</f>
        <v>182776.424</v>
      </c>
      <c r="CZ92" s="155">
        <f t="shared" si="285"/>
        <v>184000</v>
      </c>
      <c r="DA92" s="155"/>
      <c r="DB92" s="155">
        <f>DB93+DB96+DB101+DB103+DB107+DB111+DB113</f>
        <v>184000</v>
      </c>
      <c r="DC92" s="155">
        <f>DD92+DE92</f>
        <v>0</v>
      </c>
      <c r="DD92" s="155"/>
      <c r="DE92" s="155">
        <f>DE93+DE96+DE101+DE103+DE107+DE111+DE113</f>
        <v>0</v>
      </c>
      <c r="DF92" s="155">
        <f t="shared" si="286"/>
        <v>-7179.9239999999991</v>
      </c>
      <c r="DG92" s="155"/>
      <c r="DH92" s="155">
        <f>DH93+DH96+DH101+DH103+DH107+DH111+DH113+DH115</f>
        <v>-7179.9239999999991</v>
      </c>
      <c r="DI92" s="155">
        <f t="shared" si="281"/>
        <v>143217.158</v>
      </c>
      <c r="DJ92" s="155">
        <v>0</v>
      </c>
      <c r="DK92" s="155">
        <v>0</v>
      </c>
      <c r="DL92" s="155">
        <f>DL93+DL96+DL101+DL103+DL107+DL111+DL113+DL115</f>
        <v>143217.158</v>
      </c>
      <c r="DM92" s="155">
        <f>DQ92</f>
        <v>143217.158</v>
      </c>
      <c r="DN92" s="160">
        <f t="shared" si="147"/>
        <v>1</v>
      </c>
      <c r="DO92" s="155">
        <v>0</v>
      </c>
      <c r="DP92" s="155"/>
      <c r="DQ92" s="155">
        <f>DQ93+DQ96+DQ103+DQ111</f>
        <v>143217.158</v>
      </c>
      <c r="DR92" s="155">
        <f t="shared" si="148"/>
        <v>0</v>
      </c>
      <c r="DS92" s="160">
        <f t="shared" si="287"/>
        <v>0</v>
      </c>
      <c r="DT92" s="155">
        <f t="shared" si="288"/>
        <v>0</v>
      </c>
      <c r="DU92" s="155"/>
      <c r="DV92" s="155">
        <f>DV93+DV96+DV101+DV103+DV107+DV111+DV113+DV115</f>
        <v>0</v>
      </c>
      <c r="DW92" s="155"/>
      <c r="DX92" s="155">
        <f>DZ92+EB92+ED92</f>
        <v>0</v>
      </c>
      <c r="DY92" s="160">
        <f>DX92/DI92</f>
        <v>0</v>
      </c>
      <c r="DZ92" s="155">
        <v>0</v>
      </c>
      <c r="EA92" s="160">
        <v>0</v>
      </c>
      <c r="EB92" s="155">
        <v>0</v>
      </c>
      <c r="EC92" s="160">
        <v>0</v>
      </c>
      <c r="ED92" s="155">
        <f>ED93+ED96+ED101+ED103+ED107+ED111+ED113+ED115</f>
        <v>0</v>
      </c>
      <c r="EE92" s="160">
        <f>ED92/DL92</f>
        <v>0</v>
      </c>
      <c r="EF92" s="155">
        <f>ER92</f>
        <v>143217.158</v>
      </c>
      <c r="EG92" s="161">
        <f>EF92/DI92</f>
        <v>1</v>
      </c>
      <c r="EH92" s="161">
        <f t="shared" si="290"/>
        <v>1</v>
      </c>
      <c r="EI92" s="161"/>
      <c r="EJ92" s="161"/>
      <c r="EK92" s="161"/>
      <c r="EL92" s="161"/>
      <c r="EM92" s="161"/>
      <c r="EN92" s="155">
        <v>0</v>
      </c>
      <c r="EO92" s="161">
        <v>0</v>
      </c>
      <c r="EP92" s="158">
        <v>0</v>
      </c>
      <c r="EQ92" s="161">
        <v>0</v>
      </c>
      <c r="ER92" s="155">
        <f>ER93+ER96+ER101+ER103+ER107+ER111+ER113+ER115</f>
        <v>143217.158</v>
      </c>
      <c r="ES92" s="161">
        <f>ER92/DL92</f>
        <v>1</v>
      </c>
      <c r="ET92" s="155">
        <f>ET93+ET96+ET101+ET103+ET107+ET111+ET113+ET115</f>
        <v>184000</v>
      </c>
      <c r="EU92" s="155">
        <f>EW92+EX92+EY92</f>
        <v>0</v>
      </c>
      <c r="EV92" s="161">
        <f t="shared" si="282"/>
        <v>0</v>
      </c>
      <c r="EW92" s="158"/>
      <c r="EX92" s="155"/>
      <c r="EY92" s="155">
        <f>EY93+EY96+EY101+EY103+EY107+EY111+EY113+EY115</f>
        <v>0</v>
      </c>
      <c r="EZ92" s="153">
        <f>FF92</f>
        <v>143217.158</v>
      </c>
      <c r="FA92" s="161">
        <f t="shared" si="291"/>
        <v>1</v>
      </c>
      <c r="FB92" s="153"/>
      <c r="FC92" s="161">
        <v>0</v>
      </c>
      <c r="FD92" s="155"/>
      <c r="FE92" s="155"/>
      <c r="FF92" s="153">
        <f>FF93+FF96+FF103+FF107+FF111+FF115</f>
        <v>143217.158</v>
      </c>
      <c r="FG92" s="161">
        <f t="shared" ref="FG92:FG126" si="293">FF92/DL92</f>
        <v>1</v>
      </c>
      <c r="FH92" s="153"/>
      <c r="FI92" s="161">
        <f>FH92/DI92</f>
        <v>0</v>
      </c>
      <c r="FJ92" s="153"/>
      <c r="FK92" s="161">
        <v>0</v>
      </c>
      <c r="FL92" s="155"/>
      <c r="FM92" s="155"/>
      <c r="FN92" s="155"/>
      <c r="FO92" s="162" t="e">
        <f>FO93+FO96+FO101+FO103+FO107+FO111+FO113</f>
        <v>#REF!</v>
      </c>
      <c r="FP92" s="286"/>
      <c r="FQ92" s="286"/>
      <c r="FR92" s="286"/>
      <c r="FS92" s="286"/>
      <c r="FT92" s="286"/>
      <c r="FU92" s="286"/>
      <c r="FV92" s="286"/>
    </row>
    <row r="93" spans="2:178" s="190" customFormat="1" ht="36.75" customHeight="1" x14ac:dyDescent="0.25">
      <c r="B93" s="164" t="s">
        <v>211</v>
      </c>
      <c r="C93" s="288" t="s">
        <v>212</v>
      </c>
      <c r="D93" s="166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5"/>
      <c r="AL93" s="175"/>
      <c r="AM93" s="219"/>
      <c r="AN93" s="219"/>
      <c r="AO93" s="172"/>
      <c r="AP93" s="171"/>
      <c r="AQ93" s="171"/>
      <c r="AR93" s="175"/>
      <c r="AS93" s="171"/>
      <c r="AT93" s="171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  <c r="BI93" s="171"/>
      <c r="BJ93" s="171"/>
      <c r="BK93" s="174"/>
      <c r="BL93" s="175"/>
      <c r="BM93" s="175"/>
      <c r="BN93" s="175"/>
      <c r="BO93" s="175"/>
      <c r="BP93" s="175"/>
      <c r="BQ93" s="175"/>
      <c r="BR93" s="175"/>
      <c r="BS93" s="175"/>
      <c r="BT93" s="175"/>
      <c r="BU93" s="175"/>
      <c r="BV93" s="171"/>
      <c r="BW93" s="171"/>
      <c r="BX93" s="171"/>
      <c r="BY93" s="171"/>
      <c r="BZ93" s="171"/>
      <c r="CA93" s="171"/>
      <c r="CB93" s="171">
        <f t="shared" si="283"/>
        <v>70154.909</v>
      </c>
      <c r="CC93" s="171">
        <f t="shared" ref="CC93:CV93" si="294">CC94+CC95</f>
        <v>0</v>
      </c>
      <c r="CD93" s="171">
        <f t="shared" si="294"/>
        <v>70154.909</v>
      </c>
      <c r="CE93" s="171">
        <f t="shared" si="294"/>
        <v>0</v>
      </c>
      <c r="CF93" s="171">
        <f t="shared" si="294"/>
        <v>0</v>
      </c>
      <c r="CG93" s="171">
        <f t="shared" si="294"/>
        <v>0</v>
      </c>
      <c r="CH93" s="171">
        <f t="shared" si="294"/>
        <v>0</v>
      </c>
      <c r="CI93" s="171">
        <f t="shared" si="294"/>
        <v>0</v>
      </c>
      <c r="CJ93" s="171">
        <f t="shared" si="294"/>
        <v>0</v>
      </c>
      <c r="CK93" s="171">
        <f t="shared" si="294"/>
        <v>0</v>
      </c>
      <c r="CL93" s="171">
        <f t="shared" si="294"/>
        <v>0</v>
      </c>
      <c r="CM93" s="171">
        <f t="shared" si="294"/>
        <v>0</v>
      </c>
      <c r="CN93" s="171">
        <f t="shared" si="294"/>
        <v>0</v>
      </c>
      <c r="CO93" s="171">
        <f t="shared" si="294"/>
        <v>0</v>
      </c>
      <c r="CP93" s="171">
        <f t="shared" si="294"/>
        <v>0</v>
      </c>
      <c r="CQ93" s="171">
        <f t="shared" si="294"/>
        <v>0</v>
      </c>
      <c r="CR93" s="171">
        <f t="shared" si="294"/>
        <v>0</v>
      </c>
      <c r="CS93" s="171">
        <f t="shared" si="294"/>
        <v>0</v>
      </c>
      <c r="CT93" s="171">
        <f t="shared" si="294"/>
        <v>0</v>
      </c>
      <c r="CU93" s="171">
        <f t="shared" si="294"/>
        <v>0</v>
      </c>
      <c r="CV93" s="171">
        <f t="shared" si="294"/>
        <v>0</v>
      </c>
      <c r="CW93" s="171">
        <f t="shared" si="284"/>
        <v>41652.239000000001</v>
      </c>
      <c r="CX93" s="171">
        <f>CX94+CX95</f>
        <v>0</v>
      </c>
      <c r="CY93" s="171">
        <f>CY94+CY95</f>
        <v>41652.239000000001</v>
      </c>
      <c r="CZ93" s="171">
        <f t="shared" si="285"/>
        <v>0</v>
      </c>
      <c r="DA93" s="171">
        <f>DA94+DA95</f>
        <v>0</v>
      </c>
      <c r="DB93" s="171">
        <f>DB94+DB95</f>
        <v>0</v>
      </c>
      <c r="DC93" s="171"/>
      <c r="DD93" s="171"/>
      <c r="DE93" s="171"/>
      <c r="DF93" s="171">
        <f t="shared" si="286"/>
        <v>-1490.4049999999988</v>
      </c>
      <c r="DG93" s="171">
        <f>DG94+DG95</f>
        <v>0</v>
      </c>
      <c r="DH93" s="171">
        <f>DH94+DH95</f>
        <v>-1490.4049999999988</v>
      </c>
      <c r="DI93" s="171">
        <f t="shared" si="281"/>
        <v>40161.834000000003</v>
      </c>
      <c r="DJ93" s="171">
        <f>DJ94+DJ95</f>
        <v>0</v>
      </c>
      <c r="DK93" s="171">
        <v>0</v>
      </c>
      <c r="DL93" s="171">
        <f>DL94+DL95</f>
        <v>40161.834000000003</v>
      </c>
      <c r="DM93" s="171">
        <f t="shared" si="146"/>
        <v>0</v>
      </c>
      <c r="DN93" s="176">
        <f t="shared" si="147"/>
        <v>0</v>
      </c>
      <c r="DO93" s="171">
        <f>DO94+DO95</f>
        <v>0</v>
      </c>
      <c r="DP93" s="171"/>
      <c r="DQ93" s="171">
        <f>DQ94+DQ95</f>
        <v>40161.834000000003</v>
      </c>
      <c r="DR93" s="171">
        <f>DT93+DU93+DV93</f>
        <v>0</v>
      </c>
      <c r="DS93" s="176">
        <f t="shared" si="287"/>
        <v>0</v>
      </c>
      <c r="DT93" s="171">
        <f t="shared" si="288"/>
        <v>0</v>
      </c>
      <c r="DU93" s="171"/>
      <c r="DV93" s="171">
        <f>DV94</f>
        <v>0</v>
      </c>
      <c r="DW93" s="171"/>
      <c r="DX93" s="171">
        <f t="shared" ref="DX93:DX109" si="295">DZ93+EE93</f>
        <v>0</v>
      </c>
      <c r="DY93" s="176">
        <f>DX93/DI93</f>
        <v>0</v>
      </c>
      <c r="DZ93" s="171">
        <f>DZ94+DZ95</f>
        <v>0</v>
      </c>
      <c r="EA93" s="176">
        <v>0</v>
      </c>
      <c r="EB93" s="171">
        <v>0</v>
      </c>
      <c r="EC93" s="176">
        <v>0</v>
      </c>
      <c r="ED93" s="171"/>
      <c r="EE93" s="176">
        <f>ED93/DL93</f>
        <v>0</v>
      </c>
      <c r="EF93" s="171">
        <f>EF94</f>
        <v>40161.834000000003</v>
      </c>
      <c r="EG93" s="188">
        <f>EF93/DI93</f>
        <v>1</v>
      </c>
      <c r="EH93" s="188">
        <v>0</v>
      </c>
      <c r="EI93" s="188"/>
      <c r="EJ93" s="188"/>
      <c r="EK93" s="188"/>
      <c r="EL93" s="188"/>
      <c r="EM93" s="188"/>
      <c r="EN93" s="171">
        <f>EN94+EN95</f>
        <v>0</v>
      </c>
      <c r="EO93" s="188">
        <v>0</v>
      </c>
      <c r="EP93" s="175">
        <v>0</v>
      </c>
      <c r="EQ93" s="188">
        <v>0</v>
      </c>
      <c r="ER93" s="171">
        <f>ER94</f>
        <v>40161.834000000003</v>
      </c>
      <c r="ES93" s="188">
        <f>ER93/DL93</f>
        <v>1</v>
      </c>
      <c r="ET93" s="171">
        <f>ET94+ET95</f>
        <v>0</v>
      </c>
      <c r="EU93" s="171">
        <f t="shared" si="149"/>
        <v>0</v>
      </c>
      <c r="EV93" s="188">
        <f t="shared" si="282"/>
        <v>0</v>
      </c>
      <c r="EW93" s="175">
        <f>EW94</f>
        <v>0</v>
      </c>
      <c r="EX93" s="175">
        <f t="shared" ref="EX93:EY93" si="296">EX94</f>
        <v>0</v>
      </c>
      <c r="EY93" s="175">
        <f t="shared" si="296"/>
        <v>0</v>
      </c>
      <c r="EZ93" s="168">
        <f>FF93</f>
        <v>40161.834000000003</v>
      </c>
      <c r="FA93" s="188">
        <f t="shared" si="291"/>
        <v>1</v>
      </c>
      <c r="FB93" s="168">
        <f>FB94+FB95</f>
        <v>0</v>
      </c>
      <c r="FC93" s="188">
        <v>0</v>
      </c>
      <c r="FD93" s="171"/>
      <c r="FE93" s="171"/>
      <c r="FF93" s="168">
        <f>FF94</f>
        <v>40161.834000000003</v>
      </c>
      <c r="FG93" s="188">
        <f t="shared" si="293"/>
        <v>1</v>
      </c>
      <c r="FH93" s="168"/>
      <c r="FI93" s="188">
        <f>FH93/DI93</f>
        <v>0</v>
      </c>
      <c r="FJ93" s="168">
        <f>FJ94+FJ95</f>
        <v>0</v>
      </c>
      <c r="FK93" s="188">
        <v>0</v>
      </c>
      <c r="FL93" s="171"/>
      <c r="FM93" s="171"/>
      <c r="FN93" s="171"/>
      <c r="FO93" s="177">
        <f>FO94+FO95</f>
        <v>0</v>
      </c>
    </row>
    <row r="94" spans="2:178" s="293" customFormat="1" ht="41.25" customHeight="1" x14ac:dyDescent="0.2">
      <c r="B94" s="225" t="s">
        <v>213</v>
      </c>
      <c r="C94" s="289" t="s">
        <v>214</v>
      </c>
      <c r="D94" s="290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237"/>
      <c r="AL94" s="237"/>
      <c r="AM94" s="291"/>
      <c r="AN94" s="291"/>
      <c r="AO94" s="235"/>
      <c r="AP94" s="170"/>
      <c r="AQ94" s="170"/>
      <c r="AR94" s="237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0"/>
      <c r="BD94" s="170"/>
      <c r="BE94" s="170"/>
      <c r="BF94" s="170"/>
      <c r="BG94" s="170"/>
      <c r="BH94" s="170"/>
      <c r="BI94" s="170"/>
      <c r="BJ94" s="170"/>
      <c r="BK94" s="236"/>
      <c r="BL94" s="237"/>
      <c r="BM94" s="237"/>
      <c r="BN94" s="237"/>
      <c r="BO94" s="237"/>
      <c r="BP94" s="237"/>
      <c r="BQ94" s="237"/>
      <c r="BR94" s="237"/>
      <c r="BS94" s="237"/>
      <c r="BT94" s="237"/>
      <c r="BU94" s="237"/>
      <c r="BV94" s="170"/>
      <c r="BW94" s="170"/>
      <c r="BX94" s="170"/>
      <c r="BY94" s="170"/>
      <c r="BZ94" s="170"/>
      <c r="CA94" s="170"/>
      <c r="CB94" s="170">
        <f t="shared" si="283"/>
        <v>70154.909</v>
      </c>
      <c r="CC94" s="170"/>
      <c r="CD94" s="170">
        <f>15563.6+54591.253+0.056</f>
        <v>70154.909</v>
      </c>
      <c r="CE94" s="237"/>
      <c r="CF94" s="237"/>
      <c r="CG94" s="170"/>
      <c r="CH94" s="170"/>
      <c r="CI94" s="170"/>
      <c r="CJ94" s="170"/>
      <c r="CK94" s="170"/>
      <c r="CL94" s="170"/>
      <c r="CM94" s="170"/>
      <c r="CN94" s="170"/>
      <c r="CO94" s="170"/>
      <c r="CP94" s="170"/>
      <c r="CQ94" s="170"/>
      <c r="CR94" s="170"/>
      <c r="CS94" s="170"/>
      <c r="CT94" s="170"/>
      <c r="CU94" s="170"/>
      <c r="CV94" s="170"/>
      <c r="CW94" s="170">
        <f t="shared" si="284"/>
        <v>41652.239000000001</v>
      </c>
      <c r="CX94" s="170"/>
      <c r="CY94" s="170">
        <v>41652.239000000001</v>
      </c>
      <c r="CZ94" s="170">
        <f t="shared" si="285"/>
        <v>0</v>
      </c>
      <c r="DA94" s="170"/>
      <c r="DB94" s="170"/>
      <c r="DC94" s="170"/>
      <c r="DD94" s="170"/>
      <c r="DE94" s="170"/>
      <c r="DF94" s="170">
        <f t="shared" si="286"/>
        <v>-1490.4049999999988</v>
      </c>
      <c r="DG94" s="170"/>
      <c r="DH94" s="170">
        <f>DL94-CY94</f>
        <v>-1490.4049999999988</v>
      </c>
      <c r="DI94" s="170">
        <f t="shared" si="281"/>
        <v>40161.834000000003</v>
      </c>
      <c r="DJ94" s="170">
        <v>0</v>
      </c>
      <c r="DK94" s="170">
        <v>0</v>
      </c>
      <c r="DL94" s="170">
        <f>'[2]проект Бюдж 19-21_разв'!$DN$90</f>
        <v>40161.834000000003</v>
      </c>
      <c r="DM94" s="170">
        <f t="shared" ref="DM94:DM149" si="297">DO94</f>
        <v>0</v>
      </c>
      <c r="DN94" s="280">
        <f t="shared" ref="DN94:DN153" si="298">DM94/DI94</f>
        <v>0</v>
      </c>
      <c r="DO94" s="170">
        <v>0</v>
      </c>
      <c r="DP94" s="170"/>
      <c r="DQ94" s="170">
        <f>DL94</f>
        <v>40161.834000000003</v>
      </c>
      <c r="DR94" s="170">
        <f>DT94+DU94+DV94</f>
        <v>0</v>
      </c>
      <c r="DS94" s="280">
        <f t="shared" si="287"/>
        <v>0</v>
      </c>
      <c r="DT94" s="170">
        <f t="shared" si="288"/>
        <v>0</v>
      </c>
      <c r="DU94" s="170"/>
      <c r="DV94" s="170">
        <f>DL94-DQ94</f>
        <v>0</v>
      </c>
      <c r="DW94" s="170"/>
      <c r="DX94" s="170">
        <f t="shared" si="295"/>
        <v>0</v>
      </c>
      <c r="DY94" s="280">
        <f>DX94/DI94</f>
        <v>0</v>
      </c>
      <c r="DZ94" s="170"/>
      <c r="EA94" s="280">
        <v>0</v>
      </c>
      <c r="EB94" s="170">
        <v>0</v>
      </c>
      <c r="EC94" s="280">
        <v>0</v>
      </c>
      <c r="ED94" s="170"/>
      <c r="EE94" s="280">
        <f>ED94/DL94</f>
        <v>0</v>
      </c>
      <c r="EF94" s="170">
        <f>ER94</f>
        <v>40161.834000000003</v>
      </c>
      <c r="EG94" s="238">
        <f>EF94/DI94</f>
        <v>1</v>
      </c>
      <c r="EH94" s="238">
        <v>0</v>
      </c>
      <c r="EI94" s="238"/>
      <c r="EJ94" s="238"/>
      <c r="EK94" s="238"/>
      <c r="EL94" s="238"/>
      <c r="EM94" s="238"/>
      <c r="EN94" s="170">
        <v>0</v>
      </c>
      <c r="EO94" s="238">
        <v>0</v>
      </c>
      <c r="EP94" s="237">
        <v>0</v>
      </c>
      <c r="EQ94" s="238">
        <v>0</v>
      </c>
      <c r="ER94" s="170">
        <f>DQ94</f>
        <v>40161.834000000003</v>
      </c>
      <c r="ES94" s="238">
        <f>ER94/DL94</f>
        <v>1</v>
      </c>
      <c r="ET94" s="170"/>
      <c r="EU94" s="170">
        <f t="shared" si="149"/>
        <v>0</v>
      </c>
      <c r="EV94" s="238">
        <f t="shared" si="282"/>
        <v>0</v>
      </c>
      <c r="EW94" s="237"/>
      <c r="EX94" s="170"/>
      <c r="EY94" s="170">
        <f>DQ94-ER94</f>
        <v>0</v>
      </c>
      <c r="EZ94" s="167">
        <f>FF94</f>
        <v>40161.834000000003</v>
      </c>
      <c r="FA94" s="238">
        <f t="shared" si="291"/>
        <v>1</v>
      </c>
      <c r="FB94" s="167"/>
      <c r="FC94" s="238">
        <v>0</v>
      </c>
      <c r="FD94" s="170"/>
      <c r="FE94" s="170"/>
      <c r="FF94" s="167">
        <v>40161.834000000003</v>
      </c>
      <c r="FG94" s="238">
        <f t="shared" si="293"/>
        <v>1</v>
      </c>
      <c r="FH94" s="167"/>
      <c r="FI94" s="238">
        <f>FH94/DI94</f>
        <v>0</v>
      </c>
      <c r="FJ94" s="167"/>
      <c r="FK94" s="238">
        <v>0</v>
      </c>
      <c r="FL94" s="170"/>
      <c r="FM94" s="170"/>
      <c r="FN94" s="170"/>
      <c r="FO94" s="292"/>
    </row>
    <row r="95" spans="2:178" s="293" customFormat="1" ht="54" hidden="1" customHeight="1" x14ac:dyDescent="0.2">
      <c r="B95" s="225" t="s">
        <v>215</v>
      </c>
      <c r="C95" s="289" t="s">
        <v>216</v>
      </c>
      <c r="D95" s="290"/>
      <c r="E95" s="167"/>
      <c r="F95" s="167"/>
      <c r="G95" s="167"/>
      <c r="H95" s="167"/>
      <c r="I95" s="182"/>
      <c r="J95" s="182"/>
      <c r="K95" s="167"/>
      <c r="L95" s="167"/>
      <c r="M95" s="167"/>
      <c r="N95" s="167"/>
      <c r="O95" s="182"/>
      <c r="P95" s="182"/>
      <c r="Q95" s="170"/>
      <c r="R95" s="170"/>
      <c r="S95" s="170"/>
      <c r="T95" s="170"/>
      <c r="U95" s="170"/>
      <c r="V95" s="170"/>
      <c r="W95" s="170"/>
      <c r="X95" s="184"/>
      <c r="Y95" s="184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237"/>
      <c r="AL95" s="237"/>
      <c r="AM95" s="291"/>
      <c r="AN95" s="291"/>
      <c r="AO95" s="235"/>
      <c r="AP95" s="170"/>
      <c r="AQ95" s="170"/>
      <c r="AR95" s="237"/>
      <c r="AS95" s="170"/>
      <c r="AT95" s="170"/>
      <c r="AU95" s="170"/>
      <c r="AV95" s="170"/>
      <c r="AW95" s="184"/>
      <c r="AX95" s="170"/>
      <c r="AY95" s="170"/>
      <c r="AZ95" s="170"/>
      <c r="BA95" s="170"/>
      <c r="BB95" s="170"/>
      <c r="BC95" s="170"/>
      <c r="BD95" s="170"/>
      <c r="BE95" s="170"/>
      <c r="BF95" s="184"/>
      <c r="BG95" s="170"/>
      <c r="BH95" s="170"/>
      <c r="BI95" s="170"/>
      <c r="BJ95" s="170"/>
      <c r="BK95" s="236"/>
      <c r="BL95" s="237"/>
      <c r="BM95" s="237"/>
      <c r="BN95" s="237"/>
      <c r="BO95" s="237"/>
      <c r="BP95" s="237"/>
      <c r="BQ95" s="237"/>
      <c r="BR95" s="237"/>
      <c r="BS95" s="237"/>
      <c r="BT95" s="237"/>
      <c r="BU95" s="237"/>
      <c r="BV95" s="170"/>
      <c r="BW95" s="170"/>
      <c r="BX95" s="170"/>
      <c r="BY95" s="170"/>
      <c r="BZ95" s="184"/>
      <c r="CA95" s="184"/>
      <c r="CB95" s="170">
        <f t="shared" si="283"/>
        <v>0</v>
      </c>
      <c r="CC95" s="170"/>
      <c r="CD95" s="170">
        <v>0</v>
      </c>
      <c r="CE95" s="237"/>
      <c r="CF95" s="237"/>
      <c r="CG95" s="170"/>
      <c r="CH95" s="170"/>
      <c r="CI95" s="170"/>
      <c r="CJ95" s="170"/>
      <c r="CK95" s="170"/>
      <c r="CL95" s="184"/>
      <c r="CM95" s="170"/>
      <c r="CN95" s="170"/>
      <c r="CO95" s="170"/>
      <c r="CP95" s="170"/>
      <c r="CQ95" s="170"/>
      <c r="CR95" s="170"/>
      <c r="CS95" s="170"/>
      <c r="CT95" s="170"/>
      <c r="CU95" s="170"/>
      <c r="CV95" s="170"/>
      <c r="CW95" s="170">
        <f t="shared" si="284"/>
        <v>0</v>
      </c>
      <c r="CX95" s="170"/>
      <c r="CY95" s="294">
        <v>0</v>
      </c>
      <c r="CZ95" s="170">
        <f t="shared" si="285"/>
        <v>0</v>
      </c>
      <c r="DA95" s="170"/>
      <c r="DB95" s="170"/>
      <c r="DC95" s="170"/>
      <c r="DD95" s="170"/>
      <c r="DE95" s="170"/>
      <c r="DF95" s="170">
        <f t="shared" si="286"/>
        <v>0</v>
      </c>
      <c r="DG95" s="170"/>
      <c r="DH95" s="170">
        <v>0</v>
      </c>
      <c r="DI95" s="170">
        <f t="shared" si="281"/>
        <v>0</v>
      </c>
      <c r="DJ95" s="170">
        <v>0</v>
      </c>
      <c r="DK95" s="170">
        <v>0</v>
      </c>
      <c r="DL95" s="170">
        <v>0</v>
      </c>
      <c r="DM95" s="210">
        <f t="shared" si="297"/>
        <v>0</v>
      </c>
      <c r="DN95" s="215" t="e">
        <f t="shared" si="298"/>
        <v>#DIV/0!</v>
      </c>
      <c r="DO95" s="170">
        <v>0</v>
      </c>
      <c r="DP95" s="170"/>
      <c r="DQ95" s="170">
        <v>0</v>
      </c>
      <c r="DR95" s="171">
        <f t="shared" ref="DR95:DR153" si="299">DT95+DU95+DV95</f>
        <v>0</v>
      </c>
      <c r="DS95" s="176" t="e">
        <f t="shared" si="287"/>
        <v>#DIV/0!</v>
      </c>
      <c r="DT95" s="171">
        <f t="shared" si="288"/>
        <v>0</v>
      </c>
      <c r="DU95" s="170"/>
      <c r="DV95" s="170"/>
      <c r="DW95" s="170"/>
      <c r="DX95" s="170"/>
      <c r="DY95" s="176">
        <v>0</v>
      </c>
      <c r="DZ95" s="170"/>
      <c r="EA95" s="176">
        <v>0</v>
      </c>
      <c r="EB95" s="171">
        <v>0</v>
      </c>
      <c r="EC95" s="176">
        <v>0</v>
      </c>
      <c r="ED95" s="170"/>
      <c r="EE95" s="176">
        <v>0</v>
      </c>
      <c r="EF95" s="171">
        <v>0</v>
      </c>
      <c r="EG95" s="188">
        <v>0</v>
      </c>
      <c r="EH95" s="216" t="e">
        <f t="shared" si="290"/>
        <v>#DIV/0!</v>
      </c>
      <c r="EI95" s="188"/>
      <c r="EJ95" s="188"/>
      <c r="EK95" s="188"/>
      <c r="EL95" s="188"/>
      <c r="EM95" s="188"/>
      <c r="EN95" s="170"/>
      <c r="EO95" s="188">
        <v>0</v>
      </c>
      <c r="EP95" s="175">
        <v>0</v>
      </c>
      <c r="EQ95" s="188">
        <v>0</v>
      </c>
      <c r="ER95" s="170"/>
      <c r="ES95" s="188">
        <v>0</v>
      </c>
      <c r="ET95" s="170"/>
      <c r="EU95" s="171">
        <f t="shared" ref="EU95:EU158" si="300">EW95+EX95+EY95</f>
        <v>0</v>
      </c>
      <c r="EV95" s="188" t="e">
        <f t="shared" si="282"/>
        <v>#DIV/0!</v>
      </c>
      <c r="EW95" s="175">
        <f>DO95-EF95</f>
        <v>0</v>
      </c>
      <c r="EX95" s="170"/>
      <c r="EY95" s="170"/>
      <c r="EZ95" s="167"/>
      <c r="FA95" s="188" t="e">
        <f t="shared" si="291"/>
        <v>#DIV/0!</v>
      </c>
      <c r="FB95" s="167"/>
      <c r="FC95" s="161">
        <v>0</v>
      </c>
      <c r="FD95" s="170"/>
      <c r="FE95" s="170"/>
      <c r="FF95" s="167"/>
      <c r="FG95" s="161" t="e">
        <f t="shared" si="293"/>
        <v>#DIV/0!</v>
      </c>
      <c r="FH95" s="167"/>
      <c r="FI95" s="161">
        <v>0</v>
      </c>
      <c r="FJ95" s="167"/>
      <c r="FK95" s="161">
        <v>0</v>
      </c>
      <c r="FL95" s="170"/>
      <c r="FM95" s="170"/>
      <c r="FN95" s="170"/>
      <c r="FO95" s="292">
        <v>0</v>
      </c>
    </row>
    <row r="96" spans="2:178" s="295" customFormat="1" ht="36.75" customHeight="1" x14ac:dyDescent="0.25">
      <c r="B96" s="164" t="s">
        <v>217</v>
      </c>
      <c r="C96" s="288" t="s">
        <v>218</v>
      </c>
      <c r="D96" s="166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  <c r="AK96" s="175"/>
      <c r="AL96" s="175"/>
      <c r="AM96" s="219"/>
      <c r="AN96" s="219"/>
      <c r="AO96" s="172"/>
      <c r="AP96" s="171"/>
      <c r="AQ96" s="171"/>
      <c r="AR96" s="175"/>
      <c r="AS96" s="171"/>
      <c r="AT96" s="171"/>
      <c r="AU96" s="171"/>
      <c r="AV96" s="171"/>
      <c r="AW96" s="171"/>
      <c r="AX96" s="171"/>
      <c r="AY96" s="171"/>
      <c r="AZ96" s="171"/>
      <c r="BA96" s="171"/>
      <c r="BB96" s="171"/>
      <c r="BC96" s="171"/>
      <c r="BD96" s="171"/>
      <c r="BE96" s="171"/>
      <c r="BF96" s="171"/>
      <c r="BG96" s="171"/>
      <c r="BH96" s="171"/>
      <c r="BI96" s="171"/>
      <c r="BJ96" s="171"/>
      <c r="BK96" s="174"/>
      <c r="BL96" s="175"/>
      <c r="BM96" s="175"/>
      <c r="BN96" s="175"/>
      <c r="BO96" s="175"/>
      <c r="BP96" s="175"/>
      <c r="BQ96" s="175"/>
      <c r="BR96" s="175"/>
      <c r="BS96" s="175"/>
      <c r="BT96" s="175"/>
      <c r="BU96" s="175"/>
      <c r="BV96" s="171"/>
      <c r="BW96" s="171"/>
      <c r="BX96" s="171"/>
      <c r="BY96" s="171"/>
      <c r="BZ96" s="171"/>
      <c r="CA96" s="171"/>
      <c r="CB96" s="171">
        <f t="shared" si="283"/>
        <v>20040.400000000001</v>
      </c>
      <c r="CC96" s="171">
        <f t="shared" ref="CC96:CV96" si="301">CC97+CC98+CC99</f>
        <v>0</v>
      </c>
      <c r="CD96" s="171">
        <f t="shared" si="301"/>
        <v>20040.400000000001</v>
      </c>
      <c r="CE96" s="171">
        <f t="shared" si="301"/>
        <v>0</v>
      </c>
      <c r="CF96" s="171">
        <f t="shared" si="301"/>
        <v>0</v>
      </c>
      <c r="CG96" s="171">
        <f t="shared" si="301"/>
        <v>0</v>
      </c>
      <c r="CH96" s="171">
        <f t="shared" si="301"/>
        <v>0</v>
      </c>
      <c r="CI96" s="171">
        <f t="shared" si="301"/>
        <v>0</v>
      </c>
      <c r="CJ96" s="171">
        <f t="shared" si="301"/>
        <v>0</v>
      </c>
      <c r="CK96" s="171">
        <f t="shared" si="301"/>
        <v>0</v>
      </c>
      <c r="CL96" s="171">
        <f t="shared" si="301"/>
        <v>0</v>
      </c>
      <c r="CM96" s="171">
        <f t="shared" si="301"/>
        <v>0</v>
      </c>
      <c r="CN96" s="171">
        <f t="shared" si="301"/>
        <v>0</v>
      </c>
      <c r="CO96" s="171">
        <f t="shared" si="301"/>
        <v>0</v>
      </c>
      <c r="CP96" s="171">
        <f t="shared" si="301"/>
        <v>0</v>
      </c>
      <c r="CQ96" s="171">
        <f t="shared" si="301"/>
        <v>0</v>
      </c>
      <c r="CR96" s="171">
        <f t="shared" si="301"/>
        <v>0</v>
      </c>
      <c r="CS96" s="171">
        <f t="shared" si="301"/>
        <v>0</v>
      </c>
      <c r="CT96" s="171">
        <f t="shared" si="301"/>
        <v>0</v>
      </c>
      <c r="CU96" s="171">
        <f t="shared" si="301"/>
        <v>0</v>
      </c>
      <c r="CV96" s="171">
        <f t="shared" si="301"/>
        <v>0</v>
      </c>
      <c r="CW96" s="171">
        <f t="shared" si="284"/>
        <v>425</v>
      </c>
      <c r="CX96" s="171">
        <f>CX97+CX98+CX99</f>
        <v>0</v>
      </c>
      <c r="CY96" s="171">
        <f>CY97+CY98+CY99</f>
        <v>425</v>
      </c>
      <c r="CZ96" s="171">
        <f t="shared" si="285"/>
        <v>0</v>
      </c>
      <c r="DA96" s="171">
        <f>DA97+DA98+DA99</f>
        <v>0</v>
      </c>
      <c r="DB96" s="171">
        <f>DB97+DB98+DB99</f>
        <v>0</v>
      </c>
      <c r="DC96" s="171"/>
      <c r="DD96" s="171"/>
      <c r="DE96" s="171"/>
      <c r="DF96" s="171">
        <f t="shared" si="286"/>
        <v>-143.21899999999999</v>
      </c>
      <c r="DG96" s="171">
        <f>DG97+DG98+DG99</f>
        <v>0</v>
      </c>
      <c r="DH96" s="171">
        <f>DH97+DH98+DH99</f>
        <v>-143.21899999999999</v>
      </c>
      <c r="DI96" s="171">
        <f t="shared" si="281"/>
        <v>281.78100000000001</v>
      </c>
      <c r="DJ96" s="171">
        <f>DJ97+DJ98+DJ99</f>
        <v>0</v>
      </c>
      <c r="DK96" s="171">
        <v>0</v>
      </c>
      <c r="DL96" s="171">
        <f>DL97+DL98+DL99</f>
        <v>281.78100000000001</v>
      </c>
      <c r="DM96" s="171">
        <f t="shared" si="297"/>
        <v>0</v>
      </c>
      <c r="DN96" s="176">
        <f t="shared" si="298"/>
        <v>0</v>
      </c>
      <c r="DO96" s="171">
        <f>DO97+DO98+DO99</f>
        <v>0</v>
      </c>
      <c r="DP96" s="171"/>
      <c r="DQ96" s="171">
        <f>DQ97+DQ98+DQ99</f>
        <v>281.78100000000001</v>
      </c>
      <c r="DR96" s="171">
        <f t="shared" si="299"/>
        <v>0</v>
      </c>
      <c r="DS96" s="176">
        <f t="shared" si="287"/>
        <v>0</v>
      </c>
      <c r="DT96" s="171">
        <f t="shared" si="288"/>
        <v>0</v>
      </c>
      <c r="DU96" s="171"/>
      <c r="DV96" s="171"/>
      <c r="DW96" s="171"/>
      <c r="DX96" s="171">
        <f t="shared" si="295"/>
        <v>0</v>
      </c>
      <c r="DY96" s="176">
        <f>DX96/DI96</f>
        <v>0</v>
      </c>
      <c r="DZ96" s="171">
        <f>DZ97+DZ98+DZ99</f>
        <v>0</v>
      </c>
      <c r="EA96" s="176">
        <v>0</v>
      </c>
      <c r="EB96" s="171">
        <v>0</v>
      </c>
      <c r="EC96" s="176">
        <v>0</v>
      </c>
      <c r="ED96" s="171"/>
      <c r="EE96" s="176">
        <f>ED96/DL96</f>
        <v>0</v>
      </c>
      <c r="EF96" s="171">
        <f>EF98</f>
        <v>281.78100000000001</v>
      </c>
      <c r="EG96" s="188">
        <f>EF96/DI96</f>
        <v>1</v>
      </c>
      <c r="EH96" s="188">
        <v>0</v>
      </c>
      <c r="EI96" s="188"/>
      <c r="EJ96" s="188"/>
      <c r="EK96" s="188"/>
      <c r="EL96" s="188"/>
      <c r="EM96" s="188"/>
      <c r="EN96" s="171">
        <f>EN97+EN98+EN99</f>
        <v>0</v>
      </c>
      <c r="EO96" s="188">
        <v>0</v>
      </c>
      <c r="EP96" s="175">
        <v>0</v>
      </c>
      <c r="EQ96" s="188">
        <v>0</v>
      </c>
      <c r="ER96" s="171">
        <f>ER98</f>
        <v>281.78100000000001</v>
      </c>
      <c r="ES96" s="188">
        <f>ER96/DL96</f>
        <v>1</v>
      </c>
      <c r="ET96" s="171">
        <f>ET97+ET98+ET99</f>
        <v>0</v>
      </c>
      <c r="EU96" s="171">
        <f t="shared" si="300"/>
        <v>0</v>
      </c>
      <c r="EV96" s="188">
        <f t="shared" si="282"/>
        <v>0</v>
      </c>
      <c r="EW96" s="175">
        <f>EW97</f>
        <v>0</v>
      </c>
      <c r="EX96" s="175">
        <f t="shared" ref="EX96" si="302">EX97</f>
        <v>0</v>
      </c>
      <c r="EY96" s="175">
        <f>EY98</f>
        <v>0</v>
      </c>
      <c r="EZ96" s="168">
        <f>FF96</f>
        <v>281.78100000000001</v>
      </c>
      <c r="FA96" s="188">
        <f t="shared" si="291"/>
        <v>1</v>
      </c>
      <c r="FB96" s="168">
        <f>FB97+FB98+FB99</f>
        <v>0</v>
      </c>
      <c r="FC96" s="188">
        <v>0</v>
      </c>
      <c r="FD96" s="171"/>
      <c r="FE96" s="171"/>
      <c r="FF96" s="168">
        <f>FF97+FF98</f>
        <v>281.78100000000001</v>
      </c>
      <c r="FG96" s="188">
        <f t="shared" si="293"/>
        <v>1</v>
      </c>
      <c r="FH96" s="168"/>
      <c r="FI96" s="188">
        <f>FH96/DI96</f>
        <v>0</v>
      </c>
      <c r="FJ96" s="168">
        <f>FJ97+FJ98+FJ99</f>
        <v>0</v>
      </c>
      <c r="FK96" s="188">
        <v>0</v>
      </c>
      <c r="FL96" s="171"/>
      <c r="FM96" s="171"/>
      <c r="FN96" s="171"/>
      <c r="FO96" s="177">
        <f>FO97+FO98+FO99</f>
        <v>0</v>
      </c>
      <c r="FP96" s="191"/>
      <c r="FQ96" s="190"/>
      <c r="FR96" s="190"/>
      <c r="FS96" s="190"/>
      <c r="FT96" s="190"/>
      <c r="FU96" s="190"/>
      <c r="FV96" s="190"/>
    </row>
    <row r="97" spans="2:178" s="293" customFormat="1" ht="122.25" hidden="1" customHeight="1" x14ac:dyDescent="0.2">
      <c r="B97" s="225" t="s">
        <v>219</v>
      </c>
      <c r="C97" s="296" t="s">
        <v>220</v>
      </c>
      <c r="D97" s="290"/>
      <c r="E97" s="167"/>
      <c r="F97" s="167"/>
      <c r="G97" s="167"/>
      <c r="H97" s="167"/>
      <c r="I97" s="182"/>
      <c r="J97" s="182"/>
      <c r="K97" s="167"/>
      <c r="L97" s="167"/>
      <c r="M97" s="167"/>
      <c r="N97" s="167"/>
      <c r="O97" s="182"/>
      <c r="P97" s="182"/>
      <c r="Q97" s="170"/>
      <c r="R97" s="170"/>
      <c r="S97" s="170"/>
      <c r="T97" s="170"/>
      <c r="U97" s="170"/>
      <c r="V97" s="170"/>
      <c r="W97" s="170"/>
      <c r="X97" s="184"/>
      <c r="Y97" s="184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170"/>
      <c r="AK97" s="237"/>
      <c r="AL97" s="237"/>
      <c r="AM97" s="291"/>
      <c r="AN97" s="291"/>
      <c r="AO97" s="235"/>
      <c r="AP97" s="170"/>
      <c r="AQ97" s="170"/>
      <c r="AR97" s="237"/>
      <c r="AS97" s="170"/>
      <c r="AT97" s="170"/>
      <c r="AU97" s="170"/>
      <c r="AV97" s="170"/>
      <c r="AW97" s="184"/>
      <c r="AX97" s="170"/>
      <c r="AY97" s="170"/>
      <c r="AZ97" s="170"/>
      <c r="BA97" s="170"/>
      <c r="BB97" s="170"/>
      <c r="BC97" s="170"/>
      <c r="BD97" s="170"/>
      <c r="BE97" s="170"/>
      <c r="BF97" s="184"/>
      <c r="BG97" s="170"/>
      <c r="BH97" s="170"/>
      <c r="BI97" s="170"/>
      <c r="BJ97" s="170"/>
      <c r="BK97" s="236"/>
      <c r="BL97" s="237"/>
      <c r="BM97" s="237"/>
      <c r="BN97" s="237"/>
      <c r="BO97" s="237"/>
      <c r="BP97" s="237"/>
      <c r="BQ97" s="237"/>
      <c r="BR97" s="237"/>
      <c r="BS97" s="237"/>
      <c r="BT97" s="237"/>
      <c r="BU97" s="237"/>
      <c r="BV97" s="170"/>
      <c r="BW97" s="170"/>
      <c r="BX97" s="170"/>
      <c r="BY97" s="170"/>
      <c r="BZ97" s="184"/>
      <c r="CA97" s="184"/>
      <c r="CB97" s="170">
        <f t="shared" si="283"/>
        <v>20040.400000000001</v>
      </c>
      <c r="CC97" s="170"/>
      <c r="CD97" s="170">
        <v>20040.400000000001</v>
      </c>
      <c r="CE97" s="237"/>
      <c r="CF97" s="237"/>
      <c r="CG97" s="170"/>
      <c r="CH97" s="170"/>
      <c r="CI97" s="170"/>
      <c r="CJ97" s="170"/>
      <c r="CK97" s="170"/>
      <c r="CL97" s="184"/>
      <c r="CM97" s="170"/>
      <c r="CN97" s="170"/>
      <c r="CO97" s="170"/>
      <c r="CP97" s="170"/>
      <c r="CQ97" s="170"/>
      <c r="CR97" s="170"/>
      <c r="CS97" s="170"/>
      <c r="CT97" s="170"/>
      <c r="CU97" s="170"/>
      <c r="CV97" s="170"/>
      <c r="CW97" s="170">
        <f t="shared" si="284"/>
        <v>0</v>
      </c>
      <c r="CX97" s="170"/>
      <c r="CY97" s="170">
        <v>0</v>
      </c>
      <c r="CZ97" s="170">
        <f t="shared" si="285"/>
        <v>0</v>
      </c>
      <c r="DA97" s="170"/>
      <c r="DB97" s="170"/>
      <c r="DC97" s="170"/>
      <c r="DD97" s="170"/>
      <c r="DE97" s="170"/>
      <c r="DF97" s="170">
        <f t="shared" si="286"/>
        <v>0</v>
      </c>
      <c r="DG97" s="170"/>
      <c r="DH97" s="170">
        <f>DL97-CY97</f>
        <v>0</v>
      </c>
      <c r="DI97" s="170">
        <f t="shared" si="281"/>
        <v>0</v>
      </c>
      <c r="DJ97" s="170">
        <v>0</v>
      </c>
      <c r="DK97" s="170">
        <v>0</v>
      </c>
      <c r="DL97" s="170">
        <v>0</v>
      </c>
      <c r="DM97" s="210">
        <f t="shared" si="297"/>
        <v>0</v>
      </c>
      <c r="DN97" s="215" t="e">
        <f t="shared" si="298"/>
        <v>#DIV/0!</v>
      </c>
      <c r="DO97" s="170">
        <v>0</v>
      </c>
      <c r="DP97" s="170"/>
      <c r="DQ97" s="170">
        <v>0</v>
      </c>
      <c r="DR97" s="171">
        <f t="shared" si="299"/>
        <v>0</v>
      </c>
      <c r="DS97" s="176" t="e">
        <f t="shared" si="287"/>
        <v>#DIV/0!</v>
      </c>
      <c r="DT97" s="171">
        <f t="shared" si="288"/>
        <v>0</v>
      </c>
      <c r="DU97" s="170"/>
      <c r="DV97" s="170"/>
      <c r="DW97" s="170"/>
      <c r="DX97" s="170"/>
      <c r="DY97" s="176">
        <v>0</v>
      </c>
      <c r="DZ97" s="170"/>
      <c r="EA97" s="176">
        <v>0</v>
      </c>
      <c r="EB97" s="171">
        <v>0</v>
      </c>
      <c r="EC97" s="176">
        <v>0</v>
      </c>
      <c r="ED97" s="170"/>
      <c r="EE97" s="176">
        <v>0</v>
      </c>
      <c r="EF97" s="171">
        <v>0</v>
      </c>
      <c r="EG97" s="188">
        <v>0</v>
      </c>
      <c r="EH97" s="216" t="e">
        <f t="shared" si="290"/>
        <v>#DIV/0!</v>
      </c>
      <c r="EI97" s="188"/>
      <c r="EJ97" s="188"/>
      <c r="EK97" s="188"/>
      <c r="EL97" s="188"/>
      <c r="EM97" s="188"/>
      <c r="EN97" s="170"/>
      <c r="EO97" s="188">
        <v>0</v>
      </c>
      <c r="EP97" s="175">
        <v>0</v>
      </c>
      <c r="EQ97" s="188">
        <v>0</v>
      </c>
      <c r="ER97" s="170"/>
      <c r="ES97" s="188">
        <v>0</v>
      </c>
      <c r="ET97" s="170"/>
      <c r="EU97" s="171">
        <f t="shared" si="300"/>
        <v>0</v>
      </c>
      <c r="EV97" s="188" t="e">
        <f t="shared" si="282"/>
        <v>#DIV/0!</v>
      </c>
      <c r="EW97" s="175"/>
      <c r="EX97" s="170"/>
      <c r="EY97" s="170">
        <f>DQ97-ER97</f>
        <v>0</v>
      </c>
      <c r="EZ97" s="167">
        <f>FF97</f>
        <v>0</v>
      </c>
      <c r="FA97" s="188" t="e">
        <f t="shared" si="291"/>
        <v>#DIV/0!</v>
      </c>
      <c r="FB97" s="167"/>
      <c r="FC97" s="161">
        <v>0</v>
      </c>
      <c r="FD97" s="170"/>
      <c r="FE97" s="170"/>
      <c r="FF97" s="167">
        <v>0</v>
      </c>
      <c r="FG97" s="161" t="e">
        <f t="shared" si="293"/>
        <v>#DIV/0!</v>
      </c>
      <c r="FH97" s="167"/>
      <c r="FI97" s="161">
        <v>0</v>
      </c>
      <c r="FJ97" s="167"/>
      <c r="FK97" s="161">
        <v>0</v>
      </c>
      <c r="FL97" s="170"/>
      <c r="FM97" s="170"/>
      <c r="FN97" s="170"/>
      <c r="FO97" s="292"/>
      <c r="FP97" s="297"/>
    </row>
    <row r="98" spans="2:178" s="293" customFormat="1" ht="54.75" customHeight="1" x14ac:dyDescent="0.2">
      <c r="B98" s="225" t="s">
        <v>219</v>
      </c>
      <c r="C98" s="289" t="s">
        <v>221</v>
      </c>
      <c r="D98" s="290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237"/>
      <c r="AL98" s="237"/>
      <c r="AM98" s="291"/>
      <c r="AN98" s="291"/>
      <c r="AO98" s="235"/>
      <c r="AP98" s="170"/>
      <c r="AQ98" s="170"/>
      <c r="AR98" s="237"/>
      <c r="AS98" s="170"/>
      <c r="AT98" s="170"/>
      <c r="AU98" s="170"/>
      <c r="AV98" s="170"/>
      <c r="AW98" s="170"/>
      <c r="AX98" s="170"/>
      <c r="AY98" s="170"/>
      <c r="AZ98" s="170"/>
      <c r="BA98" s="170"/>
      <c r="BB98" s="170"/>
      <c r="BC98" s="170"/>
      <c r="BD98" s="170"/>
      <c r="BE98" s="170"/>
      <c r="BF98" s="170"/>
      <c r="BG98" s="170"/>
      <c r="BH98" s="170"/>
      <c r="BI98" s="170"/>
      <c r="BJ98" s="170"/>
      <c r="BK98" s="236"/>
      <c r="BL98" s="237"/>
      <c r="BM98" s="237"/>
      <c r="BN98" s="237"/>
      <c r="BO98" s="237"/>
      <c r="BP98" s="237"/>
      <c r="BQ98" s="237"/>
      <c r="BR98" s="237"/>
      <c r="BS98" s="237"/>
      <c r="BT98" s="237"/>
      <c r="BU98" s="237"/>
      <c r="BV98" s="170"/>
      <c r="BW98" s="170"/>
      <c r="BX98" s="170"/>
      <c r="BY98" s="170"/>
      <c r="BZ98" s="170"/>
      <c r="CA98" s="170"/>
      <c r="CB98" s="170">
        <f t="shared" si="283"/>
        <v>0</v>
      </c>
      <c r="CC98" s="170"/>
      <c r="CD98" s="170"/>
      <c r="CE98" s="237"/>
      <c r="CF98" s="237"/>
      <c r="CG98" s="170"/>
      <c r="CH98" s="170"/>
      <c r="CI98" s="170"/>
      <c r="CJ98" s="170"/>
      <c r="CK98" s="170"/>
      <c r="CL98" s="170"/>
      <c r="CM98" s="170"/>
      <c r="CN98" s="170"/>
      <c r="CO98" s="170"/>
      <c r="CP98" s="170"/>
      <c r="CQ98" s="170"/>
      <c r="CR98" s="170"/>
      <c r="CS98" s="170"/>
      <c r="CT98" s="170"/>
      <c r="CU98" s="170"/>
      <c r="CV98" s="170"/>
      <c r="CW98" s="170">
        <f t="shared" si="284"/>
        <v>425</v>
      </c>
      <c r="CX98" s="170"/>
      <c r="CY98" s="170">
        <v>425</v>
      </c>
      <c r="CZ98" s="170">
        <f t="shared" si="285"/>
        <v>0</v>
      </c>
      <c r="DA98" s="170"/>
      <c r="DB98" s="170"/>
      <c r="DC98" s="170"/>
      <c r="DD98" s="170"/>
      <c r="DE98" s="170"/>
      <c r="DF98" s="170">
        <f t="shared" si="286"/>
        <v>-143.21899999999999</v>
      </c>
      <c r="DG98" s="170"/>
      <c r="DH98" s="170">
        <f>DL98-CY98</f>
        <v>-143.21899999999999</v>
      </c>
      <c r="DI98" s="170">
        <f t="shared" si="281"/>
        <v>281.78100000000001</v>
      </c>
      <c r="DJ98" s="170">
        <v>0</v>
      </c>
      <c r="DK98" s="170">
        <v>0</v>
      </c>
      <c r="DL98" s="170">
        <f>'[2]проект Бюдж 19-21_разв'!$DN$94</f>
        <v>281.78100000000001</v>
      </c>
      <c r="DM98" s="170">
        <f t="shared" si="297"/>
        <v>0</v>
      </c>
      <c r="DN98" s="280">
        <f t="shared" si="298"/>
        <v>0</v>
      </c>
      <c r="DO98" s="170">
        <v>0</v>
      </c>
      <c r="DP98" s="170"/>
      <c r="DQ98" s="170">
        <f>'[2]проект Бюдж 19-21_разв'!$DN$94</f>
        <v>281.78100000000001</v>
      </c>
      <c r="DR98" s="170">
        <f t="shared" si="299"/>
        <v>0</v>
      </c>
      <c r="DS98" s="280">
        <f t="shared" si="287"/>
        <v>0</v>
      </c>
      <c r="DT98" s="170">
        <f t="shared" si="288"/>
        <v>0</v>
      </c>
      <c r="DU98" s="170"/>
      <c r="DV98" s="170"/>
      <c r="DW98" s="170"/>
      <c r="DX98" s="170">
        <f t="shared" si="295"/>
        <v>0</v>
      </c>
      <c r="DY98" s="280">
        <f t="shared" ref="DY98:DY146" si="303">DX98/DI98</f>
        <v>0</v>
      </c>
      <c r="DZ98" s="170"/>
      <c r="EA98" s="280">
        <v>0</v>
      </c>
      <c r="EB98" s="170">
        <v>0</v>
      </c>
      <c r="EC98" s="280">
        <v>0</v>
      </c>
      <c r="ED98" s="170"/>
      <c r="EE98" s="280">
        <f t="shared" ref="EE98:EE126" si="304">ED98/DL98</f>
        <v>0</v>
      </c>
      <c r="EF98" s="170">
        <f>ER98</f>
        <v>281.78100000000001</v>
      </c>
      <c r="EG98" s="238">
        <f t="shared" ref="EG98:EG143" si="305">EF98/DI98</f>
        <v>1</v>
      </c>
      <c r="EH98" s="238">
        <v>0</v>
      </c>
      <c r="EI98" s="238"/>
      <c r="EJ98" s="238"/>
      <c r="EK98" s="238"/>
      <c r="EL98" s="238"/>
      <c r="EM98" s="238"/>
      <c r="EN98" s="170">
        <v>0</v>
      </c>
      <c r="EO98" s="238">
        <v>0</v>
      </c>
      <c r="EP98" s="237">
        <v>0</v>
      </c>
      <c r="EQ98" s="238">
        <v>0</v>
      </c>
      <c r="ER98" s="170">
        <f>DQ98</f>
        <v>281.78100000000001</v>
      </c>
      <c r="ES98" s="238">
        <f t="shared" ref="ES98:ES126" si="306">ER98/DL98</f>
        <v>1</v>
      </c>
      <c r="ET98" s="170"/>
      <c r="EU98" s="170">
        <f t="shared" si="300"/>
        <v>0</v>
      </c>
      <c r="EV98" s="238">
        <f t="shared" si="282"/>
        <v>0</v>
      </c>
      <c r="EW98" s="237"/>
      <c r="EX98" s="170"/>
      <c r="EY98" s="170">
        <f>DQ98-ER98</f>
        <v>0</v>
      </c>
      <c r="EZ98" s="167">
        <f>FF98</f>
        <v>281.78100000000001</v>
      </c>
      <c r="FA98" s="238">
        <f t="shared" si="291"/>
        <v>1</v>
      </c>
      <c r="FB98" s="167"/>
      <c r="FC98" s="238">
        <v>0</v>
      </c>
      <c r="FD98" s="170"/>
      <c r="FE98" s="170"/>
      <c r="FF98" s="167">
        <v>281.78100000000001</v>
      </c>
      <c r="FG98" s="238">
        <f t="shared" si="293"/>
        <v>1</v>
      </c>
      <c r="FH98" s="167"/>
      <c r="FI98" s="238">
        <f t="shared" ref="FI98:FI146" si="307">FH98/DI98</f>
        <v>0</v>
      </c>
      <c r="FJ98" s="167"/>
      <c r="FK98" s="238">
        <v>0</v>
      </c>
      <c r="FL98" s="170"/>
      <c r="FM98" s="170"/>
      <c r="FN98" s="170"/>
      <c r="FO98" s="292"/>
      <c r="FP98" s="297"/>
    </row>
    <row r="99" spans="2:178" s="293" customFormat="1" ht="37.5" hidden="1" customHeight="1" x14ac:dyDescent="0.2">
      <c r="B99" s="225" t="s">
        <v>222</v>
      </c>
      <c r="C99" s="289" t="s">
        <v>223</v>
      </c>
      <c r="D99" s="290"/>
      <c r="E99" s="167"/>
      <c r="F99" s="167"/>
      <c r="G99" s="167"/>
      <c r="H99" s="167"/>
      <c r="I99" s="182"/>
      <c r="J99" s="182"/>
      <c r="K99" s="167"/>
      <c r="L99" s="167"/>
      <c r="M99" s="167"/>
      <c r="N99" s="167"/>
      <c r="O99" s="182"/>
      <c r="P99" s="182"/>
      <c r="Q99" s="170"/>
      <c r="R99" s="170"/>
      <c r="S99" s="170"/>
      <c r="T99" s="170"/>
      <c r="U99" s="170"/>
      <c r="V99" s="170"/>
      <c r="W99" s="170"/>
      <c r="X99" s="184"/>
      <c r="Y99" s="184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  <c r="AK99" s="237"/>
      <c r="AL99" s="237"/>
      <c r="AM99" s="291"/>
      <c r="AN99" s="291"/>
      <c r="AO99" s="235"/>
      <c r="AP99" s="170"/>
      <c r="AQ99" s="170"/>
      <c r="AR99" s="237"/>
      <c r="AS99" s="170"/>
      <c r="AT99" s="170"/>
      <c r="AU99" s="170"/>
      <c r="AV99" s="170"/>
      <c r="AW99" s="184"/>
      <c r="AX99" s="170"/>
      <c r="AY99" s="170"/>
      <c r="AZ99" s="170"/>
      <c r="BA99" s="170"/>
      <c r="BB99" s="170"/>
      <c r="BC99" s="170"/>
      <c r="BD99" s="170"/>
      <c r="BE99" s="170"/>
      <c r="BF99" s="184"/>
      <c r="BG99" s="170"/>
      <c r="BH99" s="170"/>
      <c r="BI99" s="170"/>
      <c r="BJ99" s="170"/>
      <c r="BK99" s="236"/>
      <c r="BL99" s="237"/>
      <c r="BM99" s="237"/>
      <c r="BN99" s="237"/>
      <c r="BO99" s="237"/>
      <c r="BP99" s="237"/>
      <c r="BQ99" s="237"/>
      <c r="BR99" s="237"/>
      <c r="BS99" s="237"/>
      <c r="BT99" s="237"/>
      <c r="BU99" s="237"/>
      <c r="BV99" s="170"/>
      <c r="BW99" s="170"/>
      <c r="BX99" s="170"/>
      <c r="BY99" s="170"/>
      <c r="BZ99" s="184"/>
      <c r="CA99" s="184"/>
      <c r="CB99" s="170">
        <f t="shared" si="283"/>
        <v>0</v>
      </c>
      <c r="CC99" s="170"/>
      <c r="CD99" s="170"/>
      <c r="CE99" s="237"/>
      <c r="CF99" s="237"/>
      <c r="CG99" s="170"/>
      <c r="CH99" s="170"/>
      <c r="CI99" s="170"/>
      <c r="CJ99" s="170"/>
      <c r="CK99" s="170"/>
      <c r="CL99" s="184"/>
      <c r="CM99" s="170"/>
      <c r="CN99" s="170"/>
      <c r="CO99" s="170"/>
      <c r="CP99" s="170"/>
      <c r="CQ99" s="170"/>
      <c r="CR99" s="170"/>
      <c r="CS99" s="170"/>
      <c r="CT99" s="170"/>
      <c r="CU99" s="170"/>
      <c r="CV99" s="170"/>
      <c r="CW99" s="170">
        <f t="shared" si="284"/>
        <v>0</v>
      </c>
      <c r="CX99" s="170"/>
      <c r="CY99" s="294"/>
      <c r="CZ99" s="170">
        <f t="shared" si="285"/>
        <v>0</v>
      </c>
      <c r="DA99" s="170"/>
      <c r="DB99" s="170"/>
      <c r="DC99" s="170"/>
      <c r="DD99" s="170"/>
      <c r="DE99" s="170"/>
      <c r="DF99" s="170">
        <f t="shared" si="286"/>
        <v>0</v>
      </c>
      <c r="DG99" s="170"/>
      <c r="DH99" s="170"/>
      <c r="DI99" s="170">
        <f t="shared" si="281"/>
        <v>0</v>
      </c>
      <c r="DJ99" s="170">
        <v>0</v>
      </c>
      <c r="DK99" s="170">
        <v>0</v>
      </c>
      <c r="DL99" s="170">
        <v>0</v>
      </c>
      <c r="DM99" s="210">
        <f t="shared" si="297"/>
        <v>0</v>
      </c>
      <c r="DN99" s="215" t="e">
        <f t="shared" si="298"/>
        <v>#DIV/0!</v>
      </c>
      <c r="DO99" s="170">
        <v>0</v>
      </c>
      <c r="DP99" s="170"/>
      <c r="DQ99" s="170">
        <v>0</v>
      </c>
      <c r="DR99" s="171">
        <f t="shared" si="299"/>
        <v>0</v>
      </c>
      <c r="DS99" s="176" t="e">
        <f t="shared" si="287"/>
        <v>#DIV/0!</v>
      </c>
      <c r="DT99" s="171">
        <f t="shared" si="288"/>
        <v>0</v>
      </c>
      <c r="DU99" s="170"/>
      <c r="DV99" s="170"/>
      <c r="DW99" s="170"/>
      <c r="DX99" s="170" t="e">
        <f t="shared" si="295"/>
        <v>#DIV/0!</v>
      </c>
      <c r="DY99" s="176" t="e">
        <f t="shared" si="303"/>
        <v>#DIV/0!</v>
      </c>
      <c r="DZ99" s="170"/>
      <c r="EA99" s="176">
        <v>0</v>
      </c>
      <c r="EB99" s="171">
        <v>0</v>
      </c>
      <c r="EC99" s="176">
        <v>0</v>
      </c>
      <c r="ED99" s="170"/>
      <c r="EE99" s="176" t="e">
        <f t="shared" si="304"/>
        <v>#DIV/0!</v>
      </c>
      <c r="EF99" s="171" t="e">
        <f t="shared" si="289"/>
        <v>#DIV/0!</v>
      </c>
      <c r="EG99" s="188" t="e">
        <f t="shared" si="305"/>
        <v>#DIV/0!</v>
      </c>
      <c r="EH99" s="216" t="e">
        <f t="shared" si="290"/>
        <v>#DIV/0!</v>
      </c>
      <c r="EI99" s="188"/>
      <c r="EJ99" s="188"/>
      <c r="EK99" s="188"/>
      <c r="EL99" s="188"/>
      <c r="EM99" s="188"/>
      <c r="EN99" s="170"/>
      <c r="EO99" s="188">
        <v>0</v>
      </c>
      <c r="EP99" s="175">
        <v>0</v>
      </c>
      <c r="EQ99" s="188">
        <v>0</v>
      </c>
      <c r="ER99" s="170"/>
      <c r="ES99" s="188" t="e">
        <f t="shared" si="306"/>
        <v>#DIV/0!</v>
      </c>
      <c r="ET99" s="170"/>
      <c r="EU99" s="171" t="e">
        <f t="shared" si="300"/>
        <v>#DIV/0!</v>
      </c>
      <c r="EV99" s="188" t="e">
        <f t="shared" si="282"/>
        <v>#DIV/0!</v>
      </c>
      <c r="EW99" s="175" t="e">
        <f>DO99-EF99</f>
        <v>#DIV/0!</v>
      </c>
      <c r="EX99" s="170"/>
      <c r="EY99" s="170"/>
      <c r="EZ99" s="167"/>
      <c r="FA99" s="188" t="e">
        <f t="shared" si="291"/>
        <v>#DIV/0!</v>
      </c>
      <c r="FB99" s="167"/>
      <c r="FC99" s="161">
        <v>0</v>
      </c>
      <c r="FD99" s="170"/>
      <c r="FE99" s="170"/>
      <c r="FF99" s="167"/>
      <c r="FG99" s="161" t="e">
        <f t="shared" si="293"/>
        <v>#DIV/0!</v>
      </c>
      <c r="FH99" s="167"/>
      <c r="FI99" s="161" t="e">
        <f t="shared" si="307"/>
        <v>#DIV/0!</v>
      </c>
      <c r="FJ99" s="167"/>
      <c r="FK99" s="161" t="e">
        <f>FJ99/DJ99</f>
        <v>#DIV/0!</v>
      </c>
      <c r="FL99" s="170"/>
      <c r="FM99" s="170"/>
      <c r="FN99" s="170"/>
      <c r="FO99" s="292"/>
      <c r="FP99" s="297"/>
    </row>
    <row r="100" spans="2:178" s="293" customFormat="1" ht="108.75" hidden="1" customHeight="1" x14ac:dyDescent="0.2">
      <c r="B100" s="225" t="s">
        <v>224</v>
      </c>
      <c r="C100" s="289" t="s">
        <v>225</v>
      </c>
      <c r="D100" s="290"/>
      <c r="E100" s="167"/>
      <c r="F100" s="167"/>
      <c r="G100" s="167"/>
      <c r="H100" s="167"/>
      <c r="I100" s="182"/>
      <c r="J100" s="182"/>
      <c r="K100" s="167"/>
      <c r="L100" s="167"/>
      <c r="M100" s="167"/>
      <c r="N100" s="167"/>
      <c r="O100" s="182"/>
      <c r="P100" s="182"/>
      <c r="Q100" s="170"/>
      <c r="R100" s="170"/>
      <c r="S100" s="170"/>
      <c r="T100" s="170"/>
      <c r="U100" s="170"/>
      <c r="V100" s="170"/>
      <c r="W100" s="170"/>
      <c r="X100" s="184"/>
      <c r="Y100" s="184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237"/>
      <c r="AL100" s="237"/>
      <c r="AM100" s="291"/>
      <c r="AN100" s="291"/>
      <c r="AO100" s="235"/>
      <c r="AP100" s="170"/>
      <c r="AQ100" s="170"/>
      <c r="AR100" s="237"/>
      <c r="AS100" s="170"/>
      <c r="AT100" s="170"/>
      <c r="AU100" s="170"/>
      <c r="AV100" s="170"/>
      <c r="AW100" s="184"/>
      <c r="AX100" s="170"/>
      <c r="AY100" s="170"/>
      <c r="AZ100" s="170"/>
      <c r="BA100" s="170"/>
      <c r="BB100" s="170"/>
      <c r="BC100" s="170"/>
      <c r="BD100" s="170"/>
      <c r="BE100" s="170"/>
      <c r="BF100" s="184"/>
      <c r="BG100" s="170"/>
      <c r="BH100" s="170"/>
      <c r="BI100" s="170"/>
      <c r="BJ100" s="170"/>
      <c r="BK100" s="236"/>
      <c r="BL100" s="237"/>
      <c r="BM100" s="237"/>
      <c r="BN100" s="237"/>
      <c r="BO100" s="237"/>
      <c r="BP100" s="237"/>
      <c r="BQ100" s="237"/>
      <c r="BR100" s="237"/>
      <c r="BS100" s="237"/>
      <c r="BT100" s="237"/>
      <c r="BU100" s="237"/>
      <c r="BV100" s="170"/>
      <c r="BW100" s="170"/>
      <c r="BX100" s="170"/>
      <c r="BY100" s="170"/>
      <c r="BZ100" s="184"/>
      <c r="CA100" s="184"/>
      <c r="CB100" s="170"/>
      <c r="CC100" s="170"/>
      <c r="CD100" s="170"/>
      <c r="CE100" s="237"/>
      <c r="CF100" s="237"/>
      <c r="CG100" s="170"/>
      <c r="CH100" s="170"/>
      <c r="CI100" s="170"/>
      <c r="CJ100" s="170"/>
      <c r="CK100" s="170"/>
      <c r="CL100" s="184"/>
      <c r="CM100" s="170"/>
      <c r="CN100" s="170"/>
      <c r="CO100" s="170"/>
      <c r="CP100" s="170"/>
      <c r="CQ100" s="170"/>
      <c r="CR100" s="170"/>
      <c r="CS100" s="170"/>
      <c r="CT100" s="170"/>
      <c r="CU100" s="170"/>
      <c r="CV100" s="170"/>
      <c r="CW100" s="170"/>
      <c r="CX100" s="170"/>
      <c r="CY100" s="294"/>
      <c r="CZ100" s="170"/>
      <c r="DA100" s="170"/>
      <c r="DB100" s="170"/>
      <c r="DC100" s="170"/>
      <c r="DD100" s="170"/>
      <c r="DE100" s="170"/>
      <c r="DF100" s="170"/>
      <c r="DG100" s="170"/>
      <c r="DH100" s="170"/>
      <c r="DI100" s="170">
        <v>0</v>
      </c>
      <c r="DJ100" s="170">
        <v>0</v>
      </c>
      <c r="DK100" s="170">
        <v>0</v>
      </c>
      <c r="DL100" s="170">
        <v>0</v>
      </c>
      <c r="DM100" s="210">
        <f t="shared" si="297"/>
        <v>0</v>
      </c>
      <c r="DN100" s="215" t="e">
        <f t="shared" si="298"/>
        <v>#DIV/0!</v>
      </c>
      <c r="DO100" s="170">
        <v>0</v>
      </c>
      <c r="DP100" s="170"/>
      <c r="DQ100" s="170">
        <v>0</v>
      </c>
      <c r="DR100" s="171">
        <f t="shared" si="299"/>
        <v>0</v>
      </c>
      <c r="DS100" s="176" t="e">
        <f t="shared" si="287"/>
        <v>#DIV/0!</v>
      </c>
      <c r="DT100" s="171">
        <f t="shared" si="288"/>
        <v>0</v>
      </c>
      <c r="DU100" s="170"/>
      <c r="DV100" s="170"/>
      <c r="DW100" s="170"/>
      <c r="DX100" s="170"/>
      <c r="DY100" s="176" t="e">
        <f t="shared" si="303"/>
        <v>#DIV/0!</v>
      </c>
      <c r="DZ100" s="170"/>
      <c r="EA100" s="176">
        <v>0</v>
      </c>
      <c r="EB100" s="171">
        <v>0</v>
      </c>
      <c r="EC100" s="176">
        <v>0</v>
      </c>
      <c r="ED100" s="170"/>
      <c r="EE100" s="176" t="e">
        <f t="shared" si="304"/>
        <v>#DIV/0!</v>
      </c>
      <c r="EF100" s="171"/>
      <c r="EG100" s="188" t="e">
        <f t="shared" si="305"/>
        <v>#DIV/0!</v>
      </c>
      <c r="EH100" s="216" t="e">
        <f t="shared" si="290"/>
        <v>#DIV/0!</v>
      </c>
      <c r="EI100" s="188"/>
      <c r="EJ100" s="188"/>
      <c r="EK100" s="188"/>
      <c r="EL100" s="188"/>
      <c r="EM100" s="188"/>
      <c r="EN100" s="170"/>
      <c r="EO100" s="188">
        <v>0</v>
      </c>
      <c r="EP100" s="175">
        <v>0</v>
      </c>
      <c r="EQ100" s="188">
        <v>0</v>
      </c>
      <c r="ER100" s="170"/>
      <c r="ES100" s="188" t="e">
        <f t="shared" si="306"/>
        <v>#DIV/0!</v>
      </c>
      <c r="ET100" s="170"/>
      <c r="EU100" s="171">
        <f t="shared" si="300"/>
        <v>0</v>
      </c>
      <c r="EV100" s="188" t="e">
        <f t="shared" si="282"/>
        <v>#DIV/0!</v>
      </c>
      <c r="EW100" s="175">
        <f>DO100-EF100</f>
        <v>0</v>
      </c>
      <c r="EX100" s="170"/>
      <c r="EY100" s="170"/>
      <c r="EZ100" s="167"/>
      <c r="FA100" s="188" t="e">
        <f t="shared" si="291"/>
        <v>#DIV/0!</v>
      </c>
      <c r="FB100" s="167"/>
      <c r="FC100" s="161">
        <v>0</v>
      </c>
      <c r="FD100" s="170"/>
      <c r="FE100" s="170"/>
      <c r="FF100" s="167"/>
      <c r="FG100" s="161" t="e">
        <f t="shared" si="293"/>
        <v>#DIV/0!</v>
      </c>
      <c r="FH100" s="167"/>
      <c r="FI100" s="161" t="e">
        <f t="shared" si="307"/>
        <v>#DIV/0!</v>
      </c>
      <c r="FJ100" s="167"/>
      <c r="FK100" s="161" t="e">
        <f>FJ100/DJ100</f>
        <v>#DIV/0!</v>
      </c>
      <c r="FL100" s="170"/>
      <c r="FM100" s="170"/>
      <c r="FN100" s="170"/>
      <c r="FO100" s="292"/>
      <c r="FP100" s="297"/>
    </row>
    <row r="101" spans="2:178" s="295" customFormat="1" ht="31.5" hidden="1" customHeight="1" x14ac:dyDescent="0.25">
      <c r="B101" s="164" t="s">
        <v>226</v>
      </c>
      <c r="C101" s="298" t="s">
        <v>227</v>
      </c>
      <c r="D101" s="166"/>
      <c r="E101" s="168"/>
      <c r="F101" s="168"/>
      <c r="G101" s="168"/>
      <c r="H101" s="168"/>
      <c r="I101" s="183"/>
      <c r="J101" s="183"/>
      <c r="K101" s="168"/>
      <c r="L101" s="168"/>
      <c r="M101" s="168"/>
      <c r="N101" s="168"/>
      <c r="O101" s="183"/>
      <c r="P101" s="183"/>
      <c r="Q101" s="171"/>
      <c r="R101" s="171"/>
      <c r="S101" s="171"/>
      <c r="T101" s="171"/>
      <c r="U101" s="171"/>
      <c r="V101" s="171"/>
      <c r="W101" s="171"/>
      <c r="X101" s="185"/>
      <c r="Y101" s="185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5"/>
      <c r="AL101" s="175"/>
      <c r="AM101" s="219"/>
      <c r="AN101" s="219"/>
      <c r="AO101" s="172"/>
      <c r="AP101" s="171"/>
      <c r="AQ101" s="171"/>
      <c r="AR101" s="175"/>
      <c r="AS101" s="171"/>
      <c r="AT101" s="171"/>
      <c r="AU101" s="171"/>
      <c r="AV101" s="171"/>
      <c r="AW101" s="185"/>
      <c r="AX101" s="171"/>
      <c r="AY101" s="171"/>
      <c r="AZ101" s="171"/>
      <c r="BA101" s="171"/>
      <c r="BB101" s="171"/>
      <c r="BC101" s="171"/>
      <c r="BD101" s="171"/>
      <c r="BE101" s="171"/>
      <c r="BF101" s="185"/>
      <c r="BG101" s="171"/>
      <c r="BH101" s="171"/>
      <c r="BI101" s="171"/>
      <c r="BJ101" s="171"/>
      <c r="BK101" s="174"/>
      <c r="BL101" s="175"/>
      <c r="BM101" s="175"/>
      <c r="BN101" s="175"/>
      <c r="BO101" s="175"/>
      <c r="BP101" s="175"/>
      <c r="BQ101" s="175"/>
      <c r="BR101" s="175"/>
      <c r="BS101" s="175"/>
      <c r="BT101" s="175"/>
      <c r="BU101" s="175"/>
      <c r="BV101" s="171"/>
      <c r="BW101" s="171"/>
      <c r="BX101" s="171"/>
      <c r="BY101" s="171"/>
      <c r="BZ101" s="185"/>
      <c r="CA101" s="185"/>
      <c r="CB101" s="171">
        <f t="shared" si="283"/>
        <v>138698.6</v>
      </c>
      <c r="CC101" s="171">
        <f t="shared" ref="CC101:CV101" si="308">CC102</f>
        <v>0</v>
      </c>
      <c r="CD101" s="171">
        <f t="shared" si="308"/>
        <v>138698.6</v>
      </c>
      <c r="CE101" s="171">
        <f t="shared" si="308"/>
        <v>0</v>
      </c>
      <c r="CF101" s="171">
        <f t="shared" si="308"/>
        <v>0</v>
      </c>
      <c r="CG101" s="171">
        <f t="shared" si="308"/>
        <v>0</v>
      </c>
      <c r="CH101" s="171">
        <f t="shared" si="308"/>
        <v>0</v>
      </c>
      <c r="CI101" s="171">
        <f t="shared" si="308"/>
        <v>0</v>
      </c>
      <c r="CJ101" s="171">
        <f t="shared" si="308"/>
        <v>0</v>
      </c>
      <c r="CK101" s="171">
        <f t="shared" si="308"/>
        <v>0</v>
      </c>
      <c r="CL101" s="171">
        <f t="shared" si="308"/>
        <v>0</v>
      </c>
      <c r="CM101" s="171">
        <f t="shared" si="308"/>
        <v>0</v>
      </c>
      <c r="CN101" s="171">
        <f t="shared" si="308"/>
        <v>0</v>
      </c>
      <c r="CO101" s="171">
        <f t="shared" si="308"/>
        <v>0</v>
      </c>
      <c r="CP101" s="171">
        <f t="shared" si="308"/>
        <v>0</v>
      </c>
      <c r="CQ101" s="171">
        <f t="shared" si="308"/>
        <v>0</v>
      </c>
      <c r="CR101" s="171">
        <f t="shared" si="308"/>
        <v>0</v>
      </c>
      <c r="CS101" s="171">
        <f t="shared" si="308"/>
        <v>0</v>
      </c>
      <c r="CT101" s="171">
        <f t="shared" si="308"/>
        <v>0</v>
      </c>
      <c r="CU101" s="171">
        <f t="shared" si="308"/>
        <v>0</v>
      </c>
      <c r="CV101" s="171">
        <f t="shared" si="308"/>
        <v>0</v>
      </c>
      <c r="CW101" s="171">
        <f t="shared" si="284"/>
        <v>0</v>
      </c>
      <c r="CX101" s="171">
        <f>CX102</f>
        <v>0</v>
      </c>
      <c r="CY101" s="299">
        <f>CY102</f>
        <v>0</v>
      </c>
      <c r="CZ101" s="171">
        <f t="shared" si="285"/>
        <v>184000</v>
      </c>
      <c r="DA101" s="171">
        <f>DA102</f>
        <v>0</v>
      </c>
      <c r="DB101" s="171">
        <f>DB102</f>
        <v>184000</v>
      </c>
      <c r="DC101" s="171"/>
      <c r="DD101" s="171"/>
      <c r="DE101" s="171"/>
      <c r="DF101" s="171">
        <f t="shared" si="286"/>
        <v>0</v>
      </c>
      <c r="DG101" s="171">
        <f>DG102</f>
        <v>0</v>
      </c>
      <c r="DH101" s="171">
        <f>DH102</f>
        <v>0</v>
      </c>
      <c r="DI101" s="171">
        <f t="shared" ref="DI101:DI109" si="309">DJ101+DL101</f>
        <v>0</v>
      </c>
      <c r="DJ101" s="171">
        <f>DJ102</f>
        <v>0</v>
      </c>
      <c r="DK101" s="171">
        <v>0</v>
      </c>
      <c r="DL101" s="171">
        <f>DL102</f>
        <v>0</v>
      </c>
      <c r="DM101" s="210">
        <f t="shared" si="297"/>
        <v>0</v>
      </c>
      <c r="DN101" s="215" t="e">
        <f t="shared" si="298"/>
        <v>#DIV/0!</v>
      </c>
      <c r="DO101" s="171">
        <f>DO102</f>
        <v>0</v>
      </c>
      <c r="DP101" s="171"/>
      <c r="DQ101" s="171">
        <f>DQ102</f>
        <v>0</v>
      </c>
      <c r="DR101" s="171">
        <f t="shared" si="299"/>
        <v>0</v>
      </c>
      <c r="DS101" s="176" t="e">
        <f t="shared" si="287"/>
        <v>#DIV/0!</v>
      </c>
      <c r="DT101" s="171">
        <f t="shared" si="288"/>
        <v>0</v>
      </c>
      <c r="DU101" s="171"/>
      <c r="DV101" s="171"/>
      <c r="DW101" s="171"/>
      <c r="DX101" s="171" t="e">
        <f t="shared" si="295"/>
        <v>#DIV/0!</v>
      </c>
      <c r="DY101" s="176" t="e">
        <f t="shared" si="303"/>
        <v>#DIV/0!</v>
      </c>
      <c r="DZ101" s="171">
        <f>DZ102</f>
        <v>0</v>
      </c>
      <c r="EA101" s="176">
        <v>0</v>
      </c>
      <c r="EB101" s="171">
        <v>0</v>
      </c>
      <c r="EC101" s="176">
        <v>0</v>
      </c>
      <c r="ED101" s="171"/>
      <c r="EE101" s="176" t="e">
        <f t="shared" si="304"/>
        <v>#DIV/0!</v>
      </c>
      <c r="EF101" s="171" t="e">
        <f t="shared" ref="EF101:EF109" si="310">EN101+ES101</f>
        <v>#DIV/0!</v>
      </c>
      <c r="EG101" s="188" t="e">
        <f t="shared" si="305"/>
        <v>#DIV/0!</v>
      </c>
      <c r="EH101" s="216" t="e">
        <f t="shared" si="290"/>
        <v>#DIV/0!</v>
      </c>
      <c r="EI101" s="188"/>
      <c r="EJ101" s="188"/>
      <c r="EK101" s="188"/>
      <c r="EL101" s="188"/>
      <c r="EM101" s="188"/>
      <c r="EN101" s="171">
        <f>EN102</f>
        <v>0</v>
      </c>
      <c r="EO101" s="188">
        <v>0</v>
      </c>
      <c r="EP101" s="175">
        <v>0</v>
      </c>
      <c r="EQ101" s="188">
        <v>0</v>
      </c>
      <c r="ER101" s="171"/>
      <c r="ES101" s="188" t="e">
        <f t="shared" si="306"/>
        <v>#DIV/0!</v>
      </c>
      <c r="ET101" s="171">
        <f>ET102</f>
        <v>0</v>
      </c>
      <c r="EU101" s="171" t="e">
        <f t="shared" si="300"/>
        <v>#DIV/0!</v>
      </c>
      <c r="EV101" s="188" t="e">
        <f t="shared" si="282"/>
        <v>#DIV/0!</v>
      </c>
      <c r="EW101" s="175" t="e">
        <f>DO101-EF101</f>
        <v>#DIV/0!</v>
      </c>
      <c r="EX101" s="171"/>
      <c r="EY101" s="171"/>
      <c r="EZ101" s="168"/>
      <c r="FA101" s="188" t="e">
        <f t="shared" si="291"/>
        <v>#DIV/0!</v>
      </c>
      <c r="FB101" s="168">
        <f>FB102</f>
        <v>0</v>
      </c>
      <c r="FC101" s="161">
        <v>0</v>
      </c>
      <c r="FD101" s="171"/>
      <c r="FE101" s="171"/>
      <c r="FF101" s="168"/>
      <c r="FG101" s="161" t="e">
        <f t="shared" si="293"/>
        <v>#DIV/0!</v>
      </c>
      <c r="FH101" s="168"/>
      <c r="FI101" s="161" t="e">
        <f t="shared" si="307"/>
        <v>#DIV/0!</v>
      </c>
      <c r="FJ101" s="168">
        <f>FJ102</f>
        <v>0</v>
      </c>
      <c r="FK101" s="161" t="e">
        <f>FJ101/DJ101</f>
        <v>#DIV/0!</v>
      </c>
      <c r="FL101" s="171"/>
      <c r="FM101" s="171"/>
      <c r="FN101" s="171"/>
      <c r="FO101" s="177">
        <f>FO102</f>
        <v>0</v>
      </c>
      <c r="FP101" s="191"/>
      <c r="FQ101" s="190"/>
      <c r="FR101" s="190"/>
      <c r="FS101" s="190"/>
      <c r="FT101" s="190"/>
      <c r="FU101" s="190"/>
      <c r="FV101" s="190"/>
    </row>
    <row r="102" spans="2:178" s="293" customFormat="1" ht="96" hidden="1" customHeight="1" x14ac:dyDescent="0.2">
      <c r="B102" s="225" t="s">
        <v>228</v>
      </c>
      <c r="C102" s="289" t="s">
        <v>229</v>
      </c>
      <c r="D102" s="290"/>
      <c r="E102" s="167"/>
      <c r="F102" s="167"/>
      <c r="G102" s="167"/>
      <c r="H102" s="167"/>
      <c r="I102" s="182"/>
      <c r="J102" s="182"/>
      <c r="K102" s="167"/>
      <c r="L102" s="167"/>
      <c r="M102" s="167"/>
      <c r="N102" s="167"/>
      <c r="O102" s="182"/>
      <c r="P102" s="182"/>
      <c r="Q102" s="170"/>
      <c r="R102" s="170"/>
      <c r="S102" s="170"/>
      <c r="T102" s="170"/>
      <c r="U102" s="170"/>
      <c r="V102" s="170"/>
      <c r="W102" s="170"/>
      <c r="X102" s="184"/>
      <c r="Y102" s="184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237"/>
      <c r="AL102" s="237"/>
      <c r="AM102" s="291"/>
      <c r="AN102" s="291"/>
      <c r="AO102" s="235"/>
      <c r="AP102" s="170"/>
      <c r="AQ102" s="170"/>
      <c r="AR102" s="237"/>
      <c r="AS102" s="170"/>
      <c r="AT102" s="170"/>
      <c r="AU102" s="170"/>
      <c r="AV102" s="170"/>
      <c r="AW102" s="184"/>
      <c r="AX102" s="170"/>
      <c r="AY102" s="170"/>
      <c r="AZ102" s="170"/>
      <c r="BA102" s="170"/>
      <c r="BB102" s="170"/>
      <c r="BC102" s="170"/>
      <c r="BD102" s="170"/>
      <c r="BE102" s="170"/>
      <c r="BF102" s="184"/>
      <c r="BG102" s="170"/>
      <c r="BH102" s="170"/>
      <c r="BI102" s="170"/>
      <c r="BJ102" s="170"/>
      <c r="BK102" s="236"/>
      <c r="BL102" s="237"/>
      <c r="BM102" s="237"/>
      <c r="BN102" s="237"/>
      <c r="BO102" s="237"/>
      <c r="BP102" s="237"/>
      <c r="BQ102" s="237"/>
      <c r="BR102" s="237"/>
      <c r="BS102" s="237"/>
      <c r="BT102" s="237"/>
      <c r="BU102" s="237"/>
      <c r="BV102" s="170"/>
      <c r="BW102" s="170"/>
      <c r="BX102" s="170"/>
      <c r="BY102" s="170"/>
      <c r="BZ102" s="184"/>
      <c r="CA102" s="184"/>
      <c r="CB102" s="170">
        <f t="shared" si="283"/>
        <v>138698.6</v>
      </c>
      <c r="CC102" s="170"/>
      <c r="CD102" s="170">
        <v>138698.6</v>
      </c>
      <c r="CE102" s="237"/>
      <c r="CF102" s="237"/>
      <c r="CG102" s="170"/>
      <c r="CH102" s="170"/>
      <c r="CI102" s="170"/>
      <c r="CJ102" s="170"/>
      <c r="CK102" s="170"/>
      <c r="CL102" s="184"/>
      <c r="CM102" s="170"/>
      <c r="CN102" s="170"/>
      <c r="CO102" s="170"/>
      <c r="CP102" s="170"/>
      <c r="CQ102" s="170"/>
      <c r="CR102" s="170"/>
      <c r="CS102" s="170"/>
      <c r="CT102" s="170"/>
      <c r="CU102" s="170"/>
      <c r="CV102" s="170"/>
      <c r="CW102" s="170">
        <f t="shared" si="284"/>
        <v>0</v>
      </c>
      <c r="CX102" s="170"/>
      <c r="CY102" s="294"/>
      <c r="CZ102" s="170">
        <f t="shared" si="285"/>
        <v>184000</v>
      </c>
      <c r="DA102" s="170"/>
      <c r="DB102" s="170">
        <v>184000</v>
      </c>
      <c r="DC102" s="170"/>
      <c r="DD102" s="170"/>
      <c r="DE102" s="170"/>
      <c r="DF102" s="170">
        <f t="shared" si="286"/>
        <v>0</v>
      </c>
      <c r="DG102" s="170"/>
      <c r="DH102" s="170"/>
      <c r="DI102" s="170">
        <f t="shared" si="309"/>
        <v>0</v>
      </c>
      <c r="DJ102" s="170">
        <v>0</v>
      </c>
      <c r="DK102" s="170">
        <v>0</v>
      </c>
      <c r="DL102" s="170">
        <v>0</v>
      </c>
      <c r="DM102" s="210">
        <f t="shared" si="297"/>
        <v>0</v>
      </c>
      <c r="DN102" s="215" t="e">
        <f t="shared" si="298"/>
        <v>#DIV/0!</v>
      </c>
      <c r="DO102" s="170">
        <v>0</v>
      </c>
      <c r="DP102" s="170"/>
      <c r="DQ102" s="170">
        <v>0</v>
      </c>
      <c r="DR102" s="171">
        <f t="shared" si="299"/>
        <v>0</v>
      </c>
      <c r="DS102" s="176" t="e">
        <f t="shared" si="287"/>
        <v>#DIV/0!</v>
      </c>
      <c r="DT102" s="171">
        <f t="shared" si="288"/>
        <v>0</v>
      </c>
      <c r="DU102" s="170"/>
      <c r="DV102" s="170"/>
      <c r="DW102" s="170"/>
      <c r="DX102" s="170" t="e">
        <f t="shared" si="295"/>
        <v>#DIV/0!</v>
      </c>
      <c r="DY102" s="176" t="e">
        <f t="shared" si="303"/>
        <v>#DIV/0!</v>
      </c>
      <c r="DZ102" s="170"/>
      <c r="EA102" s="176">
        <v>0</v>
      </c>
      <c r="EB102" s="171">
        <v>0</v>
      </c>
      <c r="EC102" s="176">
        <v>0</v>
      </c>
      <c r="ED102" s="170"/>
      <c r="EE102" s="176" t="e">
        <f t="shared" si="304"/>
        <v>#DIV/0!</v>
      </c>
      <c r="EF102" s="171" t="e">
        <f t="shared" si="310"/>
        <v>#DIV/0!</v>
      </c>
      <c r="EG102" s="188" t="e">
        <f t="shared" si="305"/>
        <v>#DIV/0!</v>
      </c>
      <c r="EH102" s="216" t="e">
        <f t="shared" si="290"/>
        <v>#DIV/0!</v>
      </c>
      <c r="EI102" s="188"/>
      <c r="EJ102" s="188"/>
      <c r="EK102" s="188"/>
      <c r="EL102" s="188"/>
      <c r="EM102" s="188"/>
      <c r="EN102" s="170"/>
      <c r="EO102" s="188">
        <v>0</v>
      </c>
      <c r="EP102" s="175">
        <v>0</v>
      </c>
      <c r="EQ102" s="188">
        <v>0</v>
      </c>
      <c r="ER102" s="170"/>
      <c r="ES102" s="188" t="e">
        <f t="shared" si="306"/>
        <v>#DIV/0!</v>
      </c>
      <c r="ET102" s="170">
        <v>0</v>
      </c>
      <c r="EU102" s="171" t="e">
        <f t="shared" si="300"/>
        <v>#DIV/0!</v>
      </c>
      <c r="EV102" s="188" t="e">
        <f t="shared" si="282"/>
        <v>#DIV/0!</v>
      </c>
      <c r="EW102" s="175" t="e">
        <f>DO102-EF102</f>
        <v>#DIV/0!</v>
      </c>
      <c r="EX102" s="170"/>
      <c r="EY102" s="170"/>
      <c r="EZ102" s="167"/>
      <c r="FA102" s="188" t="e">
        <f t="shared" si="291"/>
        <v>#DIV/0!</v>
      </c>
      <c r="FB102" s="167"/>
      <c r="FC102" s="161">
        <v>0</v>
      </c>
      <c r="FD102" s="170"/>
      <c r="FE102" s="170"/>
      <c r="FF102" s="167"/>
      <c r="FG102" s="161" t="e">
        <f t="shared" si="293"/>
        <v>#DIV/0!</v>
      </c>
      <c r="FH102" s="167"/>
      <c r="FI102" s="161" t="e">
        <f t="shared" si="307"/>
        <v>#DIV/0!</v>
      </c>
      <c r="FJ102" s="167"/>
      <c r="FK102" s="161" t="e">
        <f>FJ102/DJ102</f>
        <v>#DIV/0!</v>
      </c>
      <c r="FL102" s="170"/>
      <c r="FM102" s="170"/>
      <c r="FN102" s="170"/>
      <c r="FO102" s="292"/>
    </row>
    <row r="103" spans="2:178" s="295" customFormat="1" ht="42.75" customHeight="1" x14ac:dyDescent="0.25">
      <c r="B103" s="164" t="s">
        <v>226</v>
      </c>
      <c r="C103" s="298" t="s">
        <v>230</v>
      </c>
      <c r="D103" s="166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5"/>
      <c r="AL103" s="175"/>
      <c r="AM103" s="219"/>
      <c r="AN103" s="219"/>
      <c r="AO103" s="172"/>
      <c r="AP103" s="171"/>
      <c r="AQ103" s="171"/>
      <c r="AR103" s="175"/>
      <c r="AS103" s="171"/>
      <c r="AT103" s="171"/>
      <c r="AU103" s="171"/>
      <c r="AV103" s="171"/>
      <c r="AW103" s="171"/>
      <c r="AX103" s="171"/>
      <c r="AY103" s="171"/>
      <c r="AZ103" s="171"/>
      <c r="BA103" s="171"/>
      <c r="BB103" s="171"/>
      <c r="BC103" s="171"/>
      <c r="BD103" s="171"/>
      <c r="BE103" s="171"/>
      <c r="BF103" s="171"/>
      <c r="BG103" s="171"/>
      <c r="BH103" s="171"/>
      <c r="BI103" s="171"/>
      <c r="BJ103" s="171"/>
      <c r="BK103" s="174"/>
      <c r="BL103" s="175"/>
      <c r="BM103" s="175"/>
      <c r="BN103" s="175"/>
      <c r="BO103" s="175"/>
      <c r="BP103" s="175"/>
      <c r="BQ103" s="175"/>
      <c r="BR103" s="175"/>
      <c r="BS103" s="175"/>
      <c r="BT103" s="175"/>
      <c r="BU103" s="175"/>
      <c r="BV103" s="171"/>
      <c r="BW103" s="171"/>
      <c r="BX103" s="171"/>
      <c r="BY103" s="171"/>
      <c r="BZ103" s="171"/>
      <c r="CA103" s="171"/>
      <c r="CB103" s="171">
        <f t="shared" si="283"/>
        <v>53031.845000000001</v>
      </c>
      <c r="CC103" s="171">
        <f>CC104+CC105+CC106</f>
        <v>0</v>
      </c>
      <c r="CD103" s="171">
        <f>CD104+CD105+CD106</f>
        <v>53031.845000000001</v>
      </c>
      <c r="CE103" s="171" t="e">
        <f>CE104+#REF!+CE105</f>
        <v>#REF!</v>
      </c>
      <c r="CF103" s="171" t="e">
        <f>CF104+#REF!+CF105</f>
        <v>#REF!</v>
      </c>
      <c r="CG103" s="171" t="e">
        <f>CG104+#REF!+CG105</f>
        <v>#REF!</v>
      </c>
      <c r="CH103" s="171" t="e">
        <f>CH104+#REF!+CH105</f>
        <v>#REF!</v>
      </c>
      <c r="CI103" s="171" t="e">
        <f>CI104+#REF!+CI105</f>
        <v>#REF!</v>
      </c>
      <c r="CJ103" s="171" t="e">
        <f>CJ104+#REF!+CJ105</f>
        <v>#REF!</v>
      </c>
      <c r="CK103" s="171" t="e">
        <f>CK104+#REF!+CK105</f>
        <v>#REF!</v>
      </c>
      <c r="CL103" s="171" t="e">
        <f>CL104+#REF!+CL105</f>
        <v>#REF!</v>
      </c>
      <c r="CM103" s="171" t="e">
        <f>CM104+#REF!+CM105</f>
        <v>#REF!</v>
      </c>
      <c r="CN103" s="171" t="e">
        <f>CN104+#REF!+CN105</f>
        <v>#REF!</v>
      </c>
      <c r="CO103" s="171" t="e">
        <f>CO104+#REF!+CO105</f>
        <v>#REF!</v>
      </c>
      <c r="CP103" s="171" t="e">
        <f>CP104+#REF!+CP105</f>
        <v>#REF!</v>
      </c>
      <c r="CQ103" s="171" t="e">
        <f>CQ104+#REF!+CQ105</f>
        <v>#REF!</v>
      </c>
      <c r="CR103" s="171" t="e">
        <f>CR104+#REF!+CR105</f>
        <v>#REF!</v>
      </c>
      <c r="CS103" s="171" t="e">
        <f>CS104+#REF!+CS105</f>
        <v>#REF!</v>
      </c>
      <c r="CT103" s="171"/>
      <c r="CU103" s="171"/>
      <c r="CV103" s="171"/>
      <c r="CW103" s="171">
        <f t="shared" si="284"/>
        <v>80543.645000000004</v>
      </c>
      <c r="CX103" s="171">
        <f>CX104+CX105+CX106</f>
        <v>0</v>
      </c>
      <c r="CY103" s="171">
        <f>CY104+CY105+CY106</f>
        <v>80543.645000000004</v>
      </c>
      <c r="CZ103" s="171">
        <f t="shared" si="285"/>
        <v>0</v>
      </c>
      <c r="DA103" s="171">
        <f>DA104+DA105+DA106</f>
        <v>0</v>
      </c>
      <c r="DB103" s="171">
        <f>DB104+DB105+DB106</f>
        <v>0</v>
      </c>
      <c r="DC103" s="171"/>
      <c r="DD103" s="171"/>
      <c r="DE103" s="171"/>
      <c r="DF103" s="171">
        <f t="shared" si="286"/>
        <v>0</v>
      </c>
      <c r="DG103" s="171">
        <f>DG104+DG105+DG106</f>
        <v>0</v>
      </c>
      <c r="DH103" s="171">
        <f>DH104+DH105+DH106</f>
        <v>0</v>
      </c>
      <c r="DI103" s="171">
        <f t="shared" si="309"/>
        <v>59188.74</v>
      </c>
      <c r="DJ103" s="171">
        <f>DJ104+DJ105+DJ106</f>
        <v>0</v>
      </c>
      <c r="DK103" s="171">
        <v>0</v>
      </c>
      <c r="DL103" s="171">
        <f>DL104+DL105+DL106</f>
        <v>59188.74</v>
      </c>
      <c r="DM103" s="171">
        <f>DO103+DP103+DQ103</f>
        <v>59188.74</v>
      </c>
      <c r="DN103" s="176">
        <f t="shared" si="298"/>
        <v>1</v>
      </c>
      <c r="DO103" s="171">
        <f>DO104+DO105+DO106</f>
        <v>0</v>
      </c>
      <c r="DP103" s="171"/>
      <c r="DQ103" s="171">
        <f>DQ104+DQ105+DQ106</f>
        <v>59188.74</v>
      </c>
      <c r="DR103" s="171">
        <f t="shared" si="299"/>
        <v>0</v>
      </c>
      <c r="DS103" s="176">
        <f t="shared" si="287"/>
        <v>0</v>
      </c>
      <c r="DT103" s="171">
        <f t="shared" si="288"/>
        <v>0</v>
      </c>
      <c r="DU103" s="171"/>
      <c r="DV103" s="171">
        <f>DV104</f>
        <v>0</v>
      </c>
      <c r="DW103" s="171"/>
      <c r="DX103" s="171">
        <f>ED103</f>
        <v>0</v>
      </c>
      <c r="DY103" s="176">
        <f t="shared" si="303"/>
        <v>0</v>
      </c>
      <c r="DZ103" s="171">
        <f>DZ104+DZ105+DZ106</f>
        <v>0</v>
      </c>
      <c r="EA103" s="176">
        <v>0</v>
      </c>
      <c r="EB103" s="171">
        <v>0</v>
      </c>
      <c r="EC103" s="176">
        <v>0</v>
      </c>
      <c r="ED103" s="171">
        <f>ED104+ED105</f>
        <v>0</v>
      </c>
      <c r="EE103" s="176">
        <f t="shared" si="304"/>
        <v>0</v>
      </c>
      <c r="EF103" s="171">
        <f>ER103</f>
        <v>59188.74</v>
      </c>
      <c r="EG103" s="188">
        <f t="shared" si="305"/>
        <v>1</v>
      </c>
      <c r="EH103" s="188">
        <f t="shared" si="290"/>
        <v>1</v>
      </c>
      <c r="EI103" s="188"/>
      <c r="EJ103" s="188"/>
      <c r="EK103" s="188"/>
      <c r="EL103" s="188"/>
      <c r="EM103" s="188"/>
      <c r="EN103" s="171">
        <f>EN104+EN105+EN106</f>
        <v>0</v>
      </c>
      <c r="EO103" s="188">
        <v>0</v>
      </c>
      <c r="EP103" s="175">
        <v>0</v>
      </c>
      <c r="EQ103" s="188">
        <v>0</v>
      </c>
      <c r="ER103" s="171">
        <f>ER104+ER105</f>
        <v>59188.74</v>
      </c>
      <c r="ES103" s="188">
        <f t="shared" si="306"/>
        <v>1</v>
      </c>
      <c r="ET103" s="171">
        <f>ET104+ET105+ET106</f>
        <v>0</v>
      </c>
      <c r="EU103" s="171">
        <f t="shared" si="300"/>
        <v>0</v>
      </c>
      <c r="EV103" s="188">
        <f t="shared" si="282"/>
        <v>0</v>
      </c>
      <c r="EW103" s="175">
        <f>EW104</f>
        <v>0</v>
      </c>
      <c r="EX103" s="175">
        <f t="shared" ref="EX103:EY103" si="311">EX104</f>
        <v>0</v>
      </c>
      <c r="EY103" s="175">
        <f t="shared" si="311"/>
        <v>0</v>
      </c>
      <c r="EZ103" s="168">
        <f>FF103</f>
        <v>59188.74</v>
      </c>
      <c r="FA103" s="188">
        <f t="shared" si="291"/>
        <v>1</v>
      </c>
      <c r="FB103" s="168">
        <f>FB104+FB105+FB106</f>
        <v>0</v>
      </c>
      <c r="FC103" s="188">
        <v>0</v>
      </c>
      <c r="FD103" s="171"/>
      <c r="FE103" s="171"/>
      <c r="FF103" s="168">
        <f>FF104+FF105</f>
        <v>59188.74</v>
      </c>
      <c r="FG103" s="188">
        <f t="shared" si="293"/>
        <v>1</v>
      </c>
      <c r="FH103" s="168"/>
      <c r="FI103" s="188">
        <f t="shared" si="307"/>
        <v>0</v>
      </c>
      <c r="FJ103" s="168">
        <f>FJ104+FJ105+FJ106</f>
        <v>0</v>
      </c>
      <c r="FK103" s="188">
        <v>0</v>
      </c>
      <c r="FL103" s="171"/>
      <c r="FM103" s="171"/>
      <c r="FN103" s="171"/>
      <c r="FO103" s="177" t="e">
        <f>FO104+FO105+FO106</f>
        <v>#REF!</v>
      </c>
      <c r="FP103" s="191"/>
      <c r="FQ103" s="190"/>
      <c r="FR103" s="190"/>
      <c r="FS103" s="190"/>
      <c r="FT103" s="190"/>
      <c r="FU103" s="190"/>
      <c r="FV103" s="190"/>
    </row>
    <row r="104" spans="2:178" s="293" customFormat="1" ht="73.5" customHeight="1" x14ac:dyDescent="0.2">
      <c r="B104" s="225" t="s">
        <v>228</v>
      </c>
      <c r="C104" s="289" t="s">
        <v>231</v>
      </c>
      <c r="D104" s="290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237"/>
      <c r="AL104" s="237"/>
      <c r="AM104" s="291"/>
      <c r="AN104" s="291"/>
      <c r="AO104" s="235"/>
      <c r="AP104" s="170"/>
      <c r="AQ104" s="170"/>
      <c r="AR104" s="237"/>
      <c r="AS104" s="170"/>
      <c r="AT104" s="170"/>
      <c r="AU104" s="170"/>
      <c r="AV104" s="170"/>
      <c r="AW104" s="170"/>
      <c r="AX104" s="170"/>
      <c r="AY104" s="170"/>
      <c r="AZ104" s="170"/>
      <c r="BA104" s="170"/>
      <c r="BB104" s="170"/>
      <c r="BC104" s="170"/>
      <c r="BD104" s="170"/>
      <c r="BE104" s="170"/>
      <c r="BF104" s="170"/>
      <c r="BG104" s="170"/>
      <c r="BH104" s="170"/>
      <c r="BI104" s="170"/>
      <c r="BJ104" s="170"/>
      <c r="BK104" s="236"/>
      <c r="BL104" s="237"/>
      <c r="BM104" s="237"/>
      <c r="BN104" s="237"/>
      <c r="BO104" s="237"/>
      <c r="BP104" s="237"/>
      <c r="BQ104" s="237"/>
      <c r="BR104" s="237"/>
      <c r="BS104" s="237"/>
      <c r="BT104" s="237"/>
      <c r="BU104" s="237"/>
      <c r="BV104" s="170"/>
      <c r="BW104" s="170"/>
      <c r="BX104" s="170"/>
      <c r="BY104" s="170"/>
      <c r="BZ104" s="170"/>
      <c r="CA104" s="170"/>
      <c r="CB104" s="170">
        <f t="shared" si="283"/>
        <v>43614.553</v>
      </c>
      <c r="CC104" s="170"/>
      <c r="CD104" s="170">
        <v>43614.553</v>
      </c>
      <c r="CE104" s="237"/>
      <c r="CF104" s="237"/>
      <c r="CG104" s="170"/>
      <c r="CH104" s="170"/>
      <c r="CI104" s="170"/>
      <c r="CJ104" s="170"/>
      <c r="CK104" s="170"/>
      <c r="CL104" s="170"/>
      <c r="CM104" s="170"/>
      <c r="CN104" s="170"/>
      <c r="CO104" s="170"/>
      <c r="CP104" s="170"/>
      <c r="CQ104" s="170"/>
      <c r="CR104" s="170"/>
      <c r="CS104" s="170"/>
      <c r="CT104" s="170"/>
      <c r="CU104" s="170"/>
      <c r="CV104" s="170"/>
      <c r="CW104" s="170">
        <f t="shared" si="284"/>
        <v>71126.353000000003</v>
      </c>
      <c r="CX104" s="170"/>
      <c r="CY104" s="170">
        <v>71126.353000000003</v>
      </c>
      <c r="CZ104" s="170">
        <f t="shared" si="285"/>
        <v>0</v>
      </c>
      <c r="DA104" s="170"/>
      <c r="DB104" s="170"/>
      <c r="DC104" s="170"/>
      <c r="DD104" s="170"/>
      <c r="DE104" s="170"/>
      <c r="DF104" s="170">
        <f t="shared" si="286"/>
        <v>0</v>
      </c>
      <c r="DG104" s="170"/>
      <c r="DH104" s="170"/>
      <c r="DI104" s="170">
        <f t="shared" si="309"/>
        <v>59188.74</v>
      </c>
      <c r="DJ104" s="170">
        <v>0</v>
      </c>
      <c r="DK104" s="170">
        <v>0</v>
      </c>
      <c r="DL104" s="170">
        <f>'[2]проект Бюдж 19-21_разв'!$DN$100</f>
        <v>59188.74</v>
      </c>
      <c r="DM104" s="170">
        <f>DO104+DP104+DQ104</f>
        <v>59188.74</v>
      </c>
      <c r="DN104" s="280">
        <f t="shared" si="298"/>
        <v>1</v>
      </c>
      <c r="DO104" s="170">
        <v>0</v>
      </c>
      <c r="DP104" s="170"/>
      <c r="DQ104" s="170">
        <f>DL104</f>
        <v>59188.74</v>
      </c>
      <c r="DR104" s="170">
        <f t="shared" si="299"/>
        <v>0</v>
      </c>
      <c r="DS104" s="280">
        <f t="shared" si="287"/>
        <v>0</v>
      </c>
      <c r="DT104" s="170">
        <f t="shared" si="288"/>
        <v>0</v>
      </c>
      <c r="DU104" s="170"/>
      <c r="DV104" s="170">
        <f>DL104-DQ104</f>
        <v>0</v>
      </c>
      <c r="DW104" s="170"/>
      <c r="DX104" s="170">
        <f>ED104</f>
        <v>0</v>
      </c>
      <c r="DY104" s="280">
        <f t="shared" si="303"/>
        <v>0</v>
      </c>
      <c r="DZ104" s="170"/>
      <c r="EA104" s="280">
        <v>0</v>
      </c>
      <c r="EB104" s="170">
        <v>0</v>
      </c>
      <c r="EC104" s="280">
        <v>0</v>
      </c>
      <c r="ED104" s="170"/>
      <c r="EE104" s="280">
        <f t="shared" si="304"/>
        <v>0</v>
      </c>
      <c r="EF104" s="170">
        <f>ER104</f>
        <v>59188.74</v>
      </c>
      <c r="EG104" s="238">
        <f t="shared" si="305"/>
        <v>1</v>
      </c>
      <c r="EH104" s="238">
        <f t="shared" si="290"/>
        <v>1</v>
      </c>
      <c r="EI104" s="238"/>
      <c r="EJ104" s="238"/>
      <c r="EK104" s="238"/>
      <c r="EL104" s="238"/>
      <c r="EM104" s="238"/>
      <c r="EN104" s="170">
        <v>0</v>
      </c>
      <c r="EO104" s="238">
        <v>0</v>
      </c>
      <c r="EP104" s="237">
        <v>0</v>
      </c>
      <c r="EQ104" s="238">
        <v>0</v>
      </c>
      <c r="ER104" s="170">
        <f>DQ104</f>
        <v>59188.74</v>
      </c>
      <c r="ES104" s="238">
        <f t="shared" si="306"/>
        <v>1</v>
      </c>
      <c r="ET104" s="170"/>
      <c r="EU104" s="170">
        <f t="shared" si="300"/>
        <v>0</v>
      </c>
      <c r="EV104" s="238">
        <f t="shared" si="282"/>
        <v>0</v>
      </c>
      <c r="EW104" s="237"/>
      <c r="EX104" s="170"/>
      <c r="EY104" s="170">
        <f>DQ104-ER104</f>
        <v>0</v>
      </c>
      <c r="EZ104" s="167">
        <f>FF104</f>
        <v>59188.74</v>
      </c>
      <c r="FA104" s="238">
        <f t="shared" si="291"/>
        <v>1</v>
      </c>
      <c r="FB104" s="167"/>
      <c r="FC104" s="238">
        <v>0</v>
      </c>
      <c r="FD104" s="170"/>
      <c r="FE104" s="170"/>
      <c r="FF104" s="167">
        <v>59188.74</v>
      </c>
      <c r="FG104" s="238">
        <f t="shared" si="293"/>
        <v>1</v>
      </c>
      <c r="FH104" s="167"/>
      <c r="FI104" s="238">
        <f t="shared" si="307"/>
        <v>0</v>
      </c>
      <c r="FJ104" s="167"/>
      <c r="FK104" s="238">
        <v>0</v>
      </c>
      <c r="FL104" s="170"/>
      <c r="FM104" s="170"/>
      <c r="FN104" s="170"/>
      <c r="FO104" s="292" t="e">
        <f>#REF!</f>
        <v>#REF!</v>
      </c>
      <c r="FP104" s="297"/>
    </row>
    <row r="105" spans="2:178" s="293" customFormat="1" ht="78" hidden="1" customHeight="1" x14ac:dyDescent="0.2">
      <c r="B105" s="225" t="s">
        <v>232</v>
      </c>
      <c r="C105" s="289" t="s">
        <v>233</v>
      </c>
      <c r="D105" s="290"/>
      <c r="E105" s="167"/>
      <c r="F105" s="167"/>
      <c r="G105" s="167"/>
      <c r="H105" s="167"/>
      <c r="I105" s="182"/>
      <c r="J105" s="182"/>
      <c r="K105" s="167"/>
      <c r="L105" s="167"/>
      <c r="M105" s="167"/>
      <c r="N105" s="167"/>
      <c r="O105" s="182"/>
      <c r="P105" s="182"/>
      <c r="Q105" s="170"/>
      <c r="R105" s="170"/>
      <c r="S105" s="170"/>
      <c r="T105" s="170"/>
      <c r="U105" s="170"/>
      <c r="V105" s="170"/>
      <c r="W105" s="170"/>
      <c r="X105" s="184"/>
      <c r="Y105" s="184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237"/>
      <c r="AL105" s="237"/>
      <c r="AM105" s="291"/>
      <c r="AN105" s="291"/>
      <c r="AO105" s="235"/>
      <c r="AP105" s="170"/>
      <c r="AQ105" s="170"/>
      <c r="AR105" s="237"/>
      <c r="AS105" s="170"/>
      <c r="AT105" s="170"/>
      <c r="AU105" s="170"/>
      <c r="AV105" s="170"/>
      <c r="AW105" s="184"/>
      <c r="AX105" s="170"/>
      <c r="AY105" s="170"/>
      <c r="AZ105" s="170"/>
      <c r="BA105" s="170"/>
      <c r="BB105" s="170"/>
      <c r="BC105" s="170"/>
      <c r="BD105" s="170"/>
      <c r="BE105" s="170"/>
      <c r="BF105" s="184"/>
      <c r="BG105" s="170"/>
      <c r="BH105" s="170"/>
      <c r="BI105" s="170"/>
      <c r="BJ105" s="170"/>
      <c r="BK105" s="236"/>
      <c r="BL105" s="237"/>
      <c r="BM105" s="237"/>
      <c r="BN105" s="237"/>
      <c r="BO105" s="237"/>
      <c r="BP105" s="237"/>
      <c r="BQ105" s="237"/>
      <c r="BR105" s="237"/>
      <c r="BS105" s="237"/>
      <c r="BT105" s="237"/>
      <c r="BU105" s="237"/>
      <c r="BV105" s="170"/>
      <c r="BW105" s="170"/>
      <c r="BX105" s="170"/>
      <c r="BY105" s="170"/>
      <c r="BZ105" s="184"/>
      <c r="CA105" s="184"/>
      <c r="CB105" s="170">
        <f t="shared" si="283"/>
        <v>9417.2919999999995</v>
      </c>
      <c r="CC105" s="170"/>
      <c r="CD105" s="170">
        <v>9417.2919999999995</v>
      </c>
      <c r="CE105" s="237"/>
      <c r="CF105" s="237"/>
      <c r="CG105" s="170"/>
      <c r="CH105" s="170"/>
      <c r="CI105" s="170"/>
      <c r="CJ105" s="170"/>
      <c r="CK105" s="170"/>
      <c r="CL105" s="184"/>
      <c r="CM105" s="170"/>
      <c r="CN105" s="170"/>
      <c r="CO105" s="170"/>
      <c r="CP105" s="170"/>
      <c r="CQ105" s="170"/>
      <c r="CR105" s="170"/>
      <c r="CS105" s="170"/>
      <c r="CT105" s="170"/>
      <c r="CU105" s="170"/>
      <c r="CV105" s="170"/>
      <c r="CW105" s="170">
        <f t="shared" si="284"/>
        <v>9417.2919999999995</v>
      </c>
      <c r="CX105" s="170"/>
      <c r="CY105" s="170">
        <v>9417.2919999999995</v>
      </c>
      <c r="CZ105" s="170">
        <f t="shared" si="285"/>
        <v>0</v>
      </c>
      <c r="DA105" s="170"/>
      <c r="DB105" s="170"/>
      <c r="DC105" s="170"/>
      <c r="DD105" s="170"/>
      <c r="DE105" s="170"/>
      <c r="DF105" s="170">
        <f t="shared" si="286"/>
        <v>0</v>
      </c>
      <c r="DG105" s="170"/>
      <c r="DH105" s="170"/>
      <c r="DI105" s="170">
        <f t="shared" si="309"/>
        <v>0</v>
      </c>
      <c r="DJ105" s="170">
        <v>0</v>
      </c>
      <c r="DK105" s="170">
        <v>0</v>
      </c>
      <c r="DL105" s="170">
        <f>'[2]проект Бюдж 19-21_разв'!$DN$101</f>
        <v>0</v>
      </c>
      <c r="DM105" s="210">
        <f t="shared" si="297"/>
        <v>0</v>
      </c>
      <c r="DN105" s="215" t="e">
        <f t="shared" si="298"/>
        <v>#DIV/0!</v>
      </c>
      <c r="DO105" s="170">
        <v>0</v>
      </c>
      <c r="DP105" s="170"/>
      <c r="DQ105" s="170">
        <f>'[2]проект Бюдж 19-21_разв'!$DN$101</f>
        <v>0</v>
      </c>
      <c r="DR105" s="171">
        <f t="shared" si="299"/>
        <v>0</v>
      </c>
      <c r="DS105" s="176" t="e">
        <f t="shared" si="287"/>
        <v>#DIV/0!</v>
      </c>
      <c r="DT105" s="171">
        <f t="shared" si="288"/>
        <v>0</v>
      </c>
      <c r="DU105" s="170"/>
      <c r="DV105" s="170"/>
      <c r="DW105" s="170"/>
      <c r="DX105" s="170" t="e">
        <f t="shared" si="295"/>
        <v>#DIV/0!</v>
      </c>
      <c r="DY105" s="176" t="e">
        <f t="shared" si="303"/>
        <v>#DIV/0!</v>
      </c>
      <c r="DZ105" s="170"/>
      <c r="EA105" s="176">
        <v>0</v>
      </c>
      <c r="EB105" s="171">
        <v>0</v>
      </c>
      <c r="EC105" s="176">
        <v>0</v>
      </c>
      <c r="ED105" s="170"/>
      <c r="EE105" s="176" t="e">
        <f t="shared" si="304"/>
        <v>#DIV/0!</v>
      </c>
      <c r="EF105" s="170">
        <f>ER105</f>
        <v>0</v>
      </c>
      <c r="EG105" s="238" t="e">
        <f t="shared" si="305"/>
        <v>#DIV/0!</v>
      </c>
      <c r="EH105" s="216" t="e">
        <f t="shared" si="290"/>
        <v>#DIV/0!</v>
      </c>
      <c r="EI105" s="238"/>
      <c r="EJ105" s="238"/>
      <c r="EK105" s="238"/>
      <c r="EL105" s="238"/>
      <c r="EM105" s="238"/>
      <c r="EN105" s="170">
        <v>0</v>
      </c>
      <c r="EO105" s="238">
        <v>0</v>
      </c>
      <c r="EP105" s="237">
        <v>0</v>
      </c>
      <c r="EQ105" s="238">
        <v>0</v>
      </c>
      <c r="ER105" s="170">
        <v>0</v>
      </c>
      <c r="ES105" s="238" t="e">
        <f t="shared" si="306"/>
        <v>#DIV/0!</v>
      </c>
      <c r="ET105" s="170"/>
      <c r="EU105" s="171">
        <f t="shared" si="300"/>
        <v>0</v>
      </c>
      <c r="EV105" s="238" t="e">
        <f t="shared" si="282"/>
        <v>#DIV/0!</v>
      </c>
      <c r="EW105" s="175">
        <f t="shared" ref="EW105:EW110" si="312">DO105-EF105</f>
        <v>0</v>
      </c>
      <c r="EX105" s="170"/>
      <c r="EY105" s="170"/>
      <c r="EZ105" s="167">
        <f t="shared" ref="EZ105:EZ106" si="313">FF105</f>
        <v>0</v>
      </c>
      <c r="FA105" s="188" t="e">
        <f t="shared" si="291"/>
        <v>#DIV/0!</v>
      </c>
      <c r="FB105" s="167"/>
      <c r="FC105" s="161">
        <v>0</v>
      </c>
      <c r="FD105" s="170"/>
      <c r="FE105" s="170"/>
      <c r="FF105" s="167">
        <v>0</v>
      </c>
      <c r="FG105" s="161" t="e">
        <f t="shared" si="293"/>
        <v>#DIV/0!</v>
      </c>
      <c r="FH105" s="167"/>
      <c r="FI105" s="161" t="e">
        <f t="shared" si="307"/>
        <v>#DIV/0!</v>
      </c>
      <c r="FJ105" s="167"/>
      <c r="FK105" s="161">
        <v>0</v>
      </c>
      <c r="FL105" s="170"/>
      <c r="FM105" s="170"/>
      <c r="FN105" s="170"/>
      <c r="FO105" s="292" t="e">
        <f>#REF!</f>
        <v>#REF!</v>
      </c>
      <c r="FP105" s="297"/>
    </row>
    <row r="106" spans="2:178" s="293" customFormat="1" ht="82.5" hidden="1" customHeight="1" x14ac:dyDescent="0.2">
      <c r="B106" s="225" t="s">
        <v>234</v>
      </c>
      <c r="C106" s="289" t="s">
        <v>235</v>
      </c>
      <c r="D106" s="290"/>
      <c r="E106" s="167"/>
      <c r="F106" s="167"/>
      <c r="G106" s="167"/>
      <c r="H106" s="167"/>
      <c r="I106" s="182"/>
      <c r="J106" s="182"/>
      <c r="K106" s="167"/>
      <c r="L106" s="167"/>
      <c r="M106" s="167"/>
      <c r="N106" s="167"/>
      <c r="O106" s="182"/>
      <c r="P106" s="182"/>
      <c r="Q106" s="170"/>
      <c r="R106" s="170"/>
      <c r="S106" s="170"/>
      <c r="T106" s="170"/>
      <c r="U106" s="170"/>
      <c r="V106" s="170"/>
      <c r="W106" s="170"/>
      <c r="X106" s="184"/>
      <c r="Y106" s="184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237"/>
      <c r="AL106" s="237"/>
      <c r="AM106" s="291"/>
      <c r="AN106" s="291"/>
      <c r="AO106" s="235"/>
      <c r="AP106" s="170"/>
      <c r="AQ106" s="170"/>
      <c r="AR106" s="237"/>
      <c r="AS106" s="170"/>
      <c r="AT106" s="170"/>
      <c r="AU106" s="170"/>
      <c r="AV106" s="170"/>
      <c r="AW106" s="184"/>
      <c r="AX106" s="170"/>
      <c r="AY106" s="170"/>
      <c r="AZ106" s="170"/>
      <c r="BA106" s="170"/>
      <c r="BB106" s="170"/>
      <c r="BC106" s="170"/>
      <c r="BD106" s="170"/>
      <c r="BE106" s="170"/>
      <c r="BF106" s="184"/>
      <c r="BG106" s="170"/>
      <c r="BH106" s="170"/>
      <c r="BI106" s="170"/>
      <c r="BJ106" s="170"/>
      <c r="BK106" s="236"/>
      <c r="BL106" s="237"/>
      <c r="BM106" s="237"/>
      <c r="BN106" s="237"/>
      <c r="BO106" s="237"/>
      <c r="BP106" s="237"/>
      <c r="BQ106" s="237"/>
      <c r="BR106" s="237"/>
      <c r="BS106" s="237"/>
      <c r="BT106" s="237"/>
      <c r="BU106" s="237"/>
      <c r="BV106" s="170"/>
      <c r="BW106" s="170"/>
      <c r="BX106" s="170"/>
      <c r="BY106" s="170"/>
      <c r="BZ106" s="184"/>
      <c r="CA106" s="184"/>
      <c r="CB106" s="170">
        <f t="shared" si="283"/>
        <v>0</v>
      </c>
      <c r="CC106" s="170"/>
      <c r="CD106" s="170"/>
      <c r="CE106" s="237"/>
      <c r="CF106" s="237"/>
      <c r="CG106" s="170"/>
      <c r="CH106" s="170"/>
      <c r="CI106" s="170"/>
      <c r="CJ106" s="170"/>
      <c r="CK106" s="170"/>
      <c r="CL106" s="184"/>
      <c r="CM106" s="170"/>
      <c r="CN106" s="170"/>
      <c r="CO106" s="170"/>
      <c r="CP106" s="170"/>
      <c r="CQ106" s="170"/>
      <c r="CR106" s="170"/>
      <c r="CS106" s="170"/>
      <c r="CT106" s="170"/>
      <c r="CU106" s="170"/>
      <c r="CV106" s="170"/>
      <c r="CW106" s="170">
        <f t="shared" si="284"/>
        <v>0</v>
      </c>
      <c r="CX106" s="170"/>
      <c r="CY106" s="294"/>
      <c r="CZ106" s="170">
        <f t="shared" si="285"/>
        <v>0</v>
      </c>
      <c r="DA106" s="170"/>
      <c r="DB106" s="170"/>
      <c r="DC106" s="170"/>
      <c r="DD106" s="170"/>
      <c r="DE106" s="170"/>
      <c r="DF106" s="170">
        <f t="shared" si="286"/>
        <v>0</v>
      </c>
      <c r="DG106" s="170"/>
      <c r="DH106" s="170"/>
      <c r="DI106" s="170">
        <f t="shared" si="309"/>
        <v>0</v>
      </c>
      <c r="DJ106" s="170">
        <v>0</v>
      </c>
      <c r="DK106" s="170">
        <v>0</v>
      </c>
      <c r="DL106" s="170">
        <v>0</v>
      </c>
      <c r="DM106" s="210">
        <f t="shared" si="297"/>
        <v>0</v>
      </c>
      <c r="DN106" s="215" t="e">
        <f t="shared" si="298"/>
        <v>#DIV/0!</v>
      </c>
      <c r="DO106" s="170">
        <v>0</v>
      </c>
      <c r="DP106" s="170"/>
      <c r="DQ106" s="170">
        <v>0</v>
      </c>
      <c r="DR106" s="171">
        <f t="shared" si="299"/>
        <v>0</v>
      </c>
      <c r="DS106" s="176" t="e">
        <f t="shared" si="287"/>
        <v>#DIV/0!</v>
      </c>
      <c r="DT106" s="171">
        <f t="shared" si="288"/>
        <v>0</v>
      </c>
      <c r="DU106" s="170"/>
      <c r="DV106" s="170"/>
      <c r="DW106" s="170"/>
      <c r="DX106" s="170" t="e">
        <f t="shared" si="295"/>
        <v>#DIV/0!</v>
      </c>
      <c r="DY106" s="176" t="e">
        <f t="shared" si="303"/>
        <v>#DIV/0!</v>
      </c>
      <c r="DZ106" s="170"/>
      <c r="EA106" s="176">
        <v>0</v>
      </c>
      <c r="EB106" s="171">
        <v>0</v>
      </c>
      <c r="EC106" s="176">
        <v>0</v>
      </c>
      <c r="ED106" s="170"/>
      <c r="EE106" s="176" t="e">
        <f t="shared" si="304"/>
        <v>#DIV/0!</v>
      </c>
      <c r="EF106" s="171" t="e">
        <f t="shared" si="310"/>
        <v>#DIV/0!</v>
      </c>
      <c r="EG106" s="188" t="e">
        <f t="shared" si="305"/>
        <v>#DIV/0!</v>
      </c>
      <c r="EH106" s="216" t="e">
        <f t="shared" si="290"/>
        <v>#DIV/0!</v>
      </c>
      <c r="EI106" s="188"/>
      <c r="EJ106" s="188"/>
      <c r="EK106" s="188"/>
      <c r="EL106" s="188"/>
      <c r="EM106" s="188"/>
      <c r="EN106" s="170"/>
      <c r="EO106" s="188">
        <v>0</v>
      </c>
      <c r="EP106" s="175">
        <v>0</v>
      </c>
      <c r="EQ106" s="188">
        <v>0</v>
      </c>
      <c r="ER106" s="170"/>
      <c r="ES106" s="188" t="e">
        <f t="shared" si="306"/>
        <v>#DIV/0!</v>
      </c>
      <c r="ET106" s="170"/>
      <c r="EU106" s="171" t="e">
        <f t="shared" si="300"/>
        <v>#DIV/0!</v>
      </c>
      <c r="EV106" s="188" t="e">
        <f t="shared" si="282"/>
        <v>#DIV/0!</v>
      </c>
      <c r="EW106" s="175" t="e">
        <f t="shared" si="312"/>
        <v>#DIV/0!</v>
      </c>
      <c r="EX106" s="170"/>
      <c r="EY106" s="170"/>
      <c r="EZ106" s="167">
        <f t="shared" si="313"/>
        <v>0</v>
      </c>
      <c r="FA106" s="188" t="e">
        <f t="shared" si="291"/>
        <v>#DIV/0!</v>
      </c>
      <c r="FB106" s="167"/>
      <c r="FC106" s="161">
        <v>0</v>
      </c>
      <c r="FD106" s="170"/>
      <c r="FE106" s="170"/>
      <c r="FF106" s="167"/>
      <c r="FG106" s="161" t="e">
        <f t="shared" si="293"/>
        <v>#DIV/0!</v>
      </c>
      <c r="FH106" s="167"/>
      <c r="FI106" s="161" t="e">
        <f t="shared" si="307"/>
        <v>#DIV/0!</v>
      </c>
      <c r="FJ106" s="167"/>
      <c r="FK106" s="161" t="e">
        <f>FJ106/DJ106</f>
        <v>#DIV/0!</v>
      </c>
      <c r="FL106" s="170"/>
      <c r="FM106" s="170"/>
      <c r="FN106" s="170"/>
      <c r="FO106" s="292"/>
      <c r="FP106" s="297"/>
    </row>
    <row r="107" spans="2:178" s="295" customFormat="1" ht="50.25" hidden="1" customHeight="1" x14ac:dyDescent="0.25">
      <c r="B107" s="164" t="s">
        <v>236</v>
      </c>
      <c r="C107" s="298" t="s">
        <v>237</v>
      </c>
      <c r="D107" s="166"/>
      <c r="E107" s="168"/>
      <c r="F107" s="168"/>
      <c r="G107" s="168"/>
      <c r="H107" s="168"/>
      <c r="I107" s="183"/>
      <c r="J107" s="183"/>
      <c r="K107" s="168"/>
      <c r="L107" s="168"/>
      <c r="M107" s="168"/>
      <c r="N107" s="168"/>
      <c r="O107" s="183"/>
      <c r="P107" s="183"/>
      <c r="Q107" s="171"/>
      <c r="R107" s="171"/>
      <c r="S107" s="171"/>
      <c r="T107" s="171"/>
      <c r="U107" s="171"/>
      <c r="V107" s="171"/>
      <c r="W107" s="171"/>
      <c r="X107" s="185"/>
      <c r="Y107" s="185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5"/>
      <c r="AL107" s="175"/>
      <c r="AM107" s="219"/>
      <c r="AN107" s="219"/>
      <c r="AO107" s="172"/>
      <c r="AP107" s="171"/>
      <c r="AQ107" s="171"/>
      <c r="AR107" s="175"/>
      <c r="AS107" s="171"/>
      <c r="AT107" s="171"/>
      <c r="AU107" s="171"/>
      <c r="AV107" s="171"/>
      <c r="AW107" s="185"/>
      <c r="AX107" s="171"/>
      <c r="AY107" s="171"/>
      <c r="AZ107" s="171"/>
      <c r="BA107" s="171"/>
      <c r="BB107" s="171"/>
      <c r="BC107" s="171"/>
      <c r="BD107" s="171"/>
      <c r="BE107" s="171"/>
      <c r="BF107" s="185"/>
      <c r="BG107" s="171"/>
      <c r="BH107" s="171"/>
      <c r="BI107" s="171"/>
      <c r="BJ107" s="171"/>
      <c r="BK107" s="174"/>
      <c r="BL107" s="175"/>
      <c r="BM107" s="175"/>
      <c r="BN107" s="175"/>
      <c r="BO107" s="175"/>
      <c r="BP107" s="175"/>
      <c r="BQ107" s="175"/>
      <c r="BR107" s="175"/>
      <c r="BS107" s="175"/>
      <c r="BT107" s="175"/>
      <c r="BU107" s="175"/>
      <c r="BV107" s="171"/>
      <c r="BW107" s="171"/>
      <c r="BX107" s="171"/>
      <c r="BY107" s="171"/>
      <c r="BZ107" s="185"/>
      <c r="CA107" s="185"/>
      <c r="CB107" s="171">
        <f t="shared" si="283"/>
        <v>0</v>
      </c>
      <c r="CC107" s="171">
        <f t="shared" ref="CC107:CV107" si="314">CC108+CC109</f>
        <v>0</v>
      </c>
      <c r="CD107" s="171">
        <f t="shared" si="314"/>
        <v>0</v>
      </c>
      <c r="CE107" s="171">
        <f t="shared" si="314"/>
        <v>0</v>
      </c>
      <c r="CF107" s="171">
        <f t="shared" si="314"/>
        <v>0</v>
      </c>
      <c r="CG107" s="171">
        <f t="shared" si="314"/>
        <v>0</v>
      </c>
      <c r="CH107" s="171">
        <f t="shared" si="314"/>
        <v>0</v>
      </c>
      <c r="CI107" s="171">
        <f t="shared" si="314"/>
        <v>0</v>
      </c>
      <c r="CJ107" s="171">
        <f t="shared" si="314"/>
        <v>0</v>
      </c>
      <c r="CK107" s="171">
        <f t="shared" si="314"/>
        <v>0</v>
      </c>
      <c r="CL107" s="171">
        <f t="shared" si="314"/>
        <v>0</v>
      </c>
      <c r="CM107" s="171">
        <f t="shared" si="314"/>
        <v>0</v>
      </c>
      <c r="CN107" s="171">
        <f t="shared" si="314"/>
        <v>0</v>
      </c>
      <c r="CO107" s="171">
        <f t="shared" si="314"/>
        <v>0</v>
      </c>
      <c r="CP107" s="171">
        <f t="shared" si="314"/>
        <v>0</v>
      </c>
      <c r="CQ107" s="171">
        <f t="shared" si="314"/>
        <v>0</v>
      </c>
      <c r="CR107" s="171">
        <f t="shared" si="314"/>
        <v>0</v>
      </c>
      <c r="CS107" s="171">
        <f t="shared" si="314"/>
        <v>0</v>
      </c>
      <c r="CT107" s="171">
        <f t="shared" si="314"/>
        <v>0</v>
      </c>
      <c r="CU107" s="171">
        <f t="shared" si="314"/>
        <v>0</v>
      </c>
      <c r="CV107" s="171">
        <f t="shared" si="314"/>
        <v>0</v>
      </c>
      <c r="CW107" s="171">
        <f t="shared" si="284"/>
        <v>8730.5</v>
      </c>
      <c r="CX107" s="171">
        <f>CX108+CX109</f>
        <v>0</v>
      </c>
      <c r="CY107" s="171">
        <f>CY108+CY109</f>
        <v>8730.5</v>
      </c>
      <c r="CZ107" s="171">
        <f t="shared" si="285"/>
        <v>0</v>
      </c>
      <c r="DA107" s="171">
        <f>DA108+DA109</f>
        <v>0</v>
      </c>
      <c r="DB107" s="171">
        <f>DB108+DB109</f>
        <v>0</v>
      </c>
      <c r="DC107" s="171"/>
      <c r="DD107" s="171"/>
      <c r="DE107" s="171"/>
      <c r="DF107" s="171">
        <f t="shared" si="286"/>
        <v>0</v>
      </c>
      <c r="DG107" s="171">
        <f>DG108+DG109</f>
        <v>0</v>
      </c>
      <c r="DH107" s="171">
        <f>DH108+DH109</f>
        <v>0</v>
      </c>
      <c r="DI107" s="171">
        <f t="shared" si="309"/>
        <v>0</v>
      </c>
      <c r="DJ107" s="171">
        <f>DJ108+DJ109</f>
        <v>0</v>
      </c>
      <c r="DK107" s="171">
        <v>0</v>
      </c>
      <c r="DL107" s="171">
        <f>DL108+DL109</f>
        <v>0</v>
      </c>
      <c r="DM107" s="210">
        <f t="shared" si="297"/>
        <v>0</v>
      </c>
      <c r="DN107" s="215" t="e">
        <f t="shared" si="298"/>
        <v>#DIV/0!</v>
      </c>
      <c r="DO107" s="171">
        <f>DO108+DO109</f>
        <v>0</v>
      </c>
      <c r="DP107" s="171"/>
      <c r="DQ107" s="171">
        <f>DQ108+DQ109</f>
        <v>0</v>
      </c>
      <c r="DR107" s="171">
        <f t="shared" si="299"/>
        <v>0</v>
      </c>
      <c r="DS107" s="176" t="e">
        <f t="shared" si="287"/>
        <v>#DIV/0!</v>
      </c>
      <c r="DT107" s="171">
        <f t="shared" si="288"/>
        <v>0</v>
      </c>
      <c r="DU107" s="171"/>
      <c r="DV107" s="171"/>
      <c r="DW107" s="171"/>
      <c r="DX107" s="171" t="e">
        <f t="shared" si="295"/>
        <v>#DIV/0!</v>
      </c>
      <c r="DY107" s="176" t="e">
        <f t="shared" si="303"/>
        <v>#DIV/0!</v>
      </c>
      <c r="DZ107" s="171">
        <f>DZ108+DZ109</f>
        <v>0</v>
      </c>
      <c r="EA107" s="176">
        <v>0</v>
      </c>
      <c r="EB107" s="171">
        <v>0</v>
      </c>
      <c r="EC107" s="176">
        <v>0</v>
      </c>
      <c r="ED107" s="171"/>
      <c r="EE107" s="176" t="e">
        <f t="shared" si="304"/>
        <v>#DIV/0!</v>
      </c>
      <c r="EF107" s="171" t="e">
        <f t="shared" si="310"/>
        <v>#DIV/0!</v>
      </c>
      <c r="EG107" s="188" t="e">
        <f t="shared" si="305"/>
        <v>#DIV/0!</v>
      </c>
      <c r="EH107" s="216" t="e">
        <f t="shared" si="290"/>
        <v>#DIV/0!</v>
      </c>
      <c r="EI107" s="188"/>
      <c r="EJ107" s="188"/>
      <c r="EK107" s="188"/>
      <c r="EL107" s="188"/>
      <c r="EM107" s="188"/>
      <c r="EN107" s="171">
        <f>EN108+EN109</f>
        <v>0</v>
      </c>
      <c r="EO107" s="188">
        <v>0</v>
      </c>
      <c r="EP107" s="175">
        <v>0</v>
      </c>
      <c r="EQ107" s="188">
        <v>0</v>
      </c>
      <c r="ER107" s="171">
        <v>0</v>
      </c>
      <c r="ES107" s="188" t="e">
        <f t="shared" si="306"/>
        <v>#DIV/0!</v>
      </c>
      <c r="ET107" s="171">
        <f>ET108+ET109</f>
        <v>0</v>
      </c>
      <c r="EU107" s="171" t="e">
        <f t="shared" si="300"/>
        <v>#DIV/0!</v>
      </c>
      <c r="EV107" s="188" t="e">
        <f t="shared" si="282"/>
        <v>#DIV/0!</v>
      </c>
      <c r="EW107" s="175" t="e">
        <f t="shared" si="312"/>
        <v>#DIV/0!</v>
      </c>
      <c r="EX107" s="171"/>
      <c r="EY107" s="171"/>
      <c r="EZ107" s="168">
        <f>FF107</f>
        <v>0</v>
      </c>
      <c r="FA107" s="188" t="e">
        <f t="shared" si="291"/>
        <v>#DIV/0!</v>
      </c>
      <c r="FB107" s="168">
        <f>FB108+FB109</f>
        <v>0</v>
      </c>
      <c r="FC107" s="161">
        <v>0</v>
      </c>
      <c r="FD107" s="171"/>
      <c r="FE107" s="171"/>
      <c r="FF107" s="168">
        <f>FF108</f>
        <v>0</v>
      </c>
      <c r="FG107" s="161" t="e">
        <f t="shared" si="293"/>
        <v>#DIV/0!</v>
      </c>
      <c r="FH107" s="168"/>
      <c r="FI107" s="161" t="e">
        <f t="shared" si="307"/>
        <v>#DIV/0!</v>
      </c>
      <c r="FJ107" s="168">
        <f>FJ108+FJ109</f>
        <v>0</v>
      </c>
      <c r="FK107" s="161">
        <v>0</v>
      </c>
      <c r="FL107" s="171"/>
      <c r="FM107" s="171"/>
      <c r="FN107" s="171"/>
      <c r="FO107" s="177">
        <f>FO108+FO109</f>
        <v>0</v>
      </c>
      <c r="FP107" s="191"/>
      <c r="FQ107" s="190"/>
      <c r="FR107" s="190"/>
      <c r="FS107" s="190"/>
      <c r="FT107" s="190"/>
      <c r="FU107" s="190"/>
      <c r="FV107" s="190"/>
    </row>
    <row r="108" spans="2:178" s="293" customFormat="1" ht="87.75" hidden="1" customHeight="1" x14ac:dyDescent="0.2">
      <c r="B108" s="225" t="s">
        <v>238</v>
      </c>
      <c r="C108" s="289" t="s">
        <v>239</v>
      </c>
      <c r="D108" s="290"/>
      <c r="E108" s="167"/>
      <c r="F108" s="167"/>
      <c r="G108" s="167"/>
      <c r="H108" s="167"/>
      <c r="I108" s="182"/>
      <c r="J108" s="182"/>
      <c r="K108" s="167"/>
      <c r="L108" s="167"/>
      <c r="M108" s="167"/>
      <c r="N108" s="167"/>
      <c r="O108" s="182"/>
      <c r="P108" s="182"/>
      <c r="Q108" s="170"/>
      <c r="R108" s="170"/>
      <c r="S108" s="170"/>
      <c r="T108" s="170"/>
      <c r="U108" s="170"/>
      <c r="V108" s="170"/>
      <c r="W108" s="170"/>
      <c r="X108" s="184"/>
      <c r="Y108" s="184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237"/>
      <c r="AL108" s="237"/>
      <c r="AM108" s="291"/>
      <c r="AN108" s="291"/>
      <c r="AO108" s="235"/>
      <c r="AP108" s="170"/>
      <c r="AQ108" s="170"/>
      <c r="AR108" s="237"/>
      <c r="AS108" s="170"/>
      <c r="AT108" s="170"/>
      <c r="AU108" s="170"/>
      <c r="AV108" s="170"/>
      <c r="AW108" s="184"/>
      <c r="AX108" s="170"/>
      <c r="AY108" s="170"/>
      <c r="AZ108" s="170"/>
      <c r="BA108" s="170"/>
      <c r="BB108" s="170"/>
      <c r="BC108" s="170"/>
      <c r="BD108" s="170"/>
      <c r="BE108" s="170"/>
      <c r="BF108" s="184"/>
      <c r="BG108" s="170"/>
      <c r="BH108" s="170"/>
      <c r="BI108" s="170"/>
      <c r="BJ108" s="170"/>
      <c r="BK108" s="236"/>
      <c r="BL108" s="237"/>
      <c r="BM108" s="237"/>
      <c r="BN108" s="237"/>
      <c r="BO108" s="237"/>
      <c r="BP108" s="237"/>
      <c r="BQ108" s="237"/>
      <c r="BR108" s="237"/>
      <c r="BS108" s="237"/>
      <c r="BT108" s="237"/>
      <c r="BU108" s="237"/>
      <c r="BV108" s="170"/>
      <c r="BW108" s="170"/>
      <c r="BX108" s="170"/>
      <c r="BY108" s="170"/>
      <c r="BZ108" s="184"/>
      <c r="CA108" s="184"/>
      <c r="CB108" s="170">
        <f t="shared" si="283"/>
        <v>0</v>
      </c>
      <c r="CC108" s="170"/>
      <c r="CD108" s="170"/>
      <c r="CE108" s="237"/>
      <c r="CF108" s="237"/>
      <c r="CG108" s="170"/>
      <c r="CH108" s="170"/>
      <c r="CI108" s="170"/>
      <c r="CJ108" s="170"/>
      <c r="CK108" s="170"/>
      <c r="CL108" s="184"/>
      <c r="CM108" s="170"/>
      <c r="CN108" s="170"/>
      <c r="CO108" s="170"/>
      <c r="CP108" s="170"/>
      <c r="CQ108" s="170"/>
      <c r="CR108" s="170"/>
      <c r="CS108" s="170"/>
      <c r="CT108" s="170"/>
      <c r="CU108" s="170"/>
      <c r="CV108" s="170"/>
      <c r="CW108" s="170">
        <f t="shared" si="284"/>
        <v>8730.5</v>
      </c>
      <c r="CX108" s="170"/>
      <c r="CY108" s="170">
        <v>8730.5</v>
      </c>
      <c r="CZ108" s="170">
        <f t="shared" si="285"/>
        <v>0</v>
      </c>
      <c r="DA108" s="170"/>
      <c r="DB108" s="170"/>
      <c r="DC108" s="170"/>
      <c r="DD108" s="170"/>
      <c r="DE108" s="170"/>
      <c r="DF108" s="170">
        <f t="shared" si="286"/>
        <v>0</v>
      </c>
      <c r="DG108" s="170"/>
      <c r="DH108" s="170"/>
      <c r="DI108" s="170">
        <f t="shared" si="309"/>
        <v>0</v>
      </c>
      <c r="DJ108" s="170">
        <v>0</v>
      </c>
      <c r="DK108" s="170">
        <v>0</v>
      </c>
      <c r="DL108" s="170">
        <v>0</v>
      </c>
      <c r="DM108" s="210">
        <f t="shared" si="297"/>
        <v>0</v>
      </c>
      <c r="DN108" s="215" t="e">
        <f t="shared" si="298"/>
        <v>#DIV/0!</v>
      </c>
      <c r="DO108" s="170">
        <v>0</v>
      </c>
      <c r="DP108" s="170"/>
      <c r="DQ108" s="170">
        <v>0</v>
      </c>
      <c r="DR108" s="171">
        <f t="shared" si="299"/>
        <v>0</v>
      </c>
      <c r="DS108" s="176" t="e">
        <f t="shared" si="287"/>
        <v>#DIV/0!</v>
      </c>
      <c r="DT108" s="171">
        <f t="shared" si="288"/>
        <v>0</v>
      </c>
      <c r="DU108" s="170"/>
      <c r="DV108" s="170"/>
      <c r="DW108" s="170"/>
      <c r="DX108" s="170" t="e">
        <f t="shared" si="295"/>
        <v>#DIV/0!</v>
      </c>
      <c r="DY108" s="176" t="e">
        <f t="shared" si="303"/>
        <v>#DIV/0!</v>
      </c>
      <c r="DZ108" s="170"/>
      <c r="EA108" s="176">
        <v>0</v>
      </c>
      <c r="EB108" s="171">
        <v>0</v>
      </c>
      <c r="EC108" s="176">
        <v>0</v>
      </c>
      <c r="ED108" s="170"/>
      <c r="EE108" s="176" t="e">
        <f t="shared" si="304"/>
        <v>#DIV/0!</v>
      </c>
      <c r="EF108" s="170" t="e">
        <f t="shared" si="310"/>
        <v>#DIV/0!</v>
      </c>
      <c r="EG108" s="238" t="e">
        <f t="shared" si="305"/>
        <v>#DIV/0!</v>
      </c>
      <c r="EH108" s="216" t="e">
        <f t="shared" si="290"/>
        <v>#DIV/0!</v>
      </c>
      <c r="EI108" s="238"/>
      <c r="EJ108" s="238"/>
      <c r="EK108" s="238"/>
      <c r="EL108" s="238"/>
      <c r="EM108" s="238"/>
      <c r="EN108" s="170">
        <v>0</v>
      </c>
      <c r="EO108" s="238">
        <v>0</v>
      </c>
      <c r="EP108" s="237">
        <v>0</v>
      </c>
      <c r="EQ108" s="238">
        <v>0</v>
      </c>
      <c r="ER108" s="170">
        <v>0</v>
      </c>
      <c r="ES108" s="238" t="e">
        <f t="shared" si="306"/>
        <v>#DIV/0!</v>
      </c>
      <c r="ET108" s="170"/>
      <c r="EU108" s="171" t="e">
        <f t="shared" si="300"/>
        <v>#DIV/0!</v>
      </c>
      <c r="EV108" s="238" t="e">
        <f t="shared" si="282"/>
        <v>#DIV/0!</v>
      </c>
      <c r="EW108" s="175" t="e">
        <f t="shared" si="312"/>
        <v>#DIV/0!</v>
      </c>
      <c r="EX108" s="170"/>
      <c r="EY108" s="170"/>
      <c r="EZ108" s="167">
        <f>FF108</f>
        <v>0</v>
      </c>
      <c r="FA108" s="188" t="e">
        <f t="shared" si="291"/>
        <v>#DIV/0!</v>
      </c>
      <c r="FB108" s="167"/>
      <c r="FC108" s="161">
        <v>0</v>
      </c>
      <c r="FD108" s="170"/>
      <c r="FE108" s="170"/>
      <c r="FF108" s="167">
        <v>0</v>
      </c>
      <c r="FG108" s="161" t="e">
        <f t="shared" si="293"/>
        <v>#DIV/0!</v>
      </c>
      <c r="FH108" s="167"/>
      <c r="FI108" s="161" t="e">
        <f t="shared" si="307"/>
        <v>#DIV/0!</v>
      </c>
      <c r="FJ108" s="167"/>
      <c r="FK108" s="161">
        <v>0</v>
      </c>
      <c r="FL108" s="170"/>
      <c r="FM108" s="170"/>
      <c r="FN108" s="170"/>
      <c r="FO108" s="292"/>
    </row>
    <row r="109" spans="2:178" s="293" customFormat="1" ht="63.75" hidden="1" customHeight="1" x14ac:dyDescent="0.2">
      <c r="B109" s="225" t="s">
        <v>240</v>
      </c>
      <c r="C109" s="289" t="s">
        <v>241</v>
      </c>
      <c r="D109" s="290"/>
      <c r="E109" s="167"/>
      <c r="F109" s="167"/>
      <c r="G109" s="167"/>
      <c r="H109" s="167"/>
      <c r="I109" s="182"/>
      <c r="J109" s="182"/>
      <c r="K109" s="167"/>
      <c r="L109" s="167"/>
      <c r="M109" s="167"/>
      <c r="N109" s="167"/>
      <c r="O109" s="182"/>
      <c r="P109" s="182"/>
      <c r="Q109" s="170"/>
      <c r="R109" s="170"/>
      <c r="S109" s="170"/>
      <c r="T109" s="170"/>
      <c r="U109" s="170"/>
      <c r="V109" s="170"/>
      <c r="W109" s="170"/>
      <c r="X109" s="184"/>
      <c r="Y109" s="184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0"/>
      <c r="AK109" s="237"/>
      <c r="AL109" s="237"/>
      <c r="AM109" s="291"/>
      <c r="AN109" s="291"/>
      <c r="AO109" s="235"/>
      <c r="AP109" s="170"/>
      <c r="AQ109" s="170"/>
      <c r="AR109" s="237"/>
      <c r="AS109" s="170"/>
      <c r="AT109" s="170"/>
      <c r="AU109" s="170"/>
      <c r="AV109" s="170"/>
      <c r="AW109" s="184"/>
      <c r="AX109" s="170"/>
      <c r="AY109" s="170"/>
      <c r="AZ109" s="170"/>
      <c r="BA109" s="170"/>
      <c r="BB109" s="170"/>
      <c r="BC109" s="170"/>
      <c r="BD109" s="170"/>
      <c r="BE109" s="170"/>
      <c r="BF109" s="184"/>
      <c r="BG109" s="170"/>
      <c r="BH109" s="170"/>
      <c r="BI109" s="170"/>
      <c r="BJ109" s="170"/>
      <c r="BK109" s="236"/>
      <c r="BL109" s="237"/>
      <c r="BM109" s="237"/>
      <c r="BN109" s="237"/>
      <c r="BO109" s="237"/>
      <c r="BP109" s="237"/>
      <c r="BQ109" s="237"/>
      <c r="BR109" s="237"/>
      <c r="BS109" s="237"/>
      <c r="BT109" s="237"/>
      <c r="BU109" s="237"/>
      <c r="BV109" s="170"/>
      <c r="BW109" s="170"/>
      <c r="BX109" s="170"/>
      <c r="BY109" s="170"/>
      <c r="BZ109" s="184"/>
      <c r="CA109" s="184"/>
      <c r="CB109" s="170">
        <f t="shared" si="283"/>
        <v>0</v>
      </c>
      <c r="CC109" s="170"/>
      <c r="CD109" s="170"/>
      <c r="CE109" s="237"/>
      <c r="CF109" s="237"/>
      <c r="CG109" s="170"/>
      <c r="CH109" s="170"/>
      <c r="CI109" s="170"/>
      <c r="CJ109" s="170"/>
      <c r="CK109" s="170"/>
      <c r="CL109" s="184"/>
      <c r="CM109" s="170"/>
      <c r="CN109" s="170"/>
      <c r="CO109" s="170"/>
      <c r="CP109" s="170"/>
      <c r="CQ109" s="170"/>
      <c r="CR109" s="170"/>
      <c r="CS109" s="170"/>
      <c r="CT109" s="170">
        <f>CU109+CV109</f>
        <v>0</v>
      </c>
      <c r="CU109" s="170"/>
      <c r="CV109" s="170">
        <f>CY109-CD109</f>
        <v>0</v>
      </c>
      <c r="CW109" s="170">
        <f t="shared" si="284"/>
        <v>0</v>
      </c>
      <c r="CX109" s="170"/>
      <c r="CY109" s="170">
        <v>0</v>
      </c>
      <c r="CZ109" s="170">
        <f t="shared" si="285"/>
        <v>0</v>
      </c>
      <c r="DA109" s="170"/>
      <c r="DB109" s="170"/>
      <c r="DC109" s="170"/>
      <c r="DD109" s="170"/>
      <c r="DE109" s="170"/>
      <c r="DF109" s="170">
        <f t="shared" si="286"/>
        <v>0</v>
      </c>
      <c r="DG109" s="170"/>
      <c r="DH109" s="170">
        <v>0</v>
      </c>
      <c r="DI109" s="170">
        <f t="shared" si="309"/>
        <v>0</v>
      </c>
      <c r="DJ109" s="170">
        <v>0</v>
      </c>
      <c r="DK109" s="170">
        <v>0</v>
      </c>
      <c r="DL109" s="170">
        <v>0</v>
      </c>
      <c r="DM109" s="210">
        <f t="shared" si="297"/>
        <v>0</v>
      </c>
      <c r="DN109" s="215" t="e">
        <f t="shared" si="298"/>
        <v>#DIV/0!</v>
      </c>
      <c r="DO109" s="170">
        <v>0</v>
      </c>
      <c r="DP109" s="170"/>
      <c r="DQ109" s="170">
        <v>0</v>
      </c>
      <c r="DR109" s="171">
        <f t="shared" si="299"/>
        <v>0</v>
      </c>
      <c r="DS109" s="176" t="e">
        <f t="shared" si="287"/>
        <v>#DIV/0!</v>
      </c>
      <c r="DT109" s="171">
        <f t="shared" si="288"/>
        <v>0</v>
      </c>
      <c r="DU109" s="170"/>
      <c r="DV109" s="170"/>
      <c r="DW109" s="170"/>
      <c r="DX109" s="170" t="e">
        <f t="shared" si="295"/>
        <v>#DIV/0!</v>
      </c>
      <c r="DY109" s="176" t="e">
        <f t="shared" si="303"/>
        <v>#DIV/0!</v>
      </c>
      <c r="DZ109" s="170"/>
      <c r="EA109" s="176">
        <v>0</v>
      </c>
      <c r="EB109" s="171">
        <v>0</v>
      </c>
      <c r="EC109" s="176">
        <v>0</v>
      </c>
      <c r="ED109" s="170"/>
      <c r="EE109" s="176" t="e">
        <f t="shared" si="304"/>
        <v>#DIV/0!</v>
      </c>
      <c r="EF109" s="171" t="e">
        <f t="shared" si="310"/>
        <v>#DIV/0!</v>
      </c>
      <c r="EG109" s="188" t="e">
        <f t="shared" si="305"/>
        <v>#DIV/0!</v>
      </c>
      <c r="EH109" s="216" t="e">
        <f t="shared" si="290"/>
        <v>#DIV/0!</v>
      </c>
      <c r="EI109" s="188"/>
      <c r="EJ109" s="188"/>
      <c r="EK109" s="188"/>
      <c r="EL109" s="188"/>
      <c r="EM109" s="188"/>
      <c r="EN109" s="170"/>
      <c r="EO109" s="188">
        <v>0</v>
      </c>
      <c r="EP109" s="175">
        <v>0</v>
      </c>
      <c r="EQ109" s="188">
        <v>0</v>
      </c>
      <c r="ER109" s="170"/>
      <c r="ES109" s="188" t="e">
        <f t="shared" si="306"/>
        <v>#DIV/0!</v>
      </c>
      <c r="ET109" s="170"/>
      <c r="EU109" s="171" t="e">
        <f t="shared" si="300"/>
        <v>#DIV/0!</v>
      </c>
      <c r="EV109" s="188" t="e">
        <f t="shared" si="282"/>
        <v>#DIV/0!</v>
      </c>
      <c r="EW109" s="175" t="e">
        <f t="shared" si="312"/>
        <v>#DIV/0!</v>
      </c>
      <c r="EX109" s="170"/>
      <c r="EY109" s="170"/>
      <c r="EZ109" s="167"/>
      <c r="FA109" s="188" t="e">
        <f t="shared" si="291"/>
        <v>#DIV/0!</v>
      </c>
      <c r="FB109" s="167"/>
      <c r="FC109" s="161">
        <v>0</v>
      </c>
      <c r="FD109" s="170"/>
      <c r="FE109" s="170"/>
      <c r="FF109" s="167"/>
      <c r="FG109" s="161" t="e">
        <f t="shared" si="293"/>
        <v>#DIV/0!</v>
      </c>
      <c r="FH109" s="167"/>
      <c r="FI109" s="161" t="e">
        <f t="shared" si="307"/>
        <v>#DIV/0!</v>
      </c>
      <c r="FJ109" s="167"/>
      <c r="FK109" s="161" t="e">
        <f>FJ109/DJ109</f>
        <v>#DIV/0!</v>
      </c>
      <c r="FL109" s="170"/>
      <c r="FM109" s="170"/>
      <c r="FN109" s="170"/>
      <c r="FO109" s="292">
        <v>0</v>
      </c>
    </row>
    <row r="110" spans="2:178" s="293" customFormat="1" ht="63.75" hidden="1" customHeight="1" x14ac:dyDescent="0.2">
      <c r="B110" s="225" t="s">
        <v>242</v>
      </c>
      <c r="C110" s="296" t="s">
        <v>243</v>
      </c>
      <c r="D110" s="290"/>
      <c r="E110" s="167"/>
      <c r="F110" s="167"/>
      <c r="G110" s="167"/>
      <c r="H110" s="167"/>
      <c r="I110" s="182"/>
      <c r="J110" s="182"/>
      <c r="K110" s="167"/>
      <c r="L110" s="167"/>
      <c r="M110" s="167"/>
      <c r="N110" s="167"/>
      <c r="O110" s="182"/>
      <c r="P110" s="182"/>
      <c r="Q110" s="170"/>
      <c r="R110" s="170"/>
      <c r="S110" s="170"/>
      <c r="T110" s="170"/>
      <c r="U110" s="170"/>
      <c r="V110" s="170"/>
      <c r="W110" s="170"/>
      <c r="X110" s="184"/>
      <c r="Y110" s="184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237"/>
      <c r="AL110" s="237"/>
      <c r="AM110" s="291"/>
      <c r="AN110" s="291"/>
      <c r="AO110" s="235"/>
      <c r="AP110" s="170"/>
      <c r="AQ110" s="170"/>
      <c r="AR110" s="237"/>
      <c r="AS110" s="170"/>
      <c r="AT110" s="170"/>
      <c r="AU110" s="170"/>
      <c r="AV110" s="170"/>
      <c r="AW110" s="184"/>
      <c r="AX110" s="170"/>
      <c r="AY110" s="170"/>
      <c r="AZ110" s="170"/>
      <c r="BA110" s="170"/>
      <c r="BB110" s="170"/>
      <c r="BC110" s="170"/>
      <c r="BD110" s="170"/>
      <c r="BE110" s="170"/>
      <c r="BF110" s="184"/>
      <c r="BG110" s="170"/>
      <c r="BH110" s="170"/>
      <c r="BI110" s="170"/>
      <c r="BJ110" s="170"/>
      <c r="BK110" s="236"/>
      <c r="BL110" s="237"/>
      <c r="BM110" s="237"/>
      <c r="BN110" s="237"/>
      <c r="BO110" s="237"/>
      <c r="BP110" s="237"/>
      <c r="BQ110" s="237"/>
      <c r="BR110" s="237"/>
      <c r="BS110" s="237"/>
      <c r="BT110" s="237"/>
      <c r="BU110" s="237"/>
      <c r="BV110" s="170"/>
      <c r="BW110" s="170"/>
      <c r="BX110" s="170"/>
      <c r="BY110" s="170"/>
      <c r="BZ110" s="184"/>
      <c r="CA110" s="184"/>
      <c r="CB110" s="170"/>
      <c r="CC110" s="170"/>
      <c r="CD110" s="170"/>
      <c r="CE110" s="237"/>
      <c r="CF110" s="237"/>
      <c r="CG110" s="170"/>
      <c r="CH110" s="170"/>
      <c r="CI110" s="170"/>
      <c r="CJ110" s="170"/>
      <c r="CK110" s="170"/>
      <c r="CL110" s="184"/>
      <c r="CM110" s="170"/>
      <c r="CN110" s="170"/>
      <c r="CO110" s="170"/>
      <c r="CP110" s="170"/>
      <c r="CQ110" s="170"/>
      <c r="CR110" s="170"/>
      <c r="CS110" s="170"/>
      <c r="CT110" s="170"/>
      <c r="CU110" s="170"/>
      <c r="CV110" s="170"/>
      <c r="CW110" s="170"/>
      <c r="CX110" s="170"/>
      <c r="CY110" s="170"/>
      <c r="CZ110" s="170"/>
      <c r="DA110" s="170"/>
      <c r="DB110" s="170"/>
      <c r="DC110" s="170"/>
      <c r="DD110" s="170"/>
      <c r="DE110" s="170"/>
      <c r="DF110" s="170"/>
      <c r="DG110" s="170"/>
      <c r="DH110" s="170"/>
      <c r="DI110" s="170"/>
      <c r="DJ110" s="170"/>
      <c r="DK110" s="170"/>
      <c r="DL110" s="170"/>
      <c r="DM110" s="210">
        <f t="shared" si="297"/>
        <v>0</v>
      </c>
      <c r="DN110" s="215" t="e">
        <f t="shared" si="298"/>
        <v>#DIV/0!</v>
      </c>
      <c r="DO110" s="170"/>
      <c r="DP110" s="170"/>
      <c r="DQ110" s="170"/>
      <c r="DR110" s="171">
        <f t="shared" si="299"/>
        <v>0</v>
      </c>
      <c r="DS110" s="176" t="e">
        <f t="shared" si="287"/>
        <v>#DIV/0!</v>
      </c>
      <c r="DT110" s="171">
        <f t="shared" si="288"/>
        <v>0</v>
      </c>
      <c r="DU110" s="170"/>
      <c r="DV110" s="170"/>
      <c r="DW110" s="170"/>
      <c r="DX110" s="170"/>
      <c r="DY110" s="176" t="e">
        <f t="shared" si="303"/>
        <v>#DIV/0!</v>
      </c>
      <c r="DZ110" s="170"/>
      <c r="EA110" s="176">
        <v>0</v>
      </c>
      <c r="EB110" s="171">
        <v>0</v>
      </c>
      <c r="EC110" s="176">
        <v>0</v>
      </c>
      <c r="ED110" s="170"/>
      <c r="EE110" s="176" t="e">
        <f t="shared" si="304"/>
        <v>#DIV/0!</v>
      </c>
      <c r="EF110" s="171"/>
      <c r="EG110" s="188" t="e">
        <f t="shared" si="305"/>
        <v>#DIV/0!</v>
      </c>
      <c r="EH110" s="216" t="e">
        <f t="shared" si="290"/>
        <v>#DIV/0!</v>
      </c>
      <c r="EI110" s="188"/>
      <c r="EJ110" s="188"/>
      <c r="EK110" s="188"/>
      <c r="EL110" s="188"/>
      <c r="EM110" s="188"/>
      <c r="EN110" s="170"/>
      <c r="EO110" s="188">
        <v>0</v>
      </c>
      <c r="EP110" s="175">
        <v>0</v>
      </c>
      <c r="EQ110" s="188">
        <v>0</v>
      </c>
      <c r="ER110" s="170"/>
      <c r="ES110" s="188" t="e">
        <f t="shared" si="306"/>
        <v>#DIV/0!</v>
      </c>
      <c r="ET110" s="170"/>
      <c r="EU110" s="171">
        <f t="shared" si="300"/>
        <v>0</v>
      </c>
      <c r="EV110" s="188" t="e">
        <f t="shared" si="282"/>
        <v>#DIV/0!</v>
      </c>
      <c r="EW110" s="175">
        <f t="shared" si="312"/>
        <v>0</v>
      </c>
      <c r="EX110" s="170"/>
      <c r="EY110" s="170"/>
      <c r="EZ110" s="167"/>
      <c r="FA110" s="188" t="e">
        <f t="shared" si="291"/>
        <v>#DIV/0!</v>
      </c>
      <c r="FB110" s="167"/>
      <c r="FC110" s="161">
        <v>0</v>
      </c>
      <c r="FD110" s="170"/>
      <c r="FE110" s="170"/>
      <c r="FF110" s="167"/>
      <c r="FG110" s="161" t="e">
        <f t="shared" si="293"/>
        <v>#DIV/0!</v>
      </c>
      <c r="FH110" s="167"/>
      <c r="FI110" s="161" t="e">
        <f t="shared" si="307"/>
        <v>#DIV/0!</v>
      </c>
      <c r="FJ110" s="167"/>
      <c r="FK110" s="161" t="e">
        <f>FJ110/DJ110</f>
        <v>#DIV/0!</v>
      </c>
      <c r="FL110" s="170"/>
      <c r="FM110" s="170"/>
      <c r="FN110" s="170"/>
      <c r="FO110" s="292"/>
    </row>
    <row r="111" spans="2:178" s="295" customFormat="1" ht="33" customHeight="1" x14ac:dyDescent="0.25">
      <c r="B111" s="164" t="s">
        <v>236</v>
      </c>
      <c r="C111" s="298" t="s">
        <v>244</v>
      </c>
      <c r="D111" s="166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5"/>
      <c r="AL111" s="175"/>
      <c r="AM111" s="219"/>
      <c r="AN111" s="219"/>
      <c r="AO111" s="172"/>
      <c r="AP111" s="171"/>
      <c r="AQ111" s="171"/>
      <c r="AR111" s="175"/>
      <c r="AS111" s="171"/>
      <c r="AT111" s="171"/>
      <c r="AU111" s="171"/>
      <c r="AV111" s="171"/>
      <c r="AW111" s="171"/>
      <c r="AX111" s="171"/>
      <c r="AY111" s="171"/>
      <c r="AZ111" s="171"/>
      <c r="BA111" s="171"/>
      <c r="BB111" s="171"/>
      <c r="BC111" s="171"/>
      <c r="BD111" s="171"/>
      <c r="BE111" s="171"/>
      <c r="BF111" s="171"/>
      <c r="BG111" s="171"/>
      <c r="BH111" s="171"/>
      <c r="BI111" s="171"/>
      <c r="BJ111" s="171"/>
      <c r="BK111" s="174"/>
      <c r="BL111" s="175"/>
      <c r="BM111" s="175"/>
      <c r="BN111" s="175"/>
      <c r="BO111" s="175"/>
      <c r="BP111" s="175"/>
      <c r="BQ111" s="175"/>
      <c r="BR111" s="175"/>
      <c r="BS111" s="175"/>
      <c r="BT111" s="175"/>
      <c r="BU111" s="175"/>
      <c r="BV111" s="171"/>
      <c r="BW111" s="171"/>
      <c r="BX111" s="171"/>
      <c r="BY111" s="171"/>
      <c r="BZ111" s="171"/>
      <c r="CA111" s="171"/>
      <c r="CB111" s="171">
        <f t="shared" ref="CB111:FB111" si="315">CB112</f>
        <v>0</v>
      </c>
      <c r="CC111" s="171">
        <f t="shared" si="315"/>
        <v>0</v>
      </c>
      <c r="CD111" s="171">
        <f t="shared" si="315"/>
        <v>0</v>
      </c>
      <c r="CE111" s="171">
        <f t="shared" si="315"/>
        <v>0</v>
      </c>
      <c r="CF111" s="171">
        <f t="shared" si="315"/>
        <v>0</v>
      </c>
      <c r="CG111" s="171">
        <f t="shared" si="315"/>
        <v>0</v>
      </c>
      <c r="CH111" s="171">
        <f t="shared" si="315"/>
        <v>0</v>
      </c>
      <c r="CI111" s="171">
        <f t="shared" si="315"/>
        <v>0</v>
      </c>
      <c r="CJ111" s="171">
        <f t="shared" si="315"/>
        <v>0</v>
      </c>
      <c r="CK111" s="171">
        <f t="shared" si="315"/>
        <v>0</v>
      </c>
      <c r="CL111" s="171">
        <f t="shared" si="315"/>
        <v>0</v>
      </c>
      <c r="CM111" s="171">
        <f t="shared" si="315"/>
        <v>0</v>
      </c>
      <c r="CN111" s="171">
        <f t="shared" si="315"/>
        <v>0</v>
      </c>
      <c r="CO111" s="171">
        <f t="shared" si="315"/>
        <v>0</v>
      </c>
      <c r="CP111" s="171">
        <f t="shared" si="315"/>
        <v>0</v>
      </c>
      <c r="CQ111" s="171">
        <f t="shared" si="315"/>
        <v>0</v>
      </c>
      <c r="CR111" s="171">
        <f t="shared" si="315"/>
        <v>0</v>
      </c>
      <c r="CS111" s="171">
        <f t="shared" si="315"/>
        <v>0</v>
      </c>
      <c r="CT111" s="171">
        <f t="shared" si="315"/>
        <v>45878.74</v>
      </c>
      <c r="CU111" s="171">
        <f t="shared" si="315"/>
        <v>0</v>
      </c>
      <c r="CV111" s="171">
        <f t="shared" si="315"/>
        <v>45878.74</v>
      </c>
      <c r="CW111" s="171">
        <f t="shared" si="315"/>
        <v>45878.74</v>
      </c>
      <c r="CX111" s="171">
        <f t="shared" si="315"/>
        <v>0</v>
      </c>
      <c r="CY111" s="171">
        <f t="shared" si="315"/>
        <v>45878.74</v>
      </c>
      <c r="CZ111" s="171">
        <f t="shared" si="315"/>
        <v>0</v>
      </c>
      <c r="DA111" s="171">
        <f t="shared" si="315"/>
        <v>0</v>
      </c>
      <c r="DB111" s="171">
        <f t="shared" si="315"/>
        <v>0</v>
      </c>
      <c r="DC111" s="171">
        <f t="shared" si="315"/>
        <v>0</v>
      </c>
      <c r="DD111" s="171">
        <f t="shared" si="315"/>
        <v>0</v>
      </c>
      <c r="DE111" s="171">
        <f t="shared" si="315"/>
        <v>0</v>
      </c>
      <c r="DF111" s="171">
        <f t="shared" si="315"/>
        <v>0</v>
      </c>
      <c r="DG111" s="171">
        <f t="shared" si="315"/>
        <v>0</v>
      </c>
      <c r="DH111" s="171">
        <f t="shared" si="315"/>
        <v>0</v>
      </c>
      <c r="DI111" s="171">
        <f t="shared" si="315"/>
        <v>43584.803</v>
      </c>
      <c r="DJ111" s="171">
        <f t="shared" si="315"/>
        <v>0</v>
      </c>
      <c r="DK111" s="171">
        <v>0</v>
      </c>
      <c r="DL111" s="171">
        <f t="shared" si="315"/>
        <v>43584.803</v>
      </c>
      <c r="DM111" s="171">
        <f>DM112</f>
        <v>43584.803</v>
      </c>
      <c r="DN111" s="176">
        <f t="shared" si="298"/>
        <v>1</v>
      </c>
      <c r="DO111" s="171">
        <f t="shared" si="315"/>
        <v>0</v>
      </c>
      <c r="DP111" s="171"/>
      <c r="DQ111" s="171">
        <f t="shared" si="315"/>
        <v>43584.803</v>
      </c>
      <c r="DR111" s="171">
        <f t="shared" si="299"/>
        <v>0</v>
      </c>
      <c r="DS111" s="176">
        <f t="shared" si="287"/>
        <v>0</v>
      </c>
      <c r="DT111" s="171">
        <f t="shared" si="288"/>
        <v>0</v>
      </c>
      <c r="DU111" s="171"/>
      <c r="DV111" s="171"/>
      <c r="DW111" s="171"/>
      <c r="DX111" s="171">
        <f t="shared" si="315"/>
        <v>0</v>
      </c>
      <c r="DY111" s="176">
        <f t="shared" si="303"/>
        <v>0</v>
      </c>
      <c r="DZ111" s="171">
        <f t="shared" si="315"/>
        <v>0</v>
      </c>
      <c r="EA111" s="176">
        <v>0</v>
      </c>
      <c r="EB111" s="171">
        <v>0</v>
      </c>
      <c r="EC111" s="176">
        <v>0</v>
      </c>
      <c r="ED111" s="171"/>
      <c r="EE111" s="176">
        <f t="shared" si="304"/>
        <v>0</v>
      </c>
      <c r="EF111" s="171">
        <f t="shared" si="315"/>
        <v>43584.803</v>
      </c>
      <c r="EG111" s="188">
        <f t="shared" si="305"/>
        <v>1</v>
      </c>
      <c r="EH111" s="188">
        <f t="shared" si="290"/>
        <v>1</v>
      </c>
      <c r="EI111" s="188"/>
      <c r="EJ111" s="188"/>
      <c r="EK111" s="188"/>
      <c r="EL111" s="188"/>
      <c r="EM111" s="188"/>
      <c r="EN111" s="171">
        <f t="shared" si="315"/>
        <v>0</v>
      </c>
      <c r="EO111" s="188">
        <v>0</v>
      </c>
      <c r="EP111" s="175">
        <v>0</v>
      </c>
      <c r="EQ111" s="188">
        <v>0</v>
      </c>
      <c r="ER111" s="171">
        <f>ER112</f>
        <v>43584.803</v>
      </c>
      <c r="ES111" s="188">
        <f t="shared" si="306"/>
        <v>1</v>
      </c>
      <c r="ET111" s="171">
        <f t="shared" si="315"/>
        <v>0</v>
      </c>
      <c r="EU111" s="171">
        <f t="shared" si="300"/>
        <v>0</v>
      </c>
      <c r="EV111" s="188">
        <f t="shared" si="282"/>
        <v>0</v>
      </c>
      <c r="EW111" s="175">
        <f>EW112</f>
        <v>0</v>
      </c>
      <c r="EX111" s="175">
        <f t="shared" ref="EX111:EY111" si="316">EX112</f>
        <v>0</v>
      </c>
      <c r="EY111" s="175">
        <f t="shared" si="316"/>
        <v>0</v>
      </c>
      <c r="EZ111" s="168">
        <f>FF111</f>
        <v>43584.803</v>
      </c>
      <c r="FA111" s="188">
        <f t="shared" si="291"/>
        <v>1</v>
      </c>
      <c r="FB111" s="168">
        <f t="shared" si="315"/>
        <v>0</v>
      </c>
      <c r="FC111" s="188">
        <v>0</v>
      </c>
      <c r="FD111" s="171"/>
      <c r="FE111" s="171"/>
      <c r="FF111" s="168">
        <f>FF112</f>
        <v>43584.803</v>
      </c>
      <c r="FG111" s="188">
        <f t="shared" si="293"/>
        <v>1</v>
      </c>
      <c r="FH111" s="168"/>
      <c r="FI111" s="188">
        <f t="shared" si="307"/>
        <v>0</v>
      </c>
      <c r="FJ111" s="168">
        <f t="shared" ref="FJ111:FO111" si="317">FJ112</f>
        <v>0</v>
      </c>
      <c r="FK111" s="188">
        <v>0</v>
      </c>
      <c r="FL111" s="171"/>
      <c r="FM111" s="171"/>
      <c r="FN111" s="171"/>
      <c r="FO111" s="177">
        <f t="shared" si="317"/>
        <v>0</v>
      </c>
      <c r="FP111" s="191"/>
      <c r="FQ111" s="190"/>
      <c r="FR111" s="190"/>
      <c r="FS111" s="190"/>
      <c r="FT111" s="190"/>
      <c r="FU111" s="190"/>
      <c r="FV111" s="190"/>
    </row>
    <row r="112" spans="2:178" s="293" customFormat="1" ht="115.5" customHeight="1" x14ac:dyDescent="0.2">
      <c r="B112" s="225" t="s">
        <v>238</v>
      </c>
      <c r="C112" s="289" t="s">
        <v>245</v>
      </c>
      <c r="D112" s="290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237"/>
      <c r="AL112" s="237"/>
      <c r="AM112" s="291"/>
      <c r="AN112" s="291"/>
      <c r="AO112" s="235"/>
      <c r="AP112" s="170"/>
      <c r="AQ112" s="170"/>
      <c r="AR112" s="237"/>
      <c r="AS112" s="170"/>
      <c r="AT112" s="170"/>
      <c r="AU112" s="170"/>
      <c r="AV112" s="170"/>
      <c r="AW112" s="170"/>
      <c r="AX112" s="170"/>
      <c r="AY112" s="170"/>
      <c r="AZ112" s="170"/>
      <c r="BA112" s="170"/>
      <c r="BB112" s="170"/>
      <c r="BC112" s="170"/>
      <c r="BD112" s="170"/>
      <c r="BE112" s="170"/>
      <c r="BF112" s="170"/>
      <c r="BG112" s="170"/>
      <c r="BH112" s="170"/>
      <c r="BI112" s="170"/>
      <c r="BJ112" s="170"/>
      <c r="BK112" s="236"/>
      <c r="BL112" s="237"/>
      <c r="BM112" s="237"/>
      <c r="BN112" s="237"/>
      <c r="BO112" s="237"/>
      <c r="BP112" s="237"/>
      <c r="BQ112" s="237"/>
      <c r="BR112" s="237"/>
      <c r="BS112" s="237"/>
      <c r="BT112" s="237"/>
      <c r="BU112" s="237"/>
      <c r="BV112" s="170"/>
      <c r="BW112" s="170"/>
      <c r="BX112" s="170"/>
      <c r="BY112" s="170"/>
      <c r="BZ112" s="170"/>
      <c r="CA112" s="170"/>
      <c r="CB112" s="170">
        <f>CC112+CD112</f>
        <v>0</v>
      </c>
      <c r="CC112" s="170"/>
      <c r="CD112" s="170"/>
      <c r="CE112" s="237"/>
      <c r="CF112" s="237"/>
      <c r="CG112" s="170"/>
      <c r="CH112" s="170"/>
      <c r="CI112" s="170"/>
      <c r="CJ112" s="170"/>
      <c r="CK112" s="170"/>
      <c r="CL112" s="170"/>
      <c r="CM112" s="170"/>
      <c r="CN112" s="170"/>
      <c r="CO112" s="170"/>
      <c r="CP112" s="170"/>
      <c r="CQ112" s="170"/>
      <c r="CR112" s="170"/>
      <c r="CS112" s="170"/>
      <c r="CT112" s="170">
        <f>CU112+CV112</f>
        <v>45878.74</v>
      </c>
      <c r="CU112" s="170"/>
      <c r="CV112" s="170">
        <f>CY112-CD112</f>
        <v>45878.74</v>
      </c>
      <c r="CW112" s="170">
        <f>CX112+CY112</f>
        <v>45878.74</v>
      </c>
      <c r="CX112" s="170"/>
      <c r="CY112" s="170">
        <v>45878.74</v>
      </c>
      <c r="CZ112" s="170">
        <f>DA112+DB112</f>
        <v>0</v>
      </c>
      <c r="DA112" s="170"/>
      <c r="DB112" s="170"/>
      <c r="DC112" s="170">
        <f>DD112+DE112</f>
        <v>0</v>
      </c>
      <c r="DD112" s="170"/>
      <c r="DE112" s="170">
        <v>0</v>
      </c>
      <c r="DF112" s="170">
        <f>DG112+DH112</f>
        <v>0</v>
      </c>
      <c r="DG112" s="170"/>
      <c r="DH112" s="170">
        <v>0</v>
      </c>
      <c r="DI112" s="170">
        <f>DJ112+DL112</f>
        <v>43584.803</v>
      </c>
      <c r="DJ112" s="170">
        <v>0</v>
      </c>
      <c r="DK112" s="170">
        <v>0</v>
      </c>
      <c r="DL112" s="170">
        <f>'[2]проект Бюдж 19-21_разв'!$DN$108</f>
        <v>43584.803</v>
      </c>
      <c r="DM112" s="170">
        <f>DO112+DP112+DQ112</f>
        <v>43584.803</v>
      </c>
      <c r="DN112" s="280">
        <f t="shared" si="298"/>
        <v>1</v>
      </c>
      <c r="DO112" s="170">
        <v>0</v>
      </c>
      <c r="DP112" s="170"/>
      <c r="DQ112" s="170">
        <f>'[2]проект Бюдж 19-21_разв'!$DN$108</f>
        <v>43584.803</v>
      </c>
      <c r="DR112" s="170">
        <f t="shared" si="299"/>
        <v>0</v>
      </c>
      <c r="DS112" s="280">
        <f t="shared" si="287"/>
        <v>0</v>
      </c>
      <c r="DT112" s="170">
        <f t="shared" si="288"/>
        <v>0</v>
      </c>
      <c r="DU112" s="170"/>
      <c r="DV112" s="170"/>
      <c r="DW112" s="170"/>
      <c r="DX112" s="170">
        <f>DZ112+EE112</f>
        <v>0</v>
      </c>
      <c r="DY112" s="280">
        <f t="shared" si="303"/>
        <v>0</v>
      </c>
      <c r="DZ112" s="170"/>
      <c r="EA112" s="280">
        <v>0</v>
      </c>
      <c r="EB112" s="170">
        <v>0</v>
      </c>
      <c r="EC112" s="280">
        <v>0</v>
      </c>
      <c r="ED112" s="170"/>
      <c r="EE112" s="280">
        <f t="shared" si="304"/>
        <v>0</v>
      </c>
      <c r="EF112" s="170">
        <f>ER112</f>
        <v>43584.803</v>
      </c>
      <c r="EG112" s="238">
        <f t="shared" si="305"/>
        <v>1</v>
      </c>
      <c r="EH112" s="238">
        <f t="shared" si="290"/>
        <v>1</v>
      </c>
      <c r="EI112" s="238"/>
      <c r="EJ112" s="238"/>
      <c r="EK112" s="238"/>
      <c r="EL112" s="238"/>
      <c r="EM112" s="238"/>
      <c r="EN112" s="170">
        <v>0</v>
      </c>
      <c r="EO112" s="238">
        <v>0</v>
      </c>
      <c r="EP112" s="237">
        <v>0</v>
      </c>
      <c r="EQ112" s="238">
        <v>0</v>
      </c>
      <c r="ER112" s="170">
        <f>DQ112</f>
        <v>43584.803</v>
      </c>
      <c r="ES112" s="238">
        <f t="shared" si="306"/>
        <v>1</v>
      </c>
      <c r="ET112" s="170">
        <f>DE112</f>
        <v>0</v>
      </c>
      <c r="EU112" s="170">
        <f t="shared" si="300"/>
        <v>0</v>
      </c>
      <c r="EV112" s="238">
        <f t="shared" si="282"/>
        <v>0</v>
      </c>
      <c r="EW112" s="237"/>
      <c r="EX112" s="170"/>
      <c r="EY112" s="170">
        <f>DQ112-ER112</f>
        <v>0</v>
      </c>
      <c r="EZ112" s="167">
        <f>FF112</f>
        <v>43584.803</v>
      </c>
      <c r="FA112" s="238">
        <f t="shared" si="291"/>
        <v>1</v>
      </c>
      <c r="FB112" s="167"/>
      <c r="FC112" s="238">
        <v>0</v>
      </c>
      <c r="FD112" s="170"/>
      <c r="FE112" s="170"/>
      <c r="FF112" s="167">
        <v>43584.803</v>
      </c>
      <c r="FG112" s="238">
        <f t="shared" si="293"/>
        <v>1</v>
      </c>
      <c r="FH112" s="167"/>
      <c r="FI112" s="238">
        <f t="shared" si="307"/>
        <v>0</v>
      </c>
      <c r="FJ112" s="167"/>
      <c r="FK112" s="238">
        <v>0</v>
      </c>
      <c r="FL112" s="170"/>
      <c r="FM112" s="170"/>
      <c r="FN112" s="170"/>
      <c r="FO112" s="292">
        <v>0</v>
      </c>
      <c r="FP112" s="297"/>
    </row>
    <row r="113" spans="2:178" s="300" customFormat="1" ht="33" hidden="1" customHeight="1" x14ac:dyDescent="0.2">
      <c r="B113" s="225" t="s">
        <v>246</v>
      </c>
      <c r="C113" s="289" t="s">
        <v>247</v>
      </c>
      <c r="D113" s="290"/>
      <c r="E113" s="167"/>
      <c r="F113" s="167"/>
      <c r="G113" s="167"/>
      <c r="H113" s="167"/>
      <c r="I113" s="182"/>
      <c r="J113" s="182"/>
      <c r="K113" s="167"/>
      <c r="L113" s="167"/>
      <c r="M113" s="167"/>
      <c r="N113" s="167"/>
      <c r="O113" s="182"/>
      <c r="P113" s="182"/>
      <c r="Q113" s="170"/>
      <c r="R113" s="170"/>
      <c r="S113" s="170"/>
      <c r="T113" s="170"/>
      <c r="U113" s="170"/>
      <c r="V113" s="170"/>
      <c r="W113" s="170"/>
      <c r="X113" s="184"/>
      <c r="Y113" s="184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237"/>
      <c r="AL113" s="237"/>
      <c r="AM113" s="291"/>
      <c r="AN113" s="291"/>
      <c r="AO113" s="235"/>
      <c r="AP113" s="170"/>
      <c r="AQ113" s="170"/>
      <c r="AR113" s="237"/>
      <c r="AS113" s="170"/>
      <c r="AT113" s="170"/>
      <c r="AU113" s="170"/>
      <c r="AV113" s="170"/>
      <c r="AW113" s="184"/>
      <c r="AX113" s="170"/>
      <c r="AY113" s="170"/>
      <c r="AZ113" s="170"/>
      <c r="BA113" s="170"/>
      <c r="BB113" s="170"/>
      <c r="BC113" s="170"/>
      <c r="BD113" s="170"/>
      <c r="BE113" s="170"/>
      <c r="BF113" s="184"/>
      <c r="BG113" s="170"/>
      <c r="BH113" s="170"/>
      <c r="BI113" s="170"/>
      <c r="BJ113" s="170"/>
      <c r="BK113" s="236"/>
      <c r="BL113" s="237"/>
      <c r="BM113" s="237"/>
      <c r="BN113" s="237"/>
      <c r="BO113" s="237"/>
      <c r="BP113" s="237"/>
      <c r="BQ113" s="237"/>
      <c r="BR113" s="237"/>
      <c r="BS113" s="237"/>
      <c r="BT113" s="237"/>
      <c r="BU113" s="237"/>
      <c r="BV113" s="170"/>
      <c r="BW113" s="170"/>
      <c r="BX113" s="170"/>
      <c r="BY113" s="170"/>
      <c r="BZ113" s="184"/>
      <c r="CA113" s="184"/>
      <c r="CB113" s="170">
        <f t="shared" ref="CB113:DB113" si="318">CB114</f>
        <v>27609.446</v>
      </c>
      <c r="CC113" s="170">
        <f t="shared" si="318"/>
        <v>0</v>
      </c>
      <c r="CD113" s="170">
        <f t="shared" si="318"/>
        <v>27609.446</v>
      </c>
      <c r="CE113" s="170">
        <f t="shared" si="318"/>
        <v>0</v>
      </c>
      <c r="CF113" s="170">
        <f t="shared" si="318"/>
        <v>0</v>
      </c>
      <c r="CG113" s="170">
        <f t="shared" si="318"/>
        <v>0</v>
      </c>
      <c r="CH113" s="170">
        <f t="shared" si="318"/>
        <v>0</v>
      </c>
      <c r="CI113" s="170">
        <f t="shared" si="318"/>
        <v>0</v>
      </c>
      <c r="CJ113" s="170">
        <f t="shared" si="318"/>
        <v>0</v>
      </c>
      <c r="CK113" s="170">
        <f t="shared" si="318"/>
        <v>0</v>
      </c>
      <c r="CL113" s="170">
        <f t="shared" si="318"/>
        <v>0</v>
      </c>
      <c r="CM113" s="170">
        <f t="shared" si="318"/>
        <v>0</v>
      </c>
      <c r="CN113" s="170">
        <f t="shared" si="318"/>
        <v>0</v>
      </c>
      <c r="CO113" s="170">
        <f t="shared" si="318"/>
        <v>0</v>
      </c>
      <c r="CP113" s="170">
        <f t="shared" si="318"/>
        <v>0</v>
      </c>
      <c r="CQ113" s="170">
        <f t="shared" si="318"/>
        <v>0</v>
      </c>
      <c r="CR113" s="170">
        <f t="shared" si="318"/>
        <v>0</v>
      </c>
      <c r="CS113" s="170">
        <f t="shared" si="318"/>
        <v>0</v>
      </c>
      <c r="CT113" s="170">
        <f t="shared" si="318"/>
        <v>0</v>
      </c>
      <c r="CU113" s="170">
        <f t="shared" si="318"/>
        <v>0</v>
      </c>
      <c r="CV113" s="170">
        <f t="shared" si="318"/>
        <v>0</v>
      </c>
      <c r="CW113" s="170">
        <f t="shared" si="318"/>
        <v>0</v>
      </c>
      <c r="CX113" s="170">
        <f t="shared" si="318"/>
        <v>0</v>
      </c>
      <c r="CY113" s="170">
        <f t="shared" si="318"/>
        <v>0</v>
      </c>
      <c r="CZ113" s="170">
        <f t="shared" si="318"/>
        <v>0</v>
      </c>
      <c r="DA113" s="170">
        <f t="shared" si="318"/>
        <v>0</v>
      </c>
      <c r="DB113" s="170">
        <f t="shared" si="318"/>
        <v>0</v>
      </c>
      <c r="DC113" s="170"/>
      <c r="DD113" s="170"/>
      <c r="DE113" s="170"/>
      <c r="DF113" s="170">
        <f t="shared" ref="DF113:EN113" si="319">DF114</f>
        <v>0</v>
      </c>
      <c r="DG113" s="170">
        <f t="shared" si="319"/>
        <v>0</v>
      </c>
      <c r="DH113" s="170">
        <f t="shared" si="319"/>
        <v>0</v>
      </c>
      <c r="DI113" s="170">
        <f t="shared" si="319"/>
        <v>0</v>
      </c>
      <c r="DJ113" s="170">
        <f t="shared" si="319"/>
        <v>0</v>
      </c>
      <c r="DK113" s="170"/>
      <c r="DL113" s="170">
        <f t="shared" si="319"/>
        <v>0</v>
      </c>
      <c r="DM113" s="210">
        <f t="shared" si="297"/>
        <v>0</v>
      </c>
      <c r="DN113" s="215" t="e">
        <f t="shared" si="298"/>
        <v>#DIV/0!</v>
      </c>
      <c r="DO113" s="170">
        <f t="shared" si="319"/>
        <v>0</v>
      </c>
      <c r="DP113" s="170"/>
      <c r="DQ113" s="170">
        <f t="shared" si="319"/>
        <v>0</v>
      </c>
      <c r="DR113" s="171">
        <f t="shared" si="299"/>
        <v>0</v>
      </c>
      <c r="DS113" s="176" t="e">
        <f t="shared" si="287"/>
        <v>#DIV/0!</v>
      </c>
      <c r="DT113" s="171">
        <f t="shared" si="288"/>
        <v>0</v>
      </c>
      <c r="DU113" s="170"/>
      <c r="DV113" s="170"/>
      <c r="DW113" s="170"/>
      <c r="DX113" s="170" t="e">
        <f t="shared" si="319"/>
        <v>#DIV/0!</v>
      </c>
      <c r="DY113" s="176" t="e">
        <f t="shared" si="303"/>
        <v>#DIV/0!</v>
      </c>
      <c r="DZ113" s="170">
        <f t="shared" si="319"/>
        <v>0</v>
      </c>
      <c r="EA113" s="176">
        <v>0</v>
      </c>
      <c r="EB113" s="171">
        <v>0</v>
      </c>
      <c r="EC113" s="176">
        <v>0</v>
      </c>
      <c r="ED113" s="170"/>
      <c r="EE113" s="176" t="e">
        <f t="shared" si="304"/>
        <v>#DIV/0!</v>
      </c>
      <c r="EF113" s="170" t="e">
        <f t="shared" si="319"/>
        <v>#DIV/0!</v>
      </c>
      <c r="EG113" s="238" t="e">
        <f t="shared" si="305"/>
        <v>#DIV/0!</v>
      </c>
      <c r="EH113" s="216" t="e">
        <f t="shared" si="290"/>
        <v>#DIV/0!</v>
      </c>
      <c r="EI113" s="238"/>
      <c r="EJ113" s="238"/>
      <c r="EK113" s="238"/>
      <c r="EL113" s="238"/>
      <c r="EM113" s="238"/>
      <c r="EN113" s="170">
        <f t="shared" si="319"/>
        <v>0</v>
      </c>
      <c r="EO113" s="238">
        <v>0</v>
      </c>
      <c r="EP113" s="237">
        <v>0</v>
      </c>
      <c r="EQ113" s="238">
        <v>0</v>
      </c>
      <c r="ER113" s="170"/>
      <c r="ES113" s="238" t="e">
        <f t="shared" si="306"/>
        <v>#DIV/0!</v>
      </c>
      <c r="ET113" s="170"/>
      <c r="EU113" s="171" t="e">
        <f t="shared" si="300"/>
        <v>#DIV/0!</v>
      </c>
      <c r="EV113" s="238" t="e">
        <f t="shared" si="282"/>
        <v>#DIV/0!</v>
      </c>
      <c r="EW113" s="175" t="e">
        <f t="shared" ref="EW113:EW126" si="320">DO113-EF113</f>
        <v>#DIV/0!</v>
      </c>
      <c r="EX113" s="170"/>
      <c r="EY113" s="170"/>
      <c r="EZ113" s="167"/>
      <c r="FA113" s="188" t="e">
        <f t="shared" si="291"/>
        <v>#DIV/0!</v>
      </c>
      <c r="FB113" s="167">
        <f t="shared" ref="FB113" si="321">FB114</f>
        <v>0</v>
      </c>
      <c r="FC113" s="161">
        <v>0</v>
      </c>
      <c r="FD113" s="170"/>
      <c r="FE113" s="170"/>
      <c r="FF113" s="167"/>
      <c r="FG113" s="161" t="e">
        <f t="shared" si="293"/>
        <v>#DIV/0!</v>
      </c>
      <c r="FH113" s="167"/>
      <c r="FI113" s="161" t="e">
        <f t="shared" si="307"/>
        <v>#DIV/0!</v>
      </c>
      <c r="FJ113" s="167">
        <f t="shared" ref="FJ113:FO113" si="322">FJ114</f>
        <v>0</v>
      </c>
      <c r="FK113" s="161" t="e">
        <f>FJ113/DJ113</f>
        <v>#DIV/0!</v>
      </c>
      <c r="FL113" s="170"/>
      <c r="FM113" s="170"/>
      <c r="FN113" s="170"/>
      <c r="FO113" s="292">
        <f t="shared" si="322"/>
        <v>0</v>
      </c>
      <c r="FP113" s="297"/>
      <c r="FQ113" s="293"/>
      <c r="FR113" s="293"/>
      <c r="FS113" s="293"/>
      <c r="FT113" s="293"/>
      <c r="FU113" s="293"/>
      <c r="FV113" s="293"/>
    </row>
    <row r="114" spans="2:178" s="293" customFormat="1" ht="194.25" hidden="1" customHeight="1" x14ac:dyDescent="0.2">
      <c r="B114" s="225" t="s">
        <v>248</v>
      </c>
      <c r="C114" s="296" t="s">
        <v>249</v>
      </c>
      <c r="D114" s="290"/>
      <c r="E114" s="167"/>
      <c r="F114" s="167"/>
      <c r="G114" s="167"/>
      <c r="H114" s="167"/>
      <c r="I114" s="182"/>
      <c r="J114" s="182"/>
      <c r="K114" s="167"/>
      <c r="L114" s="167"/>
      <c r="M114" s="167"/>
      <c r="N114" s="167"/>
      <c r="O114" s="182"/>
      <c r="P114" s="182"/>
      <c r="Q114" s="170"/>
      <c r="R114" s="170"/>
      <c r="S114" s="170"/>
      <c r="T114" s="170"/>
      <c r="U114" s="170"/>
      <c r="V114" s="170"/>
      <c r="W114" s="170"/>
      <c r="X114" s="184"/>
      <c r="Y114" s="184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0"/>
      <c r="AK114" s="237"/>
      <c r="AL114" s="237"/>
      <c r="AM114" s="291"/>
      <c r="AN114" s="291"/>
      <c r="AO114" s="235"/>
      <c r="AP114" s="170"/>
      <c r="AQ114" s="170"/>
      <c r="AR114" s="237"/>
      <c r="AS114" s="170"/>
      <c r="AT114" s="170"/>
      <c r="AU114" s="170"/>
      <c r="AV114" s="170"/>
      <c r="AW114" s="184"/>
      <c r="AX114" s="170"/>
      <c r="AY114" s="170"/>
      <c r="AZ114" s="170"/>
      <c r="BA114" s="170"/>
      <c r="BB114" s="170"/>
      <c r="BC114" s="170"/>
      <c r="BD114" s="170"/>
      <c r="BE114" s="170"/>
      <c r="BF114" s="184"/>
      <c r="BG114" s="170"/>
      <c r="BH114" s="170"/>
      <c r="BI114" s="170"/>
      <c r="BJ114" s="170"/>
      <c r="BK114" s="236"/>
      <c r="BL114" s="237"/>
      <c r="BM114" s="237"/>
      <c r="BN114" s="237"/>
      <c r="BO114" s="237"/>
      <c r="BP114" s="237"/>
      <c r="BQ114" s="237"/>
      <c r="BR114" s="237"/>
      <c r="BS114" s="237"/>
      <c r="BT114" s="237"/>
      <c r="BU114" s="237"/>
      <c r="BV114" s="170"/>
      <c r="BW114" s="170"/>
      <c r="BX114" s="170"/>
      <c r="BY114" s="170"/>
      <c r="BZ114" s="184"/>
      <c r="CA114" s="184"/>
      <c r="CB114" s="170">
        <f>CC114+CD114</f>
        <v>27609.446</v>
      </c>
      <c r="CC114" s="170"/>
      <c r="CD114" s="170">
        <v>27609.446</v>
      </c>
      <c r="CE114" s="237"/>
      <c r="CF114" s="237"/>
      <c r="CG114" s="170"/>
      <c r="CH114" s="170"/>
      <c r="CI114" s="170"/>
      <c r="CJ114" s="170"/>
      <c r="CK114" s="170"/>
      <c r="CL114" s="184"/>
      <c r="CM114" s="170"/>
      <c r="CN114" s="170"/>
      <c r="CO114" s="170"/>
      <c r="CP114" s="170"/>
      <c r="CQ114" s="170"/>
      <c r="CR114" s="170"/>
      <c r="CS114" s="170"/>
      <c r="CT114" s="170"/>
      <c r="CU114" s="170"/>
      <c r="CV114" s="170"/>
      <c r="CW114" s="170">
        <f>CX114+CY114</f>
        <v>0</v>
      </c>
      <c r="CX114" s="170"/>
      <c r="CY114" s="170">
        <v>0</v>
      </c>
      <c r="CZ114" s="170">
        <f>DA114+DB114</f>
        <v>0</v>
      </c>
      <c r="DA114" s="170"/>
      <c r="DB114" s="170"/>
      <c r="DC114" s="170"/>
      <c r="DD114" s="170"/>
      <c r="DE114" s="170"/>
      <c r="DF114" s="170">
        <f>DG114+DH114</f>
        <v>0</v>
      </c>
      <c r="DG114" s="170"/>
      <c r="DH114" s="170">
        <f>DL114-CY114</f>
        <v>0</v>
      </c>
      <c r="DI114" s="170">
        <f>DJ114+DL114</f>
        <v>0</v>
      </c>
      <c r="DJ114" s="170"/>
      <c r="DK114" s="170"/>
      <c r="DL114" s="170">
        <v>0</v>
      </c>
      <c r="DM114" s="210">
        <f t="shared" si="297"/>
        <v>0</v>
      </c>
      <c r="DN114" s="215" t="e">
        <f t="shared" si="298"/>
        <v>#DIV/0!</v>
      </c>
      <c r="DO114" s="170"/>
      <c r="DP114" s="170"/>
      <c r="DQ114" s="170">
        <v>0</v>
      </c>
      <c r="DR114" s="171">
        <f t="shared" si="299"/>
        <v>0</v>
      </c>
      <c r="DS114" s="176" t="e">
        <f t="shared" si="287"/>
        <v>#DIV/0!</v>
      </c>
      <c r="DT114" s="171">
        <f t="shared" si="288"/>
        <v>0</v>
      </c>
      <c r="DU114" s="170"/>
      <c r="DV114" s="170"/>
      <c r="DW114" s="170"/>
      <c r="DX114" s="170" t="e">
        <f>DZ114+EE114</f>
        <v>#DIV/0!</v>
      </c>
      <c r="DY114" s="176" t="e">
        <f t="shared" si="303"/>
        <v>#DIV/0!</v>
      </c>
      <c r="DZ114" s="170"/>
      <c r="EA114" s="176">
        <v>0</v>
      </c>
      <c r="EB114" s="171">
        <v>0</v>
      </c>
      <c r="EC114" s="176">
        <v>0</v>
      </c>
      <c r="ED114" s="170"/>
      <c r="EE114" s="176" t="e">
        <f t="shared" si="304"/>
        <v>#DIV/0!</v>
      </c>
      <c r="EF114" s="170" t="e">
        <f>EN114+ES114</f>
        <v>#DIV/0!</v>
      </c>
      <c r="EG114" s="238" t="e">
        <f t="shared" si="305"/>
        <v>#DIV/0!</v>
      </c>
      <c r="EH114" s="216" t="e">
        <f t="shared" si="290"/>
        <v>#DIV/0!</v>
      </c>
      <c r="EI114" s="238"/>
      <c r="EJ114" s="238"/>
      <c r="EK114" s="238"/>
      <c r="EL114" s="238"/>
      <c r="EM114" s="238"/>
      <c r="EN114" s="170"/>
      <c r="EO114" s="238">
        <v>0</v>
      </c>
      <c r="EP114" s="237">
        <v>0</v>
      </c>
      <c r="EQ114" s="238">
        <v>0</v>
      </c>
      <c r="ER114" s="170"/>
      <c r="ES114" s="238" t="e">
        <f t="shared" si="306"/>
        <v>#DIV/0!</v>
      </c>
      <c r="ET114" s="170"/>
      <c r="EU114" s="171" t="e">
        <f t="shared" si="300"/>
        <v>#DIV/0!</v>
      </c>
      <c r="EV114" s="238" t="e">
        <f t="shared" si="282"/>
        <v>#DIV/0!</v>
      </c>
      <c r="EW114" s="175" t="e">
        <f t="shared" si="320"/>
        <v>#DIV/0!</v>
      </c>
      <c r="EX114" s="170"/>
      <c r="EY114" s="170"/>
      <c r="EZ114" s="167"/>
      <c r="FA114" s="188" t="e">
        <f t="shared" si="291"/>
        <v>#DIV/0!</v>
      </c>
      <c r="FB114" s="167"/>
      <c r="FC114" s="161">
        <v>0</v>
      </c>
      <c r="FD114" s="170"/>
      <c r="FE114" s="170"/>
      <c r="FF114" s="167"/>
      <c r="FG114" s="161" t="e">
        <f t="shared" si="293"/>
        <v>#DIV/0!</v>
      </c>
      <c r="FH114" s="167"/>
      <c r="FI114" s="161" t="e">
        <f t="shared" si="307"/>
        <v>#DIV/0!</v>
      </c>
      <c r="FJ114" s="167"/>
      <c r="FK114" s="161" t="e">
        <f>FJ114/DJ114</f>
        <v>#DIV/0!</v>
      </c>
      <c r="FL114" s="170"/>
      <c r="FM114" s="170"/>
      <c r="FN114" s="170"/>
      <c r="FO114" s="292">
        <v>0</v>
      </c>
    </row>
    <row r="115" spans="2:178" s="190" customFormat="1" ht="40.5" hidden="1" customHeight="1" x14ac:dyDescent="0.25">
      <c r="B115" s="164" t="s">
        <v>250</v>
      </c>
      <c r="C115" s="298" t="s">
        <v>251</v>
      </c>
      <c r="D115" s="166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5"/>
      <c r="AL115" s="175"/>
      <c r="AM115" s="219"/>
      <c r="AN115" s="219"/>
      <c r="AO115" s="172"/>
      <c r="AP115" s="171"/>
      <c r="AQ115" s="171"/>
      <c r="AR115" s="175"/>
      <c r="AS115" s="171"/>
      <c r="AT115" s="171"/>
      <c r="AU115" s="171"/>
      <c r="AV115" s="171"/>
      <c r="AW115" s="171"/>
      <c r="AX115" s="171"/>
      <c r="AY115" s="171"/>
      <c r="AZ115" s="171"/>
      <c r="BA115" s="171"/>
      <c r="BB115" s="171"/>
      <c r="BC115" s="171"/>
      <c r="BD115" s="171"/>
      <c r="BE115" s="171"/>
      <c r="BF115" s="171"/>
      <c r="BG115" s="171"/>
      <c r="BH115" s="171"/>
      <c r="BI115" s="171"/>
      <c r="BJ115" s="171"/>
      <c r="BK115" s="174"/>
      <c r="BL115" s="175"/>
      <c r="BM115" s="175"/>
      <c r="BN115" s="175"/>
      <c r="BO115" s="175"/>
      <c r="BP115" s="175"/>
      <c r="BQ115" s="175"/>
      <c r="BR115" s="175"/>
      <c r="BS115" s="175"/>
      <c r="BT115" s="175"/>
      <c r="BU115" s="175"/>
      <c r="BV115" s="171"/>
      <c r="BW115" s="171"/>
      <c r="BX115" s="171"/>
      <c r="BY115" s="171"/>
      <c r="BZ115" s="171"/>
      <c r="CA115" s="171"/>
      <c r="CB115" s="171"/>
      <c r="CC115" s="171"/>
      <c r="CD115" s="171"/>
      <c r="CE115" s="175"/>
      <c r="CF115" s="175"/>
      <c r="CG115" s="171"/>
      <c r="CH115" s="171"/>
      <c r="CI115" s="171"/>
      <c r="CJ115" s="171"/>
      <c r="CK115" s="171"/>
      <c r="CL115" s="171"/>
      <c r="CM115" s="171"/>
      <c r="CN115" s="171"/>
      <c r="CO115" s="171"/>
      <c r="CP115" s="171"/>
      <c r="CQ115" s="171"/>
      <c r="CR115" s="171"/>
      <c r="CS115" s="171"/>
      <c r="CT115" s="171"/>
      <c r="CU115" s="171"/>
      <c r="CV115" s="171"/>
      <c r="CW115" s="171">
        <f>CX115+CY115</f>
        <v>5546.3</v>
      </c>
      <c r="CX115" s="171">
        <v>0</v>
      </c>
      <c r="CY115" s="171">
        <v>5546.3</v>
      </c>
      <c r="CZ115" s="171"/>
      <c r="DA115" s="171"/>
      <c r="DB115" s="171"/>
      <c r="DC115" s="171"/>
      <c r="DD115" s="171"/>
      <c r="DE115" s="171"/>
      <c r="DF115" s="171">
        <f>DG115+DH115</f>
        <v>-5546.3</v>
      </c>
      <c r="DG115" s="171">
        <v>0</v>
      </c>
      <c r="DH115" s="171">
        <f>DL115-CY115</f>
        <v>-5546.3</v>
      </c>
      <c r="DI115" s="171">
        <f>DJ115+DL115</f>
        <v>0</v>
      </c>
      <c r="DJ115" s="171">
        <v>0</v>
      </c>
      <c r="DK115" s="171">
        <v>0</v>
      </c>
      <c r="DL115" s="171">
        <v>0</v>
      </c>
      <c r="DM115" s="210">
        <f t="shared" si="297"/>
        <v>0</v>
      </c>
      <c r="DN115" s="215" t="e">
        <f t="shared" si="298"/>
        <v>#DIV/0!</v>
      </c>
      <c r="DO115" s="171">
        <v>0</v>
      </c>
      <c r="DP115" s="171"/>
      <c r="DQ115" s="171">
        <v>0</v>
      </c>
      <c r="DR115" s="171">
        <f t="shared" si="299"/>
        <v>0</v>
      </c>
      <c r="DS115" s="176" t="e">
        <f t="shared" si="287"/>
        <v>#DIV/0!</v>
      </c>
      <c r="DT115" s="171">
        <f t="shared" si="288"/>
        <v>0</v>
      </c>
      <c r="DU115" s="171"/>
      <c r="DV115" s="171"/>
      <c r="DW115" s="171"/>
      <c r="DX115" s="171"/>
      <c r="DY115" s="176" t="e">
        <f t="shared" si="303"/>
        <v>#DIV/0!</v>
      </c>
      <c r="DZ115" s="171"/>
      <c r="EA115" s="176">
        <v>0</v>
      </c>
      <c r="EB115" s="171">
        <v>0</v>
      </c>
      <c r="EC115" s="176">
        <v>0</v>
      </c>
      <c r="ED115" s="171"/>
      <c r="EE115" s="176" t="e">
        <f t="shared" si="304"/>
        <v>#DIV/0!</v>
      </c>
      <c r="EF115" s="171">
        <v>0</v>
      </c>
      <c r="EG115" s="188" t="e">
        <f t="shared" si="305"/>
        <v>#DIV/0!</v>
      </c>
      <c r="EH115" s="216" t="e">
        <f t="shared" si="290"/>
        <v>#DIV/0!</v>
      </c>
      <c r="EI115" s="188"/>
      <c r="EJ115" s="188"/>
      <c r="EK115" s="188"/>
      <c r="EL115" s="188"/>
      <c r="EM115" s="188"/>
      <c r="EN115" s="171">
        <v>0</v>
      </c>
      <c r="EO115" s="188">
        <v>0</v>
      </c>
      <c r="EP115" s="175">
        <v>0</v>
      </c>
      <c r="EQ115" s="188">
        <v>0</v>
      </c>
      <c r="ER115" s="171"/>
      <c r="ES115" s="188" t="e">
        <f t="shared" si="306"/>
        <v>#DIV/0!</v>
      </c>
      <c r="ET115" s="171">
        <v>184000</v>
      </c>
      <c r="EU115" s="171">
        <f t="shared" si="300"/>
        <v>0</v>
      </c>
      <c r="EV115" s="188" t="e">
        <f t="shared" si="282"/>
        <v>#DIV/0!</v>
      </c>
      <c r="EW115" s="175">
        <f t="shared" si="320"/>
        <v>0</v>
      </c>
      <c r="EX115" s="171"/>
      <c r="EY115" s="171"/>
      <c r="EZ115" s="168"/>
      <c r="FA115" s="188" t="e">
        <f t="shared" si="291"/>
        <v>#DIV/0!</v>
      </c>
      <c r="FB115" s="168"/>
      <c r="FC115" s="161">
        <v>0</v>
      </c>
      <c r="FD115" s="171"/>
      <c r="FE115" s="171"/>
      <c r="FF115" s="168"/>
      <c r="FG115" s="161" t="e">
        <f t="shared" si="293"/>
        <v>#DIV/0!</v>
      </c>
      <c r="FH115" s="168"/>
      <c r="FI115" s="161" t="e">
        <f t="shared" si="307"/>
        <v>#DIV/0!</v>
      </c>
      <c r="FJ115" s="168"/>
      <c r="FK115" s="161">
        <v>0</v>
      </c>
      <c r="FL115" s="171"/>
      <c r="FM115" s="171"/>
      <c r="FN115" s="171"/>
      <c r="FO115" s="177"/>
    </row>
    <row r="116" spans="2:178" s="218" customFormat="1" ht="137.25" hidden="1" customHeight="1" x14ac:dyDescent="0.25">
      <c r="B116" s="206" t="s">
        <v>64</v>
      </c>
      <c r="C116" s="207" t="s">
        <v>252</v>
      </c>
      <c r="D116" s="208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  <c r="AK116" s="211"/>
      <c r="AL116" s="211"/>
      <c r="AM116" s="212"/>
      <c r="AN116" s="212"/>
      <c r="AO116" s="213"/>
      <c r="AP116" s="210"/>
      <c r="AQ116" s="210"/>
      <c r="AR116" s="211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  <c r="BI116" s="210"/>
      <c r="BJ116" s="210"/>
      <c r="BK116" s="214"/>
      <c r="BL116" s="211"/>
      <c r="BM116" s="211"/>
      <c r="BN116" s="211"/>
      <c r="BO116" s="211"/>
      <c r="BP116" s="211"/>
      <c r="BQ116" s="211"/>
      <c r="BR116" s="211"/>
      <c r="BS116" s="211"/>
      <c r="BT116" s="211"/>
      <c r="BU116" s="211"/>
      <c r="BV116" s="210"/>
      <c r="BW116" s="210"/>
      <c r="BX116" s="210"/>
      <c r="BY116" s="210"/>
      <c r="BZ116" s="210"/>
      <c r="CA116" s="210"/>
      <c r="CB116" s="210"/>
      <c r="CC116" s="210"/>
      <c r="CD116" s="210"/>
      <c r="CE116" s="211"/>
      <c r="CF116" s="211"/>
      <c r="CG116" s="210"/>
      <c r="CH116" s="210"/>
      <c r="CI116" s="210"/>
      <c r="CJ116" s="210"/>
      <c r="CK116" s="210"/>
      <c r="CL116" s="210"/>
      <c r="CM116" s="210"/>
      <c r="CN116" s="210"/>
      <c r="CO116" s="210"/>
      <c r="CP116" s="210"/>
      <c r="CQ116" s="210"/>
      <c r="CR116" s="210"/>
      <c r="CS116" s="210"/>
      <c r="CT116" s="210"/>
      <c r="CU116" s="210"/>
      <c r="CV116" s="210"/>
      <c r="CW116" s="210">
        <f t="shared" ref="CW116:FH116" si="323">CW117+CW121+CW124</f>
        <v>605719.06089999992</v>
      </c>
      <c r="CX116" s="210">
        <f t="shared" si="323"/>
        <v>605719.06089999992</v>
      </c>
      <c r="CY116" s="210">
        <f t="shared" si="323"/>
        <v>0</v>
      </c>
      <c r="CZ116" s="210">
        <f t="shared" si="323"/>
        <v>258461.3</v>
      </c>
      <c r="DA116" s="210">
        <f t="shared" si="323"/>
        <v>258461.3</v>
      </c>
      <c r="DB116" s="210">
        <f t="shared" si="323"/>
        <v>0</v>
      </c>
      <c r="DC116" s="210" t="e">
        <f t="shared" si="323"/>
        <v>#DIV/0!</v>
      </c>
      <c r="DD116" s="210" t="e">
        <f t="shared" si="323"/>
        <v>#DIV/0!</v>
      </c>
      <c r="DE116" s="210">
        <f t="shared" si="323"/>
        <v>0</v>
      </c>
      <c r="DF116" s="210">
        <f t="shared" si="323"/>
        <v>-605719.06089999992</v>
      </c>
      <c r="DG116" s="210">
        <f t="shared" si="323"/>
        <v>-605719.06089999992</v>
      </c>
      <c r="DH116" s="210">
        <f t="shared" si="323"/>
        <v>0</v>
      </c>
      <c r="DI116" s="210">
        <f t="shared" si="323"/>
        <v>0</v>
      </c>
      <c r="DJ116" s="210">
        <f t="shared" si="323"/>
        <v>0</v>
      </c>
      <c r="DK116" s="210">
        <v>0</v>
      </c>
      <c r="DL116" s="210">
        <f t="shared" si="323"/>
        <v>0</v>
      </c>
      <c r="DM116" s="210">
        <f t="shared" si="297"/>
        <v>0</v>
      </c>
      <c r="DN116" s="215" t="e">
        <f t="shared" si="298"/>
        <v>#DIV/0!</v>
      </c>
      <c r="DO116" s="210">
        <f t="shared" ref="DO116" si="324">DO117+DO121+DO124</f>
        <v>0</v>
      </c>
      <c r="DP116" s="210"/>
      <c r="DQ116" s="210">
        <f t="shared" ref="DQ116" si="325">DQ117+DQ121+DQ124</f>
        <v>0</v>
      </c>
      <c r="DR116" s="171">
        <f t="shared" si="299"/>
        <v>0</v>
      </c>
      <c r="DS116" s="176" t="e">
        <f t="shared" si="287"/>
        <v>#DIV/0!</v>
      </c>
      <c r="DT116" s="171">
        <f t="shared" si="288"/>
        <v>0</v>
      </c>
      <c r="DU116" s="210"/>
      <c r="DV116" s="210"/>
      <c r="DW116" s="210"/>
      <c r="DX116" s="210" t="e">
        <f t="shared" si="323"/>
        <v>#DIV/0!</v>
      </c>
      <c r="DY116" s="176" t="e">
        <f t="shared" si="303"/>
        <v>#DIV/0!</v>
      </c>
      <c r="DZ116" s="210"/>
      <c r="EA116" s="176">
        <v>0</v>
      </c>
      <c r="EB116" s="171">
        <v>0</v>
      </c>
      <c r="EC116" s="176">
        <v>0</v>
      </c>
      <c r="ED116" s="210"/>
      <c r="EE116" s="176" t="e">
        <f t="shared" si="304"/>
        <v>#DIV/0!</v>
      </c>
      <c r="EF116" s="210" t="e">
        <f t="shared" ref="EF116" si="326">EF117+EF121+EF124</f>
        <v>#DIV/0!</v>
      </c>
      <c r="EG116" s="188" t="e">
        <f t="shared" si="305"/>
        <v>#DIV/0!</v>
      </c>
      <c r="EH116" s="216" t="e">
        <f t="shared" si="290"/>
        <v>#DIV/0!</v>
      </c>
      <c r="EI116" s="188"/>
      <c r="EJ116" s="188"/>
      <c r="EK116" s="188"/>
      <c r="EL116" s="188"/>
      <c r="EM116" s="188"/>
      <c r="EN116" s="210">
        <f t="shared" ref="EN116" si="327">EN117+EN121+EN124</f>
        <v>0</v>
      </c>
      <c r="EO116" s="188">
        <v>0</v>
      </c>
      <c r="EP116" s="175">
        <v>0</v>
      </c>
      <c r="EQ116" s="188">
        <v>0</v>
      </c>
      <c r="ER116" s="210"/>
      <c r="ES116" s="188" t="e">
        <f t="shared" si="306"/>
        <v>#DIV/0!</v>
      </c>
      <c r="ET116" s="210">
        <f t="shared" si="323"/>
        <v>0</v>
      </c>
      <c r="EU116" s="171" t="e">
        <f t="shared" si="300"/>
        <v>#DIV/0!</v>
      </c>
      <c r="EV116" s="188" t="e">
        <f t="shared" si="282"/>
        <v>#DIV/0!</v>
      </c>
      <c r="EW116" s="175" t="e">
        <f t="shared" si="320"/>
        <v>#DIV/0!</v>
      </c>
      <c r="EX116" s="210"/>
      <c r="EY116" s="210"/>
      <c r="EZ116" s="209" t="e">
        <f t="shared" si="323"/>
        <v>#DIV/0!</v>
      </c>
      <c r="FA116" s="188" t="e">
        <f t="shared" si="291"/>
        <v>#DIV/0!</v>
      </c>
      <c r="FB116" s="209">
        <f t="shared" si="323"/>
        <v>0</v>
      </c>
      <c r="FC116" s="161" t="e">
        <f t="shared" ref="FC116:FC146" si="328">FB116/DJ116</f>
        <v>#DIV/0!</v>
      </c>
      <c r="FD116" s="210"/>
      <c r="FE116" s="210"/>
      <c r="FF116" s="209"/>
      <c r="FG116" s="161" t="e">
        <f t="shared" si="293"/>
        <v>#DIV/0!</v>
      </c>
      <c r="FH116" s="209">
        <f t="shared" si="323"/>
        <v>0</v>
      </c>
      <c r="FI116" s="161" t="e">
        <f t="shared" si="307"/>
        <v>#DIV/0!</v>
      </c>
      <c r="FJ116" s="209">
        <f t="shared" ref="FJ116" si="329">FJ117+FJ121+FJ124</f>
        <v>0</v>
      </c>
      <c r="FK116" s="161" t="e">
        <f t="shared" ref="FK116:FK146" si="330">FJ116/DJ116</f>
        <v>#DIV/0!</v>
      </c>
      <c r="FL116" s="210"/>
      <c r="FM116" s="210"/>
      <c r="FN116" s="210"/>
      <c r="FO116" s="217">
        <f t="shared" ref="FO116" si="331">FO117+FO121+FO124</f>
        <v>0</v>
      </c>
    </row>
    <row r="117" spans="2:178" s="254" customFormat="1" ht="116.25" hidden="1" customHeight="1" x14ac:dyDescent="0.25">
      <c r="B117" s="164" t="s">
        <v>62</v>
      </c>
      <c r="C117" s="223" t="s">
        <v>253</v>
      </c>
      <c r="D117" s="166" t="s">
        <v>254</v>
      </c>
      <c r="E117" s="168">
        <f>F117+G117</f>
        <v>0</v>
      </c>
      <c r="F117" s="226">
        <f>SUM(F118:F120)</f>
        <v>0</v>
      </c>
      <c r="G117" s="226">
        <f>SUM(G118:G120)</f>
        <v>0</v>
      </c>
      <c r="H117" s="168">
        <f>I117+J117</f>
        <v>0</v>
      </c>
      <c r="I117" s="226">
        <f>SUM(I118:I120)</f>
        <v>0</v>
      </c>
      <c r="J117" s="226"/>
      <c r="K117" s="168">
        <f>L117+M117</f>
        <v>0</v>
      </c>
      <c r="L117" s="226">
        <f>SUM(L118:L120)</f>
        <v>0</v>
      </c>
      <c r="M117" s="226">
        <f>SUM(M118:M120)</f>
        <v>0</v>
      </c>
      <c r="N117" s="168">
        <f>O117+P117</f>
        <v>0</v>
      </c>
      <c r="O117" s="226">
        <f>SUM(O118:O120)</f>
        <v>0</v>
      </c>
      <c r="P117" s="226"/>
      <c r="Q117" s="171">
        <f>R117+S117</f>
        <v>0</v>
      </c>
      <c r="R117" s="175">
        <f>SUM(R118:R120)</f>
        <v>0</v>
      </c>
      <c r="S117" s="175">
        <f>SUM(S118:S120)</f>
        <v>0</v>
      </c>
      <c r="T117" s="171">
        <f>U117+V117</f>
        <v>0</v>
      </c>
      <c r="U117" s="175">
        <f>SUM(U118:U120)</f>
        <v>0</v>
      </c>
      <c r="V117" s="175">
        <f>SUM(V118:V120)</f>
        <v>0</v>
      </c>
      <c r="W117" s="171">
        <f>X117+Y117</f>
        <v>0</v>
      </c>
      <c r="X117" s="175">
        <f>SUM(X118:X120)</f>
        <v>0</v>
      </c>
      <c r="Y117" s="175"/>
      <c r="Z117" s="171">
        <f>AA117+AB117</f>
        <v>0</v>
      </c>
      <c r="AA117" s="175">
        <f t="shared" ref="AA117:AH117" si="332">SUM(AA118:AA120)</f>
        <v>0</v>
      </c>
      <c r="AB117" s="175">
        <f t="shared" si="332"/>
        <v>0</v>
      </c>
      <c r="AC117" s="175">
        <f t="shared" si="332"/>
        <v>0</v>
      </c>
      <c r="AD117" s="175">
        <f t="shared" si="332"/>
        <v>0</v>
      </c>
      <c r="AE117" s="175">
        <f t="shared" si="332"/>
        <v>0</v>
      </c>
      <c r="AF117" s="175">
        <f t="shared" si="332"/>
        <v>0</v>
      </c>
      <c r="AG117" s="175">
        <f t="shared" si="332"/>
        <v>0</v>
      </c>
      <c r="AH117" s="175">
        <f t="shared" si="332"/>
        <v>0</v>
      </c>
      <c r="AI117" s="175">
        <f>AA117-AJ117</f>
        <v>0</v>
      </c>
      <c r="AJ117" s="175">
        <f>SUM(AJ118:AJ120)</f>
        <v>0</v>
      </c>
      <c r="AK117" s="175">
        <f>Z117-AJ117</f>
        <v>0</v>
      </c>
      <c r="AL117" s="175">
        <f>AA117-AK117</f>
        <v>0</v>
      </c>
      <c r="AM117" s="862" t="s">
        <v>255</v>
      </c>
      <c r="AN117" s="227" t="s">
        <v>255</v>
      </c>
      <c r="AO117" s="172">
        <v>1</v>
      </c>
      <c r="AP117" s="227"/>
      <c r="AQ117" s="227"/>
      <c r="AR117" s="227"/>
      <c r="AS117" s="171">
        <f>AT117+AU117</f>
        <v>0</v>
      </c>
      <c r="AT117" s="175">
        <f>SUM(AT118:AT120)</f>
        <v>0</v>
      </c>
      <c r="AU117" s="175">
        <f>SUM(AU118:AU120)</f>
        <v>0</v>
      </c>
      <c r="AV117" s="171">
        <f>AW117+AX117</f>
        <v>0</v>
      </c>
      <c r="AW117" s="175">
        <f>SUM(AW118:AW120)</f>
        <v>0</v>
      </c>
      <c r="AX117" s="175"/>
      <c r="AY117" s="171">
        <f>AZ117+BA117</f>
        <v>0</v>
      </c>
      <c r="AZ117" s="175">
        <f>SUM(AZ118:AZ120)</f>
        <v>0</v>
      </c>
      <c r="BA117" s="175">
        <f>SUM(BA118:BA120)</f>
        <v>0</v>
      </c>
      <c r="BB117" s="171">
        <f>BC117+BD117</f>
        <v>10000</v>
      </c>
      <c r="BC117" s="175">
        <f>SUM(BC118:BC120)</f>
        <v>10000</v>
      </c>
      <c r="BD117" s="175">
        <f>SUM(BD118:BD120)</f>
        <v>0</v>
      </c>
      <c r="BE117" s="171">
        <f>BF117+BG117</f>
        <v>10000</v>
      </c>
      <c r="BF117" s="175">
        <f>SUM(BF118:BF120)</f>
        <v>10000</v>
      </c>
      <c r="BG117" s="175"/>
      <c r="BH117" s="171">
        <f>BI117+BJ117</f>
        <v>10000</v>
      </c>
      <c r="BI117" s="175">
        <f>SUM(BI118:BI120)</f>
        <v>10000</v>
      </c>
      <c r="BJ117" s="175">
        <f>SUM(BJ118:BJ120)</f>
        <v>0</v>
      </c>
      <c r="BK117" s="174">
        <v>1</v>
      </c>
      <c r="BL117" s="175">
        <f>AZ117</f>
        <v>0</v>
      </c>
      <c r="BM117" s="175"/>
      <c r="BN117" s="175"/>
      <c r="BO117" s="175"/>
      <c r="BP117" s="175"/>
      <c r="BQ117" s="175"/>
      <c r="BR117" s="175"/>
      <c r="BS117" s="175">
        <f>BT117+BU117</f>
        <v>10000</v>
      </c>
      <c r="BT117" s="175">
        <f>BI117</f>
        <v>10000</v>
      </c>
      <c r="BU117" s="175"/>
      <c r="BV117" s="171">
        <f>BW117+BX117</f>
        <v>9500</v>
      </c>
      <c r="BW117" s="175">
        <f>SUM(BW118:BW120)</f>
        <v>9500</v>
      </c>
      <c r="BX117" s="175">
        <f>SUM(BX118:BX120)</f>
        <v>0</v>
      </c>
      <c r="BY117" s="171">
        <f>BZ117+CA117</f>
        <v>0</v>
      </c>
      <c r="BZ117" s="175">
        <f>SUM(BZ118:BZ120)</f>
        <v>0</v>
      </c>
      <c r="CA117" s="175"/>
      <c r="CB117" s="171">
        <f>CC117+CD117</f>
        <v>10000</v>
      </c>
      <c r="CC117" s="175">
        <f>SUM(CC118:CC120)</f>
        <v>10000</v>
      </c>
      <c r="CD117" s="175">
        <f>SUM(CD118:CD120)</f>
        <v>0</v>
      </c>
      <c r="CE117" s="175">
        <v>1</v>
      </c>
      <c r="CF117" s="175">
        <f>CB117</f>
        <v>10000</v>
      </c>
      <c r="CG117" s="227"/>
      <c r="CH117" s="171">
        <f>CI117+CJ117</f>
        <v>10000</v>
      </c>
      <c r="CI117" s="175">
        <f>SUM(CI118:CI120)</f>
        <v>10000</v>
      </c>
      <c r="CJ117" s="175">
        <f>SUM(CJ118:CJ120)</f>
        <v>0</v>
      </c>
      <c r="CK117" s="171">
        <f>CL117+CM117</f>
        <v>0</v>
      </c>
      <c r="CL117" s="175">
        <f>SUM(CL118:CL120)</f>
        <v>0</v>
      </c>
      <c r="CM117" s="175"/>
      <c r="CN117" s="175"/>
      <c r="CO117" s="175"/>
      <c r="CP117" s="175"/>
      <c r="CQ117" s="171">
        <f>CR117+CS117</f>
        <v>10000</v>
      </c>
      <c r="CR117" s="175">
        <f>SUM(CR118:CR120)</f>
        <v>10000</v>
      </c>
      <c r="CS117" s="175">
        <f>SUM(CS118:CS120)</f>
        <v>0</v>
      </c>
      <c r="CT117" s="171">
        <f>CU117+CV117</f>
        <v>58940.349260000003</v>
      </c>
      <c r="CU117" s="175">
        <f>CU118+CU120</f>
        <v>58940.349260000003</v>
      </c>
      <c r="CV117" s="175"/>
      <c r="CW117" s="171">
        <f t="shared" ref="CW117:CW126" si="333">CX117+CY117</f>
        <v>154462.08046999999</v>
      </c>
      <c r="CX117" s="175">
        <f>SUM(CX118:CX120)</f>
        <v>154462.08046999999</v>
      </c>
      <c r="CY117" s="175">
        <f>SUM(CY118:CY120)</f>
        <v>0</v>
      </c>
      <c r="CZ117" s="171">
        <f>DA117+DB117</f>
        <v>10000</v>
      </c>
      <c r="DA117" s="175">
        <f>SUM(DA118:DA120)</f>
        <v>10000</v>
      </c>
      <c r="DB117" s="175">
        <f>SUM(DB118:DB120)</f>
        <v>0</v>
      </c>
      <c r="DC117" s="175" t="e">
        <f>DD117+DE117</f>
        <v>#DIV/0!</v>
      </c>
      <c r="DD117" s="175" t="e">
        <f>DD118</f>
        <v>#DIV/0!</v>
      </c>
      <c r="DE117" s="175"/>
      <c r="DF117" s="171">
        <f t="shared" ref="DF117:DF126" si="334">DG117+DH117</f>
        <v>-154462.08046999999</v>
      </c>
      <c r="DG117" s="175">
        <f>SUM(DG118:DG120)</f>
        <v>-154462.08046999999</v>
      </c>
      <c r="DH117" s="175">
        <f>SUM(DH118:DH120)</f>
        <v>0</v>
      </c>
      <c r="DI117" s="171">
        <f t="shared" ref="DI117:DI126" si="335">DJ117+DL117</f>
        <v>0</v>
      </c>
      <c r="DJ117" s="175">
        <f>SUM(DJ118:DJ120)</f>
        <v>0</v>
      </c>
      <c r="DK117" s="175"/>
      <c r="DL117" s="175">
        <f>SUM(DL118:DL120)</f>
        <v>0</v>
      </c>
      <c r="DM117" s="210">
        <f t="shared" si="297"/>
        <v>0</v>
      </c>
      <c r="DN117" s="215" t="e">
        <f t="shared" si="298"/>
        <v>#DIV/0!</v>
      </c>
      <c r="DO117" s="175">
        <f>SUM(DO118:DO120)</f>
        <v>0</v>
      </c>
      <c r="DP117" s="175"/>
      <c r="DQ117" s="175">
        <f>SUM(DQ118:DQ120)</f>
        <v>0</v>
      </c>
      <c r="DR117" s="171">
        <f t="shared" si="299"/>
        <v>0</v>
      </c>
      <c r="DS117" s="176" t="e">
        <f t="shared" si="287"/>
        <v>#DIV/0!</v>
      </c>
      <c r="DT117" s="171">
        <f t="shared" si="288"/>
        <v>0</v>
      </c>
      <c r="DU117" s="175"/>
      <c r="DV117" s="175"/>
      <c r="DW117" s="175"/>
      <c r="DX117" s="171" t="e">
        <f t="shared" ref="DX117:DX126" si="336">DZ117+EE117</f>
        <v>#DIV/0!</v>
      </c>
      <c r="DY117" s="176" t="e">
        <f t="shared" si="303"/>
        <v>#DIV/0!</v>
      </c>
      <c r="DZ117" s="175"/>
      <c r="EA117" s="176">
        <v>0</v>
      </c>
      <c r="EB117" s="171">
        <v>0</v>
      </c>
      <c r="EC117" s="176">
        <v>0</v>
      </c>
      <c r="ED117" s="175"/>
      <c r="EE117" s="176" t="e">
        <f t="shared" si="304"/>
        <v>#DIV/0!</v>
      </c>
      <c r="EF117" s="171" t="e">
        <f t="shared" ref="EF117:EF126" si="337">EN117+ES117</f>
        <v>#DIV/0!</v>
      </c>
      <c r="EG117" s="188" t="e">
        <f t="shared" si="305"/>
        <v>#DIV/0!</v>
      </c>
      <c r="EH117" s="216" t="e">
        <f t="shared" si="290"/>
        <v>#DIV/0!</v>
      </c>
      <c r="EI117" s="188"/>
      <c r="EJ117" s="188"/>
      <c r="EK117" s="188"/>
      <c r="EL117" s="188"/>
      <c r="EM117" s="188"/>
      <c r="EN117" s="175">
        <f>SUM(EN118:EN120)</f>
        <v>0</v>
      </c>
      <c r="EO117" s="188">
        <v>0</v>
      </c>
      <c r="EP117" s="175">
        <v>0</v>
      </c>
      <c r="EQ117" s="188">
        <v>0</v>
      </c>
      <c r="ER117" s="175"/>
      <c r="ES117" s="188" t="e">
        <f t="shared" si="306"/>
        <v>#DIV/0!</v>
      </c>
      <c r="ET117" s="175"/>
      <c r="EU117" s="171" t="e">
        <f t="shared" si="300"/>
        <v>#DIV/0!</v>
      </c>
      <c r="EV117" s="188" t="e">
        <f t="shared" si="282"/>
        <v>#DIV/0!</v>
      </c>
      <c r="EW117" s="175" t="e">
        <f t="shared" si="320"/>
        <v>#DIV/0!</v>
      </c>
      <c r="EX117" s="175"/>
      <c r="EY117" s="175"/>
      <c r="EZ117" s="226" t="e">
        <f>FB117+FC117</f>
        <v>#DIV/0!</v>
      </c>
      <c r="FA117" s="188" t="e">
        <f t="shared" si="291"/>
        <v>#DIV/0!</v>
      </c>
      <c r="FB117" s="226">
        <f>SUM(FB118:FB120)</f>
        <v>0</v>
      </c>
      <c r="FC117" s="161" t="e">
        <f t="shared" si="328"/>
        <v>#DIV/0!</v>
      </c>
      <c r="FD117" s="175"/>
      <c r="FE117" s="175"/>
      <c r="FF117" s="226"/>
      <c r="FG117" s="161" t="e">
        <f t="shared" si="293"/>
        <v>#DIV/0!</v>
      </c>
      <c r="FH117" s="226"/>
      <c r="FI117" s="161" t="e">
        <f t="shared" si="307"/>
        <v>#DIV/0!</v>
      </c>
      <c r="FJ117" s="226">
        <f>SUM(FJ118:FJ120)</f>
        <v>0</v>
      </c>
      <c r="FK117" s="161" t="e">
        <f t="shared" si="330"/>
        <v>#DIV/0!</v>
      </c>
      <c r="FL117" s="175"/>
      <c r="FM117" s="175"/>
      <c r="FN117" s="175"/>
      <c r="FO117" s="228">
        <f>SUM(FO118:FO120)</f>
        <v>0</v>
      </c>
    </row>
    <row r="118" spans="2:178" s="240" customFormat="1" ht="15" hidden="1" customHeight="1" x14ac:dyDescent="0.25">
      <c r="B118" s="229"/>
      <c r="C118" s="230" t="s">
        <v>143</v>
      </c>
      <c r="D118" s="231"/>
      <c r="E118" s="232">
        <f>F118+G118</f>
        <v>0</v>
      </c>
      <c r="F118" s="232"/>
      <c r="G118" s="232"/>
      <c r="H118" s="232">
        <f>I118+J118</f>
        <v>0</v>
      </c>
      <c r="I118" s="232">
        <f>L118-F118</f>
        <v>0</v>
      </c>
      <c r="J118" s="232"/>
      <c r="K118" s="232">
        <f>L118+M118</f>
        <v>0</v>
      </c>
      <c r="L118" s="232"/>
      <c r="M118" s="232"/>
      <c r="N118" s="232">
        <f>O118+P118</f>
        <v>0</v>
      </c>
      <c r="O118" s="232">
        <f>R118-L118</f>
        <v>0</v>
      </c>
      <c r="P118" s="232"/>
      <c r="Q118" s="233">
        <f>R118+S118</f>
        <v>0</v>
      </c>
      <c r="R118" s="233"/>
      <c r="S118" s="233"/>
      <c r="T118" s="233">
        <f>U118+V118</f>
        <v>0</v>
      </c>
      <c r="U118" s="233"/>
      <c r="V118" s="233"/>
      <c r="W118" s="233">
        <f>X118+Y118</f>
        <v>0</v>
      </c>
      <c r="X118" s="233">
        <f>AA118-U118</f>
        <v>0</v>
      </c>
      <c r="Y118" s="233"/>
      <c r="Z118" s="233">
        <f>AA118+AB118</f>
        <v>0</v>
      </c>
      <c r="AA118" s="233"/>
      <c r="AB118" s="233"/>
      <c r="AC118" s="233">
        <f>AD118+AE118</f>
        <v>0</v>
      </c>
      <c r="AD118" s="233"/>
      <c r="AE118" s="233"/>
      <c r="AF118" s="233">
        <f>AG118+AH118</f>
        <v>0</v>
      </c>
      <c r="AG118" s="233"/>
      <c r="AH118" s="233"/>
      <c r="AI118" s="234">
        <f>AA118-AJ118</f>
        <v>0</v>
      </c>
      <c r="AJ118" s="233"/>
      <c r="AK118" s="234">
        <f>Z118-AJ118</f>
        <v>0</v>
      </c>
      <c r="AL118" s="234">
        <f>AA118-AK118</f>
        <v>0</v>
      </c>
      <c r="AM118" s="862"/>
      <c r="AN118" s="233"/>
      <c r="AO118" s="235">
        <v>1</v>
      </c>
      <c r="AP118" s="233"/>
      <c r="AQ118" s="233"/>
      <c r="AR118" s="233"/>
      <c r="AS118" s="233">
        <f>AT118+AU118</f>
        <v>0</v>
      </c>
      <c r="AT118" s="233"/>
      <c r="AU118" s="233"/>
      <c r="AV118" s="233">
        <f>AW118+AX118</f>
        <v>0</v>
      </c>
      <c r="AW118" s="233">
        <f>AZ118-AT118</f>
        <v>0</v>
      </c>
      <c r="AX118" s="233"/>
      <c r="AY118" s="233">
        <f>AZ118+BA118</f>
        <v>0</v>
      </c>
      <c r="AZ118" s="233"/>
      <c r="BA118" s="233"/>
      <c r="BB118" s="233">
        <f>BC118+BD118</f>
        <v>10000</v>
      </c>
      <c r="BC118" s="233">
        <v>10000</v>
      </c>
      <c r="BD118" s="233"/>
      <c r="BE118" s="233">
        <f>BF118+BG118</f>
        <v>0</v>
      </c>
      <c r="BF118" s="233"/>
      <c r="BG118" s="233"/>
      <c r="BH118" s="233">
        <f>BI118+BJ118</f>
        <v>0</v>
      </c>
      <c r="BI118" s="233">
        <v>0</v>
      </c>
      <c r="BJ118" s="233"/>
      <c r="BK118" s="236">
        <v>1</v>
      </c>
      <c r="BL118" s="237">
        <f>AZ118</f>
        <v>0</v>
      </c>
      <c r="BM118" s="237"/>
      <c r="BN118" s="237"/>
      <c r="BO118" s="237"/>
      <c r="BP118" s="237"/>
      <c r="BQ118" s="237"/>
      <c r="BR118" s="237"/>
      <c r="BS118" s="237">
        <f>BT118+BU118</f>
        <v>0</v>
      </c>
      <c r="BT118" s="237">
        <v>0</v>
      </c>
      <c r="BU118" s="237"/>
      <c r="BV118" s="233">
        <f>BW118+BX118</f>
        <v>9500</v>
      </c>
      <c r="BW118" s="233">
        <v>9500</v>
      </c>
      <c r="BX118" s="233"/>
      <c r="BY118" s="233">
        <f>BZ118+CA118</f>
        <v>0</v>
      </c>
      <c r="BZ118" s="233">
        <f>CC118-BI118</f>
        <v>0</v>
      </c>
      <c r="CA118" s="233"/>
      <c r="CB118" s="233">
        <f>CC118+CD118</f>
        <v>0</v>
      </c>
      <c r="CC118" s="233">
        <v>0</v>
      </c>
      <c r="CD118" s="233"/>
      <c r="CE118" s="237">
        <v>1</v>
      </c>
      <c r="CF118" s="237">
        <f>CB118</f>
        <v>0</v>
      </c>
      <c r="CG118" s="233"/>
      <c r="CH118" s="233">
        <f>CI118+CJ118</f>
        <v>10000</v>
      </c>
      <c r="CI118" s="233">
        <v>10000</v>
      </c>
      <c r="CJ118" s="233"/>
      <c r="CK118" s="233">
        <f>CL118+CM118</f>
        <v>-2500</v>
      </c>
      <c r="CL118" s="233">
        <f>CR118-CI118</f>
        <v>-2500</v>
      </c>
      <c r="CM118" s="233"/>
      <c r="CN118" s="233"/>
      <c r="CO118" s="233"/>
      <c r="CP118" s="233"/>
      <c r="CQ118" s="233">
        <f>CR118+CS118</f>
        <v>7500</v>
      </c>
      <c r="CR118" s="233">
        <v>7500</v>
      </c>
      <c r="CS118" s="233"/>
      <c r="CT118" s="233">
        <f>CU118+CV118</f>
        <v>58940.349260000003</v>
      </c>
      <c r="CU118" s="233">
        <f>CX118-CC118</f>
        <v>58940.349260000003</v>
      </c>
      <c r="CV118" s="233"/>
      <c r="CW118" s="233">
        <f t="shared" si="333"/>
        <v>58940.349260000003</v>
      </c>
      <c r="CX118" s="233">
        <v>58940.349260000003</v>
      </c>
      <c r="CY118" s="233"/>
      <c r="CZ118" s="233">
        <f>DA118+DB118</f>
        <v>7500</v>
      </c>
      <c r="DA118" s="233">
        <v>7500</v>
      </c>
      <c r="DB118" s="233"/>
      <c r="DC118" s="233" t="e">
        <f>DD118+DE118</f>
        <v>#DIV/0!</v>
      </c>
      <c r="DD118" s="233" t="e">
        <f>ES118-DA118</f>
        <v>#DIV/0!</v>
      </c>
      <c r="DE118" s="233"/>
      <c r="DF118" s="233">
        <f t="shared" si="334"/>
        <v>-58940.349260000003</v>
      </c>
      <c r="DG118" s="233">
        <f>DJ118-CX118</f>
        <v>-58940.349260000003</v>
      </c>
      <c r="DH118" s="233"/>
      <c r="DI118" s="233">
        <f t="shared" si="335"/>
        <v>0</v>
      </c>
      <c r="DJ118" s="233">
        <v>0</v>
      </c>
      <c r="DK118" s="233"/>
      <c r="DL118" s="233"/>
      <c r="DM118" s="210">
        <f t="shared" si="297"/>
        <v>0</v>
      </c>
      <c r="DN118" s="215" t="e">
        <f t="shared" si="298"/>
        <v>#DIV/0!</v>
      </c>
      <c r="DO118" s="233">
        <v>0</v>
      </c>
      <c r="DP118" s="233"/>
      <c r="DQ118" s="233"/>
      <c r="DR118" s="171">
        <f t="shared" si="299"/>
        <v>0</v>
      </c>
      <c r="DS118" s="176" t="e">
        <f t="shared" si="287"/>
        <v>#DIV/0!</v>
      </c>
      <c r="DT118" s="171">
        <f t="shared" si="288"/>
        <v>0</v>
      </c>
      <c r="DU118" s="233"/>
      <c r="DV118" s="233"/>
      <c r="DW118" s="233"/>
      <c r="DX118" s="233" t="e">
        <f t="shared" si="336"/>
        <v>#DIV/0!</v>
      </c>
      <c r="DY118" s="176" t="e">
        <f t="shared" si="303"/>
        <v>#DIV/0!</v>
      </c>
      <c r="DZ118" s="233"/>
      <c r="EA118" s="176">
        <v>0</v>
      </c>
      <c r="EB118" s="171">
        <v>0</v>
      </c>
      <c r="EC118" s="176">
        <v>0</v>
      </c>
      <c r="ED118" s="233"/>
      <c r="EE118" s="176" t="e">
        <f t="shared" si="304"/>
        <v>#DIV/0!</v>
      </c>
      <c r="EF118" s="251" t="e">
        <f t="shared" si="337"/>
        <v>#DIV/0!</v>
      </c>
      <c r="EG118" s="188" t="e">
        <f t="shared" si="305"/>
        <v>#DIV/0!</v>
      </c>
      <c r="EH118" s="216" t="e">
        <f t="shared" si="290"/>
        <v>#DIV/0!</v>
      </c>
      <c r="EI118" s="188"/>
      <c r="EJ118" s="188"/>
      <c r="EK118" s="188"/>
      <c r="EL118" s="188"/>
      <c r="EM118" s="188"/>
      <c r="EN118" s="233"/>
      <c r="EO118" s="188">
        <v>0</v>
      </c>
      <c r="EP118" s="175">
        <v>0</v>
      </c>
      <c r="EQ118" s="188">
        <v>0</v>
      </c>
      <c r="ER118" s="233"/>
      <c r="ES118" s="188" t="e">
        <f t="shared" si="306"/>
        <v>#DIV/0!</v>
      </c>
      <c r="ET118" s="233"/>
      <c r="EU118" s="171" t="e">
        <f t="shared" si="300"/>
        <v>#DIV/0!</v>
      </c>
      <c r="EV118" s="188" t="e">
        <f t="shared" si="282"/>
        <v>#DIV/0!</v>
      </c>
      <c r="EW118" s="175" t="e">
        <f t="shared" si="320"/>
        <v>#DIV/0!</v>
      </c>
      <c r="EX118" s="233"/>
      <c r="EY118" s="233"/>
      <c r="EZ118" s="232" t="e">
        <f>FB118+FC118</f>
        <v>#DIV/0!</v>
      </c>
      <c r="FA118" s="188" t="e">
        <f t="shared" si="291"/>
        <v>#DIV/0!</v>
      </c>
      <c r="FB118" s="232"/>
      <c r="FC118" s="161" t="e">
        <f t="shared" si="328"/>
        <v>#DIV/0!</v>
      </c>
      <c r="FD118" s="233"/>
      <c r="FE118" s="233"/>
      <c r="FF118" s="232"/>
      <c r="FG118" s="161" t="e">
        <f t="shared" si="293"/>
        <v>#DIV/0!</v>
      </c>
      <c r="FH118" s="232"/>
      <c r="FI118" s="161" t="e">
        <f t="shared" si="307"/>
        <v>#DIV/0!</v>
      </c>
      <c r="FJ118" s="232"/>
      <c r="FK118" s="161" t="e">
        <f t="shared" si="330"/>
        <v>#DIV/0!</v>
      </c>
      <c r="FL118" s="233"/>
      <c r="FM118" s="233"/>
      <c r="FN118" s="233"/>
      <c r="FO118" s="239"/>
    </row>
    <row r="119" spans="2:178" s="240" customFormat="1" ht="45.75" hidden="1" customHeight="1" x14ac:dyDescent="0.25">
      <c r="B119" s="229"/>
      <c r="C119" s="230" t="s">
        <v>160</v>
      </c>
      <c r="D119" s="231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3"/>
      <c r="R119" s="233"/>
      <c r="S119" s="233"/>
      <c r="T119" s="233"/>
      <c r="U119" s="233"/>
      <c r="V119" s="233"/>
      <c r="W119" s="233"/>
      <c r="X119" s="233"/>
      <c r="Y119" s="233"/>
      <c r="Z119" s="233"/>
      <c r="AA119" s="233"/>
      <c r="AB119" s="233"/>
      <c r="AC119" s="233"/>
      <c r="AD119" s="233"/>
      <c r="AE119" s="233"/>
      <c r="AF119" s="233"/>
      <c r="AG119" s="233"/>
      <c r="AH119" s="233"/>
      <c r="AI119" s="234"/>
      <c r="AJ119" s="233"/>
      <c r="AK119" s="234"/>
      <c r="AL119" s="234"/>
      <c r="AM119" s="862"/>
      <c r="AN119" s="233"/>
      <c r="AO119" s="235"/>
      <c r="AP119" s="233"/>
      <c r="AQ119" s="233"/>
      <c r="AR119" s="233"/>
      <c r="AS119" s="233"/>
      <c r="AT119" s="233"/>
      <c r="AU119" s="233"/>
      <c r="AV119" s="233"/>
      <c r="AW119" s="233"/>
      <c r="AX119" s="233"/>
      <c r="AY119" s="233"/>
      <c r="AZ119" s="233"/>
      <c r="BA119" s="233"/>
      <c r="BB119" s="233"/>
      <c r="BC119" s="233"/>
      <c r="BD119" s="233"/>
      <c r="BE119" s="233"/>
      <c r="BF119" s="233"/>
      <c r="BG119" s="233"/>
      <c r="BH119" s="233"/>
      <c r="BI119" s="233"/>
      <c r="BJ119" s="233"/>
      <c r="BK119" s="236"/>
      <c r="BL119" s="237"/>
      <c r="BM119" s="237"/>
      <c r="BN119" s="237"/>
      <c r="BO119" s="237"/>
      <c r="BP119" s="237"/>
      <c r="BQ119" s="237"/>
      <c r="BR119" s="237"/>
      <c r="BS119" s="237"/>
      <c r="BT119" s="237"/>
      <c r="BU119" s="237"/>
      <c r="BV119" s="233"/>
      <c r="BW119" s="233"/>
      <c r="BX119" s="233"/>
      <c r="BY119" s="233"/>
      <c r="BZ119" s="233"/>
      <c r="CA119" s="233"/>
      <c r="CB119" s="233"/>
      <c r="CC119" s="233"/>
      <c r="CD119" s="233"/>
      <c r="CE119" s="237"/>
      <c r="CF119" s="237"/>
      <c r="CG119" s="233"/>
      <c r="CH119" s="233"/>
      <c r="CI119" s="233"/>
      <c r="CJ119" s="233"/>
      <c r="CK119" s="233"/>
      <c r="CL119" s="233"/>
      <c r="CM119" s="233"/>
      <c r="CN119" s="233"/>
      <c r="CO119" s="233"/>
      <c r="CP119" s="233"/>
      <c r="CQ119" s="233"/>
      <c r="CR119" s="233"/>
      <c r="CS119" s="233"/>
      <c r="CT119" s="233"/>
      <c r="CU119" s="233"/>
      <c r="CV119" s="233"/>
      <c r="CW119" s="233">
        <f t="shared" si="333"/>
        <v>46525.871030000002</v>
      </c>
      <c r="CX119" s="233">
        <v>46525.871030000002</v>
      </c>
      <c r="CY119" s="233"/>
      <c r="CZ119" s="233"/>
      <c r="DA119" s="233"/>
      <c r="DB119" s="233"/>
      <c r="DC119" s="233"/>
      <c r="DD119" s="233"/>
      <c r="DE119" s="233"/>
      <c r="DF119" s="233">
        <f t="shared" si="334"/>
        <v>-46525.871030000002</v>
      </c>
      <c r="DG119" s="233">
        <f>DJ119-CX119</f>
        <v>-46525.871030000002</v>
      </c>
      <c r="DH119" s="233"/>
      <c r="DI119" s="233">
        <f t="shared" si="335"/>
        <v>0</v>
      </c>
      <c r="DJ119" s="233">
        <v>0</v>
      </c>
      <c r="DK119" s="233"/>
      <c r="DL119" s="233"/>
      <c r="DM119" s="210">
        <f t="shared" si="297"/>
        <v>0</v>
      </c>
      <c r="DN119" s="215" t="e">
        <f t="shared" si="298"/>
        <v>#DIV/0!</v>
      </c>
      <c r="DO119" s="233">
        <v>0</v>
      </c>
      <c r="DP119" s="233"/>
      <c r="DQ119" s="233"/>
      <c r="DR119" s="171">
        <f t="shared" si="299"/>
        <v>0</v>
      </c>
      <c r="DS119" s="176" t="e">
        <f t="shared" si="287"/>
        <v>#DIV/0!</v>
      </c>
      <c r="DT119" s="171">
        <f t="shared" si="288"/>
        <v>0</v>
      </c>
      <c r="DU119" s="233"/>
      <c r="DV119" s="233"/>
      <c r="DW119" s="233"/>
      <c r="DX119" s="233" t="e">
        <f t="shared" si="336"/>
        <v>#DIV/0!</v>
      </c>
      <c r="DY119" s="176" t="e">
        <f t="shared" si="303"/>
        <v>#DIV/0!</v>
      </c>
      <c r="DZ119" s="233">
        <v>0</v>
      </c>
      <c r="EA119" s="176">
        <v>0</v>
      </c>
      <c r="EB119" s="171">
        <v>0</v>
      </c>
      <c r="EC119" s="176">
        <v>0</v>
      </c>
      <c r="ED119" s="233"/>
      <c r="EE119" s="176" t="e">
        <f t="shared" si="304"/>
        <v>#DIV/0!</v>
      </c>
      <c r="EF119" s="251" t="e">
        <f t="shared" si="337"/>
        <v>#DIV/0!</v>
      </c>
      <c r="EG119" s="188" t="e">
        <f t="shared" si="305"/>
        <v>#DIV/0!</v>
      </c>
      <c r="EH119" s="216" t="e">
        <f t="shared" si="290"/>
        <v>#DIV/0!</v>
      </c>
      <c r="EI119" s="188"/>
      <c r="EJ119" s="188"/>
      <c r="EK119" s="188"/>
      <c r="EL119" s="188"/>
      <c r="EM119" s="188"/>
      <c r="EN119" s="233"/>
      <c r="EO119" s="188">
        <v>0</v>
      </c>
      <c r="EP119" s="175">
        <v>0</v>
      </c>
      <c r="EQ119" s="188">
        <v>0</v>
      </c>
      <c r="ER119" s="233"/>
      <c r="ES119" s="188" t="e">
        <f t="shared" si="306"/>
        <v>#DIV/0!</v>
      </c>
      <c r="ET119" s="233"/>
      <c r="EU119" s="171" t="e">
        <f t="shared" si="300"/>
        <v>#DIV/0!</v>
      </c>
      <c r="EV119" s="188" t="e">
        <f t="shared" si="282"/>
        <v>#DIV/0!</v>
      </c>
      <c r="EW119" s="175" t="e">
        <f t="shared" si="320"/>
        <v>#DIV/0!</v>
      </c>
      <c r="EX119" s="233"/>
      <c r="EY119" s="233"/>
      <c r="EZ119" s="232"/>
      <c r="FA119" s="188" t="e">
        <f t="shared" si="291"/>
        <v>#DIV/0!</v>
      </c>
      <c r="FB119" s="232">
        <v>0</v>
      </c>
      <c r="FC119" s="161" t="e">
        <f t="shared" si="328"/>
        <v>#DIV/0!</v>
      </c>
      <c r="FD119" s="233"/>
      <c r="FE119" s="233"/>
      <c r="FF119" s="232"/>
      <c r="FG119" s="161" t="e">
        <f t="shared" si="293"/>
        <v>#DIV/0!</v>
      </c>
      <c r="FH119" s="232"/>
      <c r="FI119" s="161" t="e">
        <f t="shared" si="307"/>
        <v>#DIV/0!</v>
      </c>
      <c r="FJ119" s="232"/>
      <c r="FK119" s="161" t="e">
        <f t="shared" si="330"/>
        <v>#DIV/0!</v>
      </c>
      <c r="FL119" s="233"/>
      <c r="FM119" s="233"/>
      <c r="FN119" s="233"/>
      <c r="FO119" s="239"/>
    </row>
    <row r="120" spans="2:178" s="240" customFormat="1" ht="15" hidden="1" customHeight="1" x14ac:dyDescent="0.25">
      <c r="B120" s="229"/>
      <c r="C120" s="230" t="s">
        <v>166</v>
      </c>
      <c r="D120" s="231" t="s">
        <v>146</v>
      </c>
      <c r="E120" s="232">
        <f t="shared" ref="E120:E126" si="338">F120+G120</f>
        <v>0</v>
      </c>
      <c r="F120" s="232"/>
      <c r="G120" s="232"/>
      <c r="H120" s="232">
        <f t="shared" ref="H120:H126" si="339">I120+J120</f>
        <v>0</v>
      </c>
      <c r="I120" s="232">
        <f>L120-F120</f>
        <v>0</v>
      </c>
      <c r="J120" s="232"/>
      <c r="K120" s="232">
        <f t="shared" ref="K120:K126" si="340">L120+M120</f>
        <v>0</v>
      </c>
      <c r="L120" s="232"/>
      <c r="M120" s="232"/>
      <c r="N120" s="232">
        <f t="shared" ref="N120:N126" si="341">O120+P120</f>
        <v>0</v>
      </c>
      <c r="O120" s="232">
        <f>R120-L120</f>
        <v>0</v>
      </c>
      <c r="P120" s="232"/>
      <c r="Q120" s="233">
        <f t="shared" ref="Q120:Q126" si="342">R120+S120</f>
        <v>0</v>
      </c>
      <c r="R120" s="233"/>
      <c r="S120" s="233"/>
      <c r="T120" s="233">
        <f t="shared" ref="T120:T126" si="343">U120+V120</f>
        <v>0</v>
      </c>
      <c r="U120" s="233"/>
      <c r="V120" s="233"/>
      <c r="W120" s="233">
        <f t="shared" ref="W120:W126" si="344">X120+Y120</f>
        <v>0</v>
      </c>
      <c r="X120" s="233">
        <f>AA120-U120</f>
        <v>0</v>
      </c>
      <c r="Y120" s="233"/>
      <c r="Z120" s="233">
        <f t="shared" ref="Z120:Z126" si="345">AA120+AB120</f>
        <v>0</v>
      </c>
      <c r="AA120" s="233"/>
      <c r="AB120" s="233"/>
      <c r="AC120" s="233">
        <f t="shared" ref="AC120:AC126" si="346">AD120+AE120</f>
        <v>0</v>
      </c>
      <c r="AD120" s="233"/>
      <c r="AE120" s="233"/>
      <c r="AF120" s="233">
        <f t="shared" ref="AF120:AF126" si="347">AG120+AH120</f>
        <v>0</v>
      </c>
      <c r="AG120" s="233"/>
      <c r="AH120" s="233"/>
      <c r="AI120" s="234">
        <f t="shared" ref="AI120:AI126" si="348">AA120-AJ120</f>
        <v>0</v>
      </c>
      <c r="AJ120" s="233"/>
      <c r="AK120" s="234">
        <f t="shared" ref="AK120:AL126" si="349">Z120-AJ120</f>
        <v>0</v>
      </c>
      <c r="AL120" s="234">
        <f t="shared" si="349"/>
        <v>0</v>
      </c>
      <c r="AM120" s="862"/>
      <c r="AN120" s="233"/>
      <c r="AO120" s="235">
        <v>1</v>
      </c>
      <c r="AP120" s="233"/>
      <c r="AQ120" s="233"/>
      <c r="AR120" s="233"/>
      <c r="AS120" s="233">
        <f t="shared" ref="AS120:AS126" si="350">AT120+AU120</f>
        <v>0</v>
      </c>
      <c r="AT120" s="233"/>
      <c r="AU120" s="233"/>
      <c r="AV120" s="233">
        <f t="shared" ref="AV120:AV126" si="351">AW120+AX120</f>
        <v>0</v>
      </c>
      <c r="AW120" s="233">
        <f>AZ120-AT120</f>
        <v>0</v>
      </c>
      <c r="AX120" s="233"/>
      <c r="AY120" s="233">
        <f t="shared" ref="AY120:AY126" si="352">AZ120+BA120</f>
        <v>0</v>
      </c>
      <c r="AZ120" s="233"/>
      <c r="BA120" s="233"/>
      <c r="BB120" s="233">
        <f t="shared" ref="BB120:BB126" si="353">BC120+BD120</f>
        <v>0</v>
      </c>
      <c r="BC120" s="233"/>
      <c r="BD120" s="233"/>
      <c r="BE120" s="233">
        <f t="shared" ref="BE120:BE126" si="354">BF120+BG120</f>
        <v>10000</v>
      </c>
      <c r="BF120" s="233">
        <f>BH120-AZ120</f>
        <v>10000</v>
      </c>
      <c r="BG120" s="233"/>
      <c r="BH120" s="233">
        <f t="shared" ref="BH120:BH126" si="355">BI120+BJ120</f>
        <v>10000</v>
      </c>
      <c r="BI120" s="233">
        <v>10000</v>
      </c>
      <c r="BJ120" s="233"/>
      <c r="BK120" s="236">
        <v>1</v>
      </c>
      <c r="BL120" s="237">
        <f t="shared" ref="BL120:BL126" si="356">AZ120</f>
        <v>0</v>
      </c>
      <c r="BM120" s="237"/>
      <c r="BN120" s="237"/>
      <c r="BO120" s="237"/>
      <c r="BP120" s="237"/>
      <c r="BQ120" s="237"/>
      <c r="BR120" s="237"/>
      <c r="BS120" s="237">
        <f>BT120+BU120</f>
        <v>0</v>
      </c>
      <c r="BT120" s="237">
        <v>0</v>
      </c>
      <c r="BU120" s="237"/>
      <c r="BV120" s="233">
        <f t="shared" ref="BV120:BV126" si="357">BW120+BX120</f>
        <v>0</v>
      </c>
      <c r="BW120" s="233"/>
      <c r="BX120" s="233"/>
      <c r="BY120" s="233">
        <f t="shared" ref="BY120:BY126" si="358">BZ120+CA120</f>
        <v>0</v>
      </c>
      <c r="BZ120" s="233">
        <f>CC120-BI120</f>
        <v>0</v>
      </c>
      <c r="CA120" s="233"/>
      <c r="CB120" s="233">
        <f t="shared" ref="CB120:CB126" si="359">CC120+CD120</f>
        <v>10000</v>
      </c>
      <c r="CC120" s="233">
        <f>BI120</f>
        <v>10000</v>
      </c>
      <c r="CD120" s="233"/>
      <c r="CE120" s="237">
        <v>1</v>
      </c>
      <c r="CF120" s="237">
        <f t="shared" ref="CF120:CF126" si="360">CB120</f>
        <v>10000</v>
      </c>
      <c r="CG120" s="233"/>
      <c r="CH120" s="233">
        <f t="shared" ref="CH120:CH126" si="361">CI120+CJ120</f>
        <v>0</v>
      </c>
      <c r="CI120" s="233">
        <v>0</v>
      </c>
      <c r="CJ120" s="233"/>
      <c r="CK120" s="233">
        <f t="shared" ref="CK120:CK126" si="362">CL120+CM120</f>
        <v>2500</v>
      </c>
      <c r="CL120" s="233">
        <f>CR120-CI120</f>
        <v>2500</v>
      </c>
      <c r="CM120" s="233"/>
      <c r="CN120" s="233"/>
      <c r="CO120" s="233"/>
      <c r="CP120" s="233"/>
      <c r="CQ120" s="233">
        <f t="shared" ref="CQ120:CQ126" si="363">CR120+CS120</f>
        <v>2500</v>
      </c>
      <c r="CR120" s="233">
        <v>2500</v>
      </c>
      <c r="CS120" s="233"/>
      <c r="CT120" s="233">
        <f t="shared" ref="CT120:CT126" si="364">CU120+CV120</f>
        <v>0</v>
      </c>
      <c r="CU120" s="233"/>
      <c r="CV120" s="233"/>
      <c r="CW120" s="233">
        <f t="shared" si="333"/>
        <v>48995.860180000003</v>
      </c>
      <c r="CX120" s="233">
        <v>48995.860180000003</v>
      </c>
      <c r="CY120" s="233"/>
      <c r="CZ120" s="233">
        <f t="shared" ref="CZ120:CZ126" si="365">DA120+DB120</f>
        <v>2500</v>
      </c>
      <c r="DA120" s="233">
        <v>2500</v>
      </c>
      <c r="DB120" s="233"/>
      <c r="DC120" s="233"/>
      <c r="DD120" s="233"/>
      <c r="DE120" s="233"/>
      <c r="DF120" s="233">
        <f t="shared" si="334"/>
        <v>-48995.860180000003</v>
      </c>
      <c r="DG120" s="233">
        <f>DJ120-CX120</f>
        <v>-48995.860180000003</v>
      </c>
      <c r="DH120" s="233"/>
      <c r="DI120" s="233">
        <f t="shared" si="335"/>
        <v>0</v>
      </c>
      <c r="DJ120" s="233">
        <v>0</v>
      </c>
      <c r="DK120" s="233"/>
      <c r="DL120" s="233"/>
      <c r="DM120" s="210">
        <f t="shared" si="297"/>
        <v>0</v>
      </c>
      <c r="DN120" s="215" t="e">
        <f t="shared" si="298"/>
        <v>#DIV/0!</v>
      </c>
      <c r="DO120" s="233">
        <v>0</v>
      </c>
      <c r="DP120" s="233"/>
      <c r="DQ120" s="233"/>
      <c r="DR120" s="171">
        <f t="shared" si="299"/>
        <v>0</v>
      </c>
      <c r="DS120" s="176" t="e">
        <f t="shared" si="287"/>
        <v>#DIV/0!</v>
      </c>
      <c r="DT120" s="171">
        <f t="shared" si="288"/>
        <v>0</v>
      </c>
      <c r="DU120" s="233"/>
      <c r="DV120" s="233"/>
      <c r="DW120" s="233"/>
      <c r="DX120" s="233" t="e">
        <f t="shared" si="336"/>
        <v>#DIV/0!</v>
      </c>
      <c r="DY120" s="176" t="e">
        <f t="shared" si="303"/>
        <v>#DIV/0!</v>
      </c>
      <c r="DZ120" s="233"/>
      <c r="EA120" s="176">
        <v>0</v>
      </c>
      <c r="EB120" s="171">
        <v>0</v>
      </c>
      <c r="EC120" s="176">
        <v>0</v>
      </c>
      <c r="ED120" s="233"/>
      <c r="EE120" s="176" t="e">
        <f t="shared" si="304"/>
        <v>#DIV/0!</v>
      </c>
      <c r="EF120" s="251" t="e">
        <f t="shared" si="337"/>
        <v>#DIV/0!</v>
      </c>
      <c r="EG120" s="188" t="e">
        <f t="shared" si="305"/>
        <v>#DIV/0!</v>
      </c>
      <c r="EH120" s="216" t="e">
        <f t="shared" si="290"/>
        <v>#DIV/0!</v>
      </c>
      <c r="EI120" s="188"/>
      <c r="EJ120" s="188"/>
      <c r="EK120" s="188"/>
      <c r="EL120" s="188"/>
      <c r="EM120" s="188"/>
      <c r="EN120" s="233"/>
      <c r="EO120" s="188">
        <v>0</v>
      </c>
      <c r="EP120" s="175">
        <v>0</v>
      </c>
      <c r="EQ120" s="188">
        <v>0</v>
      </c>
      <c r="ER120" s="233"/>
      <c r="ES120" s="188" t="e">
        <f t="shared" si="306"/>
        <v>#DIV/0!</v>
      </c>
      <c r="ET120" s="233"/>
      <c r="EU120" s="171" t="e">
        <f t="shared" si="300"/>
        <v>#DIV/0!</v>
      </c>
      <c r="EV120" s="188" t="e">
        <f t="shared" si="282"/>
        <v>#DIV/0!</v>
      </c>
      <c r="EW120" s="175" t="e">
        <f t="shared" si="320"/>
        <v>#DIV/0!</v>
      </c>
      <c r="EX120" s="233"/>
      <c r="EY120" s="233"/>
      <c r="EZ120" s="232"/>
      <c r="FA120" s="188" t="e">
        <f t="shared" si="291"/>
        <v>#DIV/0!</v>
      </c>
      <c r="FB120" s="232"/>
      <c r="FC120" s="161" t="e">
        <f t="shared" si="328"/>
        <v>#DIV/0!</v>
      </c>
      <c r="FD120" s="233"/>
      <c r="FE120" s="233"/>
      <c r="FF120" s="232"/>
      <c r="FG120" s="161" t="e">
        <f t="shared" si="293"/>
        <v>#DIV/0!</v>
      </c>
      <c r="FH120" s="232"/>
      <c r="FI120" s="161" t="e">
        <f t="shared" si="307"/>
        <v>#DIV/0!</v>
      </c>
      <c r="FJ120" s="232"/>
      <c r="FK120" s="161" t="e">
        <f t="shared" si="330"/>
        <v>#DIV/0!</v>
      </c>
      <c r="FL120" s="233"/>
      <c r="FM120" s="233"/>
      <c r="FN120" s="233"/>
      <c r="FO120" s="239"/>
    </row>
    <row r="121" spans="2:178" s="254" customFormat="1" ht="153" hidden="1" customHeight="1" x14ac:dyDescent="0.25">
      <c r="B121" s="164" t="s">
        <v>63</v>
      </c>
      <c r="C121" s="223" t="s">
        <v>178</v>
      </c>
      <c r="D121" s="166"/>
      <c r="E121" s="168">
        <f t="shared" si="338"/>
        <v>0</v>
      </c>
      <c r="F121" s="226">
        <f>SUM(F122:F123)</f>
        <v>0</v>
      </c>
      <c r="G121" s="226">
        <f>SUM(G122:G123)</f>
        <v>0</v>
      </c>
      <c r="H121" s="168">
        <f t="shared" si="339"/>
        <v>0</v>
      </c>
      <c r="I121" s="226">
        <f>SUM(I122:I123)</f>
        <v>0</v>
      </c>
      <c r="J121" s="226"/>
      <c r="K121" s="168">
        <f t="shared" si="340"/>
        <v>0</v>
      </c>
      <c r="L121" s="226">
        <f>SUM(L122:L123)</f>
        <v>0</v>
      </c>
      <c r="M121" s="226">
        <f>SUM(M122:M123)</f>
        <v>0</v>
      </c>
      <c r="N121" s="168">
        <f t="shared" si="341"/>
        <v>0</v>
      </c>
      <c r="O121" s="226">
        <f>SUM(O122:O123)</f>
        <v>0</v>
      </c>
      <c r="P121" s="226"/>
      <c r="Q121" s="171">
        <f t="shared" si="342"/>
        <v>0</v>
      </c>
      <c r="R121" s="175">
        <f>SUM(R122:R123)</f>
        <v>0</v>
      </c>
      <c r="S121" s="175">
        <f>SUM(S122:S123)</f>
        <v>0</v>
      </c>
      <c r="T121" s="171">
        <f t="shared" si="343"/>
        <v>0</v>
      </c>
      <c r="U121" s="175">
        <f>SUM(U122:U123)</f>
        <v>0</v>
      </c>
      <c r="V121" s="175">
        <f>SUM(V122:V123)</f>
        <v>0</v>
      </c>
      <c r="W121" s="171">
        <f t="shared" si="344"/>
        <v>0</v>
      </c>
      <c r="X121" s="175">
        <f>SUM(X122:X123)</f>
        <v>0</v>
      </c>
      <c r="Y121" s="175"/>
      <c r="Z121" s="171">
        <f t="shared" si="345"/>
        <v>0</v>
      </c>
      <c r="AA121" s="175">
        <f>SUM(AA122:AA123)</f>
        <v>0</v>
      </c>
      <c r="AB121" s="175">
        <f>SUM(AB122:AB123)</f>
        <v>0</v>
      </c>
      <c r="AC121" s="171">
        <f t="shared" si="346"/>
        <v>35965.071989999997</v>
      </c>
      <c r="AD121" s="175">
        <f>SUM(AD122:AD123)</f>
        <v>35965.071989999997</v>
      </c>
      <c r="AE121" s="175">
        <f>SUM(AE122:AE123)</f>
        <v>0</v>
      </c>
      <c r="AF121" s="171">
        <f t="shared" si="347"/>
        <v>35965.071989999997</v>
      </c>
      <c r="AG121" s="175">
        <f>SUM(AG122:AG123)</f>
        <v>35965.071989999997</v>
      </c>
      <c r="AH121" s="175">
        <f>SUM(AH122:AH123)</f>
        <v>0</v>
      </c>
      <c r="AI121" s="175">
        <f t="shared" si="348"/>
        <v>0</v>
      </c>
      <c r="AJ121" s="175"/>
      <c r="AK121" s="175">
        <f t="shared" si="349"/>
        <v>0</v>
      </c>
      <c r="AL121" s="175">
        <f t="shared" si="349"/>
        <v>0</v>
      </c>
      <c r="AM121" s="175"/>
      <c r="AN121" s="175"/>
      <c r="AO121" s="172">
        <v>1</v>
      </c>
      <c r="AP121" s="175"/>
      <c r="AQ121" s="175"/>
      <c r="AR121" s="210">
        <f t="shared" ref="AR121:AR126" si="366">AF121-AP121-AQ121</f>
        <v>35965.071989999997</v>
      </c>
      <c r="AS121" s="171">
        <f t="shared" si="350"/>
        <v>205500</v>
      </c>
      <c r="AT121" s="175">
        <f>SUM(AT122:AT123)</f>
        <v>205500</v>
      </c>
      <c r="AU121" s="175">
        <f>SUM(AU122:AU123)</f>
        <v>0</v>
      </c>
      <c r="AV121" s="171">
        <f t="shared" si="351"/>
        <v>68200</v>
      </c>
      <c r="AW121" s="175">
        <f>SUM(AW122:AW123)</f>
        <v>68200</v>
      </c>
      <c r="AX121" s="175"/>
      <c r="AY121" s="171">
        <f t="shared" si="352"/>
        <v>273700</v>
      </c>
      <c r="AZ121" s="175">
        <f>SUM(AZ122:AZ123)</f>
        <v>273700</v>
      </c>
      <c r="BA121" s="175">
        <f>SUM(BA122:BA123)</f>
        <v>0</v>
      </c>
      <c r="BB121" s="171">
        <f t="shared" si="353"/>
        <v>0</v>
      </c>
      <c r="BC121" s="175">
        <f>SUM(BC122:BC123)</f>
        <v>0</v>
      </c>
      <c r="BD121" s="175">
        <f>SUM(BD122:BD123)</f>
        <v>0</v>
      </c>
      <c r="BE121" s="171">
        <f t="shared" si="354"/>
        <v>0</v>
      </c>
      <c r="BF121" s="175">
        <f>SUM(BF122:BF123)</f>
        <v>0</v>
      </c>
      <c r="BG121" s="175"/>
      <c r="BH121" s="171">
        <f t="shared" si="355"/>
        <v>392228.80099999998</v>
      </c>
      <c r="BI121" s="175">
        <f>SUM(BI122:BI123)</f>
        <v>392228.80099999998</v>
      </c>
      <c r="BJ121" s="175">
        <f>SUM(BJ122:BJ123)</f>
        <v>0</v>
      </c>
      <c r="BK121" s="174">
        <v>1</v>
      </c>
      <c r="BL121" s="175">
        <f t="shared" si="356"/>
        <v>273700</v>
      </c>
      <c r="BM121" s="175"/>
      <c r="BN121" s="175"/>
      <c r="BO121" s="175"/>
      <c r="BP121" s="175"/>
      <c r="BQ121" s="175"/>
      <c r="BR121" s="175"/>
      <c r="BS121" s="175">
        <f>BS122+BS123</f>
        <v>273700</v>
      </c>
      <c r="BT121" s="175">
        <f>BT122+BT123</f>
        <v>273700</v>
      </c>
      <c r="BU121" s="175">
        <f>BU122+BU123</f>
        <v>0</v>
      </c>
      <c r="BV121" s="171">
        <f t="shared" si="357"/>
        <v>0</v>
      </c>
      <c r="BW121" s="175">
        <f>SUM(BW122:BW123)</f>
        <v>0</v>
      </c>
      <c r="BX121" s="175">
        <f>SUM(BX122:BX123)</f>
        <v>0</v>
      </c>
      <c r="BY121" s="171">
        <f t="shared" si="358"/>
        <v>0</v>
      </c>
      <c r="BZ121" s="175">
        <f>SUM(BZ122:BZ123)</f>
        <v>0</v>
      </c>
      <c r="CA121" s="175"/>
      <c r="CB121" s="171">
        <f t="shared" si="359"/>
        <v>392228.80099999998</v>
      </c>
      <c r="CC121" s="175">
        <f>SUM(CC122:CC123)</f>
        <v>392228.80099999998</v>
      </c>
      <c r="CD121" s="175">
        <f>SUM(CD122:CD123)</f>
        <v>0</v>
      </c>
      <c r="CE121" s="175">
        <v>1</v>
      </c>
      <c r="CF121" s="175">
        <f t="shared" si="360"/>
        <v>392228.80099999998</v>
      </c>
      <c r="CG121" s="219"/>
      <c r="CH121" s="171">
        <f t="shared" si="361"/>
        <v>0</v>
      </c>
      <c r="CI121" s="175">
        <f>SUM(CI122:CI123)</f>
        <v>0</v>
      </c>
      <c r="CJ121" s="175">
        <f>SUM(CJ122:CJ123)</f>
        <v>0</v>
      </c>
      <c r="CK121" s="171">
        <f t="shared" si="362"/>
        <v>248461.3</v>
      </c>
      <c r="CL121" s="175">
        <f>SUM(CL122:CL123)</f>
        <v>248461.3</v>
      </c>
      <c r="CM121" s="175"/>
      <c r="CN121" s="175">
        <f>CO121+CP121</f>
        <v>248461.3</v>
      </c>
      <c r="CO121" s="175">
        <f>248461.3</f>
        <v>248461.3</v>
      </c>
      <c r="CP121" s="175"/>
      <c r="CQ121" s="171">
        <f t="shared" si="363"/>
        <v>248461.3</v>
      </c>
      <c r="CR121" s="175">
        <f>CR122+CR123</f>
        <v>248461.3</v>
      </c>
      <c r="CS121" s="175">
        <f>SUM(CS122:CS123)</f>
        <v>0</v>
      </c>
      <c r="CT121" s="171">
        <f t="shared" si="364"/>
        <v>0</v>
      </c>
      <c r="CU121" s="175"/>
      <c r="CV121" s="175"/>
      <c r="CW121" s="171">
        <f t="shared" si="333"/>
        <v>451256.98043</v>
      </c>
      <c r="CX121" s="175">
        <f>SUM(CX122:CX123)</f>
        <v>451256.98043</v>
      </c>
      <c r="CY121" s="175">
        <f>SUM(CY122:CY123)</f>
        <v>0</v>
      </c>
      <c r="CZ121" s="171">
        <f t="shared" si="365"/>
        <v>248461.3</v>
      </c>
      <c r="DA121" s="175">
        <f>DA122+DA123</f>
        <v>248461.3</v>
      </c>
      <c r="DB121" s="175">
        <f>SUM(DB122:DB123)</f>
        <v>0</v>
      </c>
      <c r="DC121" s="175"/>
      <c r="DD121" s="175"/>
      <c r="DE121" s="175"/>
      <c r="DF121" s="171">
        <f t="shared" si="334"/>
        <v>-451256.98043</v>
      </c>
      <c r="DG121" s="175">
        <f>SUM(DG122:DG123)</f>
        <v>-451256.98043</v>
      </c>
      <c r="DH121" s="175">
        <f>SUM(DH122:DH123)</f>
        <v>0</v>
      </c>
      <c r="DI121" s="171">
        <f t="shared" si="335"/>
        <v>0</v>
      </c>
      <c r="DJ121" s="175">
        <f>SUM(DJ122:DJ123)</f>
        <v>0</v>
      </c>
      <c r="DK121" s="175">
        <v>0</v>
      </c>
      <c r="DL121" s="175">
        <f>SUM(DL122:DL123)</f>
        <v>0</v>
      </c>
      <c r="DM121" s="210">
        <f t="shared" si="297"/>
        <v>0</v>
      </c>
      <c r="DN121" s="215" t="e">
        <f t="shared" si="298"/>
        <v>#DIV/0!</v>
      </c>
      <c r="DO121" s="175">
        <f>SUM(DO122:DO123)</f>
        <v>0</v>
      </c>
      <c r="DP121" s="175"/>
      <c r="DQ121" s="175">
        <f>SUM(DQ122:DQ123)</f>
        <v>0</v>
      </c>
      <c r="DR121" s="171">
        <f t="shared" si="299"/>
        <v>0</v>
      </c>
      <c r="DS121" s="176" t="e">
        <f t="shared" si="287"/>
        <v>#DIV/0!</v>
      </c>
      <c r="DT121" s="171">
        <f t="shared" si="288"/>
        <v>0</v>
      </c>
      <c r="DU121" s="175"/>
      <c r="DV121" s="175"/>
      <c r="DW121" s="175"/>
      <c r="DX121" s="171" t="e">
        <f t="shared" si="336"/>
        <v>#DIV/0!</v>
      </c>
      <c r="DY121" s="176" t="e">
        <f t="shared" si="303"/>
        <v>#DIV/0!</v>
      </c>
      <c r="DZ121" s="175">
        <f>SUM(DZ122:DZ123)</f>
        <v>0</v>
      </c>
      <c r="EA121" s="176">
        <v>0</v>
      </c>
      <c r="EB121" s="171">
        <v>0</v>
      </c>
      <c r="EC121" s="176">
        <v>0</v>
      </c>
      <c r="ED121" s="175"/>
      <c r="EE121" s="176" t="e">
        <f t="shared" si="304"/>
        <v>#DIV/0!</v>
      </c>
      <c r="EF121" s="171" t="e">
        <f t="shared" si="337"/>
        <v>#DIV/0!</v>
      </c>
      <c r="EG121" s="188" t="e">
        <f t="shared" si="305"/>
        <v>#DIV/0!</v>
      </c>
      <c r="EH121" s="216" t="e">
        <f t="shared" si="290"/>
        <v>#DIV/0!</v>
      </c>
      <c r="EI121" s="188"/>
      <c r="EJ121" s="188"/>
      <c r="EK121" s="188"/>
      <c r="EL121" s="188"/>
      <c r="EM121" s="188"/>
      <c r="EN121" s="175">
        <f>SUM(EN122:EN123)</f>
        <v>0</v>
      </c>
      <c r="EO121" s="188">
        <v>0</v>
      </c>
      <c r="EP121" s="175">
        <v>0</v>
      </c>
      <c r="EQ121" s="188">
        <v>0</v>
      </c>
      <c r="ER121" s="175"/>
      <c r="ES121" s="188" t="e">
        <f t="shared" si="306"/>
        <v>#DIV/0!</v>
      </c>
      <c r="ET121" s="175"/>
      <c r="EU121" s="171" t="e">
        <f t="shared" si="300"/>
        <v>#DIV/0!</v>
      </c>
      <c r="EV121" s="188" t="e">
        <f t="shared" si="282"/>
        <v>#DIV/0!</v>
      </c>
      <c r="EW121" s="175" t="e">
        <f t="shared" si="320"/>
        <v>#DIV/0!</v>
      </c>
      <c r="EX121" s="175"/>
      <c r="EY121" s="175"/>
      <c r="EZ121" s="226"/>
      <c r="FA121" s="188" t="e">
        <f t="shared" si="291"/>
        <v>#DIV/0!</v>
      </c>
      <c r="FB121" s="226">
        <f>SUM(FB122:FB123)</f>
        <v>0</v>
      </c>
      <c r="FC121" s="161" t="e">
        <f t="shared" si="328"/>
        <v>#DIV/0!</v>
      </c>
      <c r="FD121" s="175"/>
      <c r="FE121" s="175"/>
      <c r="FF121" s="226"/>
      <c r="FG121" s="161" t="e">
        <f t="shared" si="293"/>
        <v>#DIV/0!</v>
      </c>
      <c r="FH121" s="226"/>
      <c r="FI121" s="161" t="e">
        <f t="shared" si="307"/>
        <v>#DIV/0!</v>
      </c>
      <c r="FJ121" s="226">
        <f>SUM(FJ122:FJ123)</f>
        <v>0</v>
      </c>
      <c r="FK121" s="161" t="e">
        <f t="shared" si="330"/>
        <v>#DIV/0!</v>
      </c>
      <c r="FL121" s="175"/>
      <c r="FM121" s="175"/>
      <c r="FN121" s="175"/>
      <c r="FO121" s="228">
        <f>SUM(FO122:FO123)</f>
        <v>0</v>
      </c>
    </row>
    <row r="122" spans="2:178" s="240" customFormat="1" ht="15" hidden="1" customHeight="1" x14ac:dyDescent="0.25">
      <c r="B122" s="229"/>
      <c r="C122" s="230" t="s">
        <v>143</v>
      </c>
      <c r="D122" s="231"/>
      <c r="E122" s="232">
        <f t="shared" si="338"/>
        <v>0</v>
      </c>
      <c r="F122" s="232"/>
      <c r="G122" s="232"/>
      <c r="H122" s="232">
        <f t="shared" si="339"/>
        <v>0</v>
      </c>
      <c r="I122" s="232">
        <f>L122-F122</f>
        <v>0</v>
      </c>
      <c r="J122" s="232"/>
      <c r="K122" s="232">
        <f t="shared" si="340"/>
        <v>0</v>
      </c>
      <c r="L122" s="232"/>
      <c r="M122" s="232"/>
      <c r="N122" s="232">
        <f t="shared" si="341"/>
        <v>0</v>
      </c>
      <c r="O122" s="232">
        <f>R122-L122</f>
        <v>0</v>
      </c>
      <c r="P122" s="232"/>
      <c r="Q122" s="233">
        <f t="shared" si="342"/>
        <v>0</v>
      </c>
      <c r="R122" s="233"/>
      <c r="S122" s="233"/>
      <c r="T122" s="233">
        <f t="shared" si="343"/>
        <v>0</v>
      </c>
      <c r="U122" s="233"/>
      <c r="V122" s="233"/>
      <c r="W122" s="233">
        <f t="shared" si="344"/>
        <v>0</v>
      </c>
      <c r="X122" s="233">
        <f>AA122-U122</f>
        <v>0</v>
      </c>
      <c r="Y122" s="233"/>
      <c r="Z122" s="233">
        <f t="shared" si="345"/>
        <v>0</v>
      </c>
      <c r="AA122" s="233"/>
      <c r="AB122" s="233"/>
      <c r="AC122" s="233">
        <f t="shared" si="346"/>
        <v>35965.071989999997</v>
      </c>
      <c r="AD122" s="233">
        <f>AG122-AA122</f>
        <v>35965.071989999997</v>
      </c>
      <c r="AE122" s="233"/>
      <c r="AF122" s="233">
        <f t="shared" si="347"/>
        <v>35965.071989999997</v>
      </c>
      <c r="AG122" s="233">
        <v>35965.071989999997</v>
      </c>
      <c r="AH122" s="233"/>
      <c r="AI122" s="234">
        <f t="shared" si="348"/>
        <v>0</v>
      </c>
      <c r="AJ122" s="233"/>
      <c r="AK122" s="234">
        <f t="shared" si="349"/>
        <v>0</v>
      </c>
      <c r="AL122" s="234">
        <f t="shared" si="349"/>
        <v>0</v>
      </c>
      <c r="AM122" s="233"/>
      <c r="AN122" s="233"/>
      <c r="AO122" s="235">
        <v>1</v>
      </c>
      <c r="AP122" s="233"/>
      <c r="AQ122" s="233"/>
      <c r="AR122" s="233">
        <f t="shared" si="366"/>
        <v>35965.071989999997</v>
      </c>
      <c r="AS122" s="233">
        <f t="shared" si="350"/>
        <v>205500</v>
      </c>
      <c r="AT122" s="233">
        <v>205500</v>
      </c>
      <c r="AU122" s="233">
        <v>0</v>
      </c>
      <c r="AV122" s="233">
        <f t="shared" si="351"/>
        <v>68200</v>
      </c>
      <c r="AW122" s="233">
        <v>68200</v>
      </c>
      <c r="AX122" s="233"/>
      <c r="AY122" s="233">
        <f t="shared" si="352"/>
        <v>273700</v>
      </c>
      <c r="AZ122" s="233">
        <f>AT122+AW122</f>
        <v>273700</v>
      </c>
      <c r="BA122" s="233"/>
      <c r="BB122" s="233">
        <f t="shared" si="353"/>
        <v>0</v>
      </c>
      <c r="BC122" s="233"/>
      <c r="BD122" s="233"/>
      <c r="BE122" s="233">
        <f t="shared" si="354"/>
        <v>0</v>
      </c>
      <c r="BF122" s="233">
        <f>BW122-BC122</f>
        <v>0</v>
      </c>
      <c r="BG122" s="233"/>
      <c r="BH122" s="233">
        <f t="shared" si="355"/>
        <v>387274.83100000001</v>
      </c>
      <c r="BI122" s="233">
        <v>387274.83100000001</v>
      </c>
      <c r="BJ122" s="233"/>
      <c r="BK122" s="236">
        <v>1</v>
      </c>
      <c r="BL122" s="237">
        <f t="shared" si="356"/>
        <v>273700</v>
      </c>
      <c r="BM122" s="237"/>
      <c r="BN122" s="237"/>
      <c r="BO122" s="237"/>
      <c r="BP122" s="237"/>
      <c r="BQ122" s="237"/>
      <c r="BR122" s="237"/>
      <c r="BS122" s="237">
        <f>BT122+BU122</f>
        <v>273700</v>
      </c>
      <c r="BT122" s="237">
        <f>AZ122-BN122-BQ122</f>
        <v>273700</v>
      </c>
      <c r="BU122" s="237"/>
      <c r="BV122" s="233">
        <f t="shared" si="357"/>
        <v>0</v>
      </c>
      <c r="BW122" s="233"/>
      <c r="BX122" s="233"/>
      <c r="BY122" s="233">
        <f t="shared" si="358"/>
        <v>0</v>
      </c>
      <c r="BZ122" s="233"/>
      <c r="CA122" s="233"/>
      <c r="CB122" s="233">
        <f t="shared" si="359"/>
        <v>387274.83100000001</v>
      </c>
      <c r="CC122" s="233">
        <f>BI122</f>
        <v>387274.83100000001</v>
      </c>
      <c r="CD122" s="233"/>
      <c r="CE122" s="237">
        <v>1</v>
      </c>
      <c r="CF122" s="237">
        <f t="shared" si="360"/>
        <v>387274.83100000001</v>
      </c>
      <c r="CG122" s="233"/>
      <c r="CH122" s="233">
        <f t="shared" si="361"/>
        <v>0</v>
      </c>
      <c r="CI122" s="233">
        <v>0</v>
      </c>
      <c r="CJ122" s="233">
        <v>0</v>
      </c>
      <c r="CK122" s="233">
        <f t="shared" si="362"/>
        <v>244084.55559999999</v>
      </c>
      <c r="CL122" s="233">
        <f>CR122-CI122</f>
        <v>244084.55559999999</v>
      </c>
      <c r="CM122" s="233"/>
      <c r="CN122" s="233"/>
      <c r="CO122" s="233"/>
      <c r="CP122" s="233"/>
      <c r="CQ122" s="233">
        <f t="shared" si="363"/>
        <v>244084.55559999999</v>
      </c>
      <c r="CR122" s="233">
        <v>244084.55559999999</v>
      </c>
      <c r="CS122" s="233">
        <v>0</v>
      </c>
      <c r="CT122" s="233">
        <f t="shared" si="364"/>
        <v>0</v>
      </c>
      <c r="CU122" s="233"/>
      <c r="CV122" s="233"/>
      <c r="CW122" s="233">
        <f t="shared" si="333"/>
        <v>436885.24421999999</v>
      </c>
      <c r="CX122" s="233">
        <v>436885.24421999999</v>
      </c>
      <c r="CY122" s="233"/>
      <c r="CZ122" s="233">
        <f t="shared" si="365"/>
        <v>244084.55559999999</v>
      </c>
      <c r="DA122" s="233">
        <v>244084.55559999999</v>
      </c>
      <c r="DB122" s="233">
        <v>0</v>
      </c>
      <c r="DC122" s="233"/>
      <c r="DD122" s="233"/>
      <c r="DE122" s="233"/>
      <c r="DF122" s="233">
        <f t="shared" si="334"/>
        <v>-436885.24421999999</v>
      </c>
      <c r="DG122" s="233">
        <f>DJ122-CX122</f>
        <v>-436885.24421999999</v>
      </c>
      <c r="DH122" s="233"/>
      <c r="DI122" s="233">
        <f t="shared" si="335"/>
        <v>0</v>
      </c>
      <c r="DJ122" s="233">
        <v>0</v>
      </c>
      <c r="DK122" s="233"/>
      <c r="DL122" s="233"/>
      <c r="DM122" s="210">
        <f t="shared" si="297"/>
        <v>0</v>
      </c>
      <c r="DN122" s="215" t="e">
        <f t="shared" si="298"/>
        <v>#DIV/0!</v>
      </c>
      <c r="DO122" s="233">
        <v>0</v>
      </c>
      <c r="DP122" s="233"/>
      <c r="DQ122" s="233"/>
      <c r="DR122" s="171">
        <f t="shared" si="299"/>
        <v>0</v>
      </c>
      <c r="DS122" s="176" t="e">
        <f t="shared" si="287"/>
        <v>#DIV/0!</v>
      </c>
      <c r="DT122" s="171">
        <f t="shared" si="288"/>
        <v>0</v>
      </c>
      <c r="DU122" s="233"/>
      <c r="DV122" s="233"/>
      <c r="DW122" s="233"/>
      <c r="DX122" s="233" t="e">
        <f t="shared" si="336"/>
        <v>#DIV/0!</v>
      </c>
      <c r="DY122" s="176" t="e">
        <f t="shared" si="303"/>
        <v>#DIV/0!</v>
      </c>
      <c r="DZ122" s="233"/>
      <c r="EA122" s="176">
        <v>0</v>
      </c>
      <c r="EB122" s="171">
        <v>0</v>
      </c>
      <c r="EC122" s="176">
        <v>0</v>
      </c>
      <c r="ED122" s="233"/>
      <c r="EE122" s="176" t="e">
        <f t="shared" si="304"/>
        <v>#DIV/0!</v>
      </c>
      <c r="EF122" s="251" t="e">
        <f t="shared" si="337"/>
        <v>#DIV/0!</v>
      </c>
      <c r="EG122" s="188" t="e">
        <f t="shared" si="305"/>
        <v>#DIV/0!</v>
      </c>
      <c r="EH122" s="216" t="e">
        <f t="shared" si="290"/>
        <v>#DIV/0!</v>
      </c>
      <c r="EI122" s="188"/>
      <c r="EJ122" s="188"/>
      <c r="EK122" s="188"/>
      <c r="EL122" s="188"/>
      <c r="EM122" s="188"/>
      <c r="EN122" s="233"/>
      <c r="EO122" s="188">
        <v>0</v>
      </c>
      <c r="EP122" s="175">
        <v>0</v>
      </c>
      <c r="EQ122" s="188">
        <v>0</v>
      </c>
      <c r="ER122" s="233"/>
      <c r="ES122" s="188" t="e">
        <f t="shared" si="306"/>
        <v>#DIV/0!</v>
      </c>
      <c r="ET122" s="233"/>
      <c r="EU122" s="171" t="e">
        <f t="shared" si="300"/>
        <v>#DIV/0!</v>
      </c>
      <c r="EV122" s="188" t="e">
        <f t="shared" si="282"/>
        <v>#DIV/0!</v>
      </c>
      <c r="EW122" s="175" t="e">
        <f t="shared" si="320"/>
        <v>#DIV/0!</v>
      </c>
      <c r="EX122" s="233"/>
      <c r="EY122" s="233"/>
      <c r="EZ122" s="232"/>
      <c r="FA122" s="188" t="e">
        <f t="shared" si="291"/>
        <v>#DIV/0!</v>
      </c>
      <c r="FB122" s="232"/>
      <c r="FC122" s="161" t="e">
        <f t="shared" si="328"/>
        <v>#DIV/0!</v>
      </c>
      <c r="FD122" s="233"/>
      <c r="FE122" s="233"/>
      <c r="FF122" s="232"/>
      <c r="FG122" s="161" t="e">
        <f t="shared" si="293"/>
        <v>#DIV/0!</v>
      </c>
      <c r="FH122" s="232"/>
      <c r="FI122" s="161" t="e">
        <f t="shared" si="307"/>
        <v>#DIV/0!</v>
      </c>
      <c r="FJ122" s="232"/>
      <c r="FK122" s="161" t="e">
        <f t="shared" si="330"/>
        <v>#DIV/0!</v>
      </c>
      <c r="FL122" s="233"/>
      <c r="FM122" s="233"/>
      <c r="FN122" s="233"/>
      <c r="FO122" s="239"/>
    </row>
    <row r="123" spans="2:178" s="240" customFormat="1" ht="15" hidden="1" customHeight="1" x14ac:dyDescent="0.25">
      <c r="B123" s="229"/>
      <c r="C123" s="230" t="s">
        <v>166</v>
      </c>
      <c r="D123" s="231" t="s">
        <v>146</v>
      </c>
      <c r="E123" s="232">
        <f t="shared" si="338"/>
        <v>0</v>
      </c>
      <c r="F123" s="232"/>
      <c r="G123" s="232"/>
      <c r="H123" s="232">
        <f t="shared" si="339"/>
        <v>0</v>
      </c>
      <c r="I123" s="232">
        <f>L123-F123</f>
        <v>0</v>
      </c>
      <c r="J123" s="232"/>
      <c r="K123" s="232">
        <f t="shared" si="340"/>
        <v>0</v>
      </c>
      <c r="L123" s="232"/>
      <c r="M123" s="232"/>
      <c r="N123" s="232">
        <f t="shared" si="341"/>
        <v>0</v>
      </c>
      <c r="O123" s="232">
        <f>R123-L123</f>
        <v>0</v>
      </c>
      <c r="P123" s="232"/>
      <c r="Q123" s="233">
        <f t="shared" si="342"/>
        <v>0</v>
      </c>
      <c r="R123" s="233"/>
      <c r="S123" s="233"/>
      <c r="T123" s="233">
        <f t="shared" si="343"/>
        <v>0</v>
      </c>
      <c r="U123" s="233"/>
      <c r="V123" s="233"/>
      <c r="W123" s="233">
        <f t="shared" si="344"/>
        <v>0</v>
      </c>
      <c r="X123" s="233">
        <f>AA123-U123</f>
        <v>0</v>
      </c>
      <c r="Y123" s="233"/>
      <c r="Z123" s="233">
        <f t="shared" si="345"/>
        <v>0</v>
      </c>
      <c r="AA123" s="233"/>
      <c r="AB123" s="233"/>
      <c r="AC123" s="233">
        <f t="shared" si="346"/>
        <v>0</v>
      </c>
      <c r="AD123" s="233"/>
      <c r="AE123" s="233"/>
      <c r="AF123" s="233">
        <f t="shared" si="347"/>
        <v>0</v>
      </c>
      <c r="AG123" s="233"/>
      <c r="AH123" s="233"/>
      <c r="AI123" s="234">
        <f t="shared" si="348"/>
        <v>0</v>
      </c>
      <c r="AJ123" s="233"/>
      <c r="AK123" s="234">
        <f t="shared" si="349"/>
        <v>0</v>
      </c>
      <c r="AL123" s="234">
        <f t="shared" si="349"/>
        <v>0</v>
      </c>
      <c r="AM123" s="233"/>
      <c r="AN123" s="233"/>
      <c r="AO123" s="235">
        <v>1</v>
      </c>
      <c r="AP123" s="233"/>
      <c r="AQ123" s="233"/>
      <c r="AR123" s="233">
        <f t="shared" si="366"/>
        <v>0</v>
      </c>
      <c r="AS123" s="233">
        <f t="shared" si="350"/>
        <v>0</v>
      </c>
      <c r="AT123" s="233"/>
      <c r="AU123" s="233"/>
      <c r="AV123" s="233">
        <f t="shared" si="351"/>
        <v>0</v>
      </c>
      <c r="AW123" s="233">
        <f>AZ123-AT123</f>
        <v>0</v>
      </c>
      <c r="AX123" s="233"/>
      <c r="AY123" s="233">
        <f t="shared" si="352"/>
        <v>0</v>
      </c>
      <c r="AZ123" s="233"/>
      <c r="BA123" s="233"/>
      <c r="BB123" s="233">
        <f t="shared" si="353"/>
        <v>0</v>
      </c>
      <c r="BC123" s="233"/>
      <c r="BD123" s="233"/>
      <c r="BE123" s="233">
        <f t="shared" si="354"/>
        <v>0</v>
      </c>
      <c r="BF123" s="233">
        <f>BW123-BC123</f>
        <v>0</v>
      </c>
      <c r="BG123" s="233"/>
      <c r="BH123" s="233">
        <f t="shared" si="355"/>
        <v>4953.97</v>
      </c>
      <c r="BI123" s="233">
        <v>4953.97</v>
      </c>
      <c r="BJ123" s="233"/>
      <c r="BK123" s="236">
        <v>1</v>
      </c>
      <c r="BL123" s="237">
        <f t="shared" si="356"/>
        <v>0</v>
      </c>
      <c r="BM123" s="237"/>
      <c r="BN123" s="237"/>
      <c r="BO123" s="237"/>
      <c r="BP123" s="237"/>
      <c r="BQ123" s="237"/>
      <c r="BR123" s="237"/>
      <c r="BS123" s="237"/>
      <c r="BT123" s="237"/>
      <c r="BU123" s="237"/>
      <c r="BV123" s="233">
        <f t="shared" si="357"/>
        <v>0</v>
      </c>
      <c r="BW123" s="233"/>
      <c r="BX123" s="233"/>
      <c r="BY123" s="233">
        <f t="shared" si="358"/>
        <v>0</v>
      </c>
      <c r="BZ123" s="233">
        <f>CC123-BI123</f>
        <v>0</v>
      </c>
      <c r="CA123" s="233"/>
      <c r="CB123" s="233">
        <f t="shared" si="359"/>
        <v>4953.97</v>
      </c>
      <c r="CC123" s="233">
        <f>BI123</f>
        <v>4953.97</v>
      </c>
      <c r="CD123" s="233"/>
      <c r="CE123" s="237">
        <v>1</v>
      </c>
      <c r="CF123" s="237">
        <f t="shared" si="360"/>
        <v>4953.97</v>
      </c>
      <c r="CG123" s="233"/>
      <c r="CH123" s="233">
        <f t="shared" si="361"/>
        <v>0</v>
      </c>
      <c r="CI123" s="233"/>
      <c r="CJ123" s="233"/>
      <c r="CK123" s="233">
        <f t="shared" si="362"/>
        <v>4376.7443999999996</v>
      </c>
      <c r="CL123" s="233">
        <f>CR123-CI123</f>
        <v>4376.7443999999996</v>
      </c>
      <c r="CM123" s="233"/>
      <c r="CN123" s="233"/>
      <c r="CO123" s="233"/>
      <c r="CP123" s="233"/>
      <c r="CQ123" s="233">
        <f t="shared" si="363"/>
        <v>4376.7443999999996</v>
      </c>
      <c r="CR123" s="233">
        <v>4376.7443999999996</v>
      </c>
      <c r="CS123" s="233"/>
      <c r="CT123" s="233">
        <f t="shared" si="364"/>
        <v>0</v>
      </c>
      <c r="CU123" s="233"/>
      <c r="CV123" s="233"/>
      <c r="CW123" s="233">
        <f t="shared" si="333"/>
        <v>14371.736209999999</v>
      </c>
      <c r="CX123" s="233">
        <v>14371.736209999999</v>
      </c>
      <c r="CY123" s="233"/>
      <c r="CZ123" s="233">
        <f t="shared" si="365"/>
        <v>4376.7443999999996</v>
      </c>
      <c r="DA123" s="233">
        <v>4376.7443999999996</v>
      </c>
      <c r="DB123" s="233"/>
      <c r="DC123" s="233"/>
      <c r="DD123" s="233"/>
      <c r="DE123" s="233"/>
      <c r="DF123" s="233">
        <f t="shared" si="334"/>
        <v>-14371.736209999999</v>
      </c>
      <c r="DG123" s="233">
        <f>DJ123-CX123</f>
        <v>-14371.736209999999</v>
      </c>
      <c r="DH123" s="233"/>
      <c r="DI123" s="233">
        <f t="shared" si="335"/>
        <v>0</v>
      </c>
      <c r="DJ123" s="233">
        <v>0</v>
      </c>
      <c r="DK123" s="233"/>
      <c r="DL123" s="233"/>
      <c r="DM123" s="210">
        <f t="shared" si="297"/>
        <v>0</v>
      </c>
      <c r="DN123" s="215" t="e">
        <f t="shared" si="298"/>
        <v>#DIV/0!</v>
      </c>
      <c r="DO123" s="233">
        <v>0</v>
      </c>
      <c r="DP123" s="233"/>
      <c r="DQ123" s="233"/>
      <c r="DR123" s="171">
        <f t="shared" si="299"/>
        <v>0</v>
      </c>
      <c r="DS123" s="176" t="e">
        <f t="shared" si="287"/>
        <v>#DIV/0!</v>
      </c>
      <c r="DT123" s="171">
        <f t="shared" si="288"/>
        <v>0</v>
      </c>
      <c r="DU123" s="233"/>
      <c r="DV123" s="233"/>
      <c r="DW123" s="233"/>
      <c r="DX123" s="233" t="e">
        <f t="shared" si="336"/>
        <v>#DIV/0!</v>
      </c>
      <c r="DY123" s="176" t="e">
        <f t="shared" si="303"/>
        <v>#DIV/0!</v>
      </c>
      <c r="DZ123" s="233"/>
      <c r="EA123" s="176">
        <v>0</v>
      </c>
      <c r="EB123" s="171">
        <v>0</v>
      </c>
      <c r="EC123" s="176">
        <v>0</v>
      </c>
      <c r="ED123" s="233"/>
      <c r="EE123" s="176" t="e">
        <f t="shared" si="304"/>
        <v>#DIV/0!</v>
      </c>
      <c r="EF123" s="251" t="e">
        <f t="shared" si="337"/>
        <v>#DIV/0!</v>
      </c>
      <c r="EG123" s="188" t="e">
        <f t="shared" si="305"/>
        <v>#DIV/0!</v>
      </c>
      <c r="EH123" s="216" t="e">
        <f t="shared" si="290"/>
        <v>#DIV/0!</v>
      </c>
      <c r="EI123" s="188"/>
      <c r="EJ123" s="188"/>
      <c r="EK123" s="188"/>
      <c r="EL123" s="188"/>
      <c r="EM123" s="188"/>
      <c r="EN123" s="233"/>
      <c r="EO123" s="188">
        <v>0</v>
      </c>
      <c r="EP123" s="175">
        <v>0</v>
      </c>
      <c r="EQ123" s="188">
        <v>0</v>
      </c>
      <c r="ER123" s="233"/>
      <c r="ES123" s="188" t="e">
        <f t="shared" si="306"/>
        <v>#DIV/0!</v>
      </c>
      <c r="ET123" s="233"/>
      <c r="EU123" s="171" t="e">
        <f t="shared" si="300"/>
        <v>#DIV/0!</v>
      </c>
      <c r="EV123" s="188" t="e">
        <f t="shared" si="282"/>
        <v>#DIV/0!</v>
      </c>
      <c r="EW123" s="175" t="e">
        <f t="shared" si="320"/>
        <v>#DIV/0!</v>
      </c>
      <c r="EX123" s="233"/>
      <c r="EY123" s="233"/>
      <c r="EZ123" s="232"/>
      <c r="FA123" s="188" t="e">
        <f t="shared" si="291"/>
        <v>#DIV/0!</v>
      </c>
      <c r="FB123" s="232"/>
      <c r="FC123" s="161" t="e">
        <f t="shared" si="328"/>
        <v>#DIV/0!</v>
      </c>
      <c r="FD123" s="233"/>
      <c r="FE123" s="233"/>
      <c r="FF123" s="232"/>
      <c r="FG123" s="161" t="e">
        <f t="shared" si="293"/>
        <v>#DIV/0!</v>
      </c>
      <c r="FH123" s="232"/>
      <c r="FI123" s="161" t="e">
        <f t="shared" si="307"/>
        <v>#DIV/0!</v>
      </c>
      <c r="FJ123" s="232"/>
      <c r="FK123" s="161" t="e">
        <f t="shared" si="330"/>
        <v>#DIV/0!</v>
      </c>
      <c r="FL123" s="233"/>
      <c r="FM123" s="233"/>
      <c r="FN123" s="233"/>
      <c r="FO123" s="239"/>
    </row>
    <row r="124" spans="2:178" s="254" customFormat="1" ht="117" hidden="1" customHeight="1" x14ac:dyDescent="0.25">
      <c r="B124" s="164" t="s">
        <v>95</v>
      </c>
      <c r="C124" s="223" t="s">
        <v>256</v>
      </c>
      <c r="D124" s="166"/>
      <c r="E124" s="168">
        <f t="shared" si="338"/>
        <v>0</v>
      </c>
      <c r="F124" s="226">
        <f>SUM(F125:F126)</f>
        <v>0</v>
      </c>
      <c r="G124" s="226">
        <f>SUM(G125:G126)</f>
        <v>0</v>
      </c>
      <c r="H124" s="168">
        <f t="shared" si="339"/>
        <v>0</v>
      </c>
      <c r="I124" s="226">
        <f>SUM(I125:I126)</f>
        <v>0</v>
      </c>
      <c r="J124" s="226"/>
      <c r="K124" s="168">
        <f t="shared" si="340"/>
        <v>0</v>
      </c>
      <c r="L124" s="226">
        <f>SUM(L125:L126)</f>
        <v>0</v>
      </c>
      <c r="M124" s="226">
        <f>SUM(M125:M126)</f>
        <v>0</v>
      </c>
      <c r="N124" s="168">
        <f t="shared" si="341"/>
        <v>0</v>
      </c>
      <c r="O124" s="226">
        <f>SUM(O125:O126)</f>
        <v>0</v>
      </c>
      <c r="P124" s="226"/>
      <c r="Q124" s="171">
        <f t="shared" si="342"/>
        <v>0</v>
      </c>
      <c r="R124" s="175">
        <f>SUM(R125:R126)</f>
        <v>0</v>
      </c>
      <c r="S124" s="175">
        <f>SUM(S125:S126)</f>
        <v>0</v>
      </c>
      <c r="T124" s="171">
        <f t="shared" si="343"/>
        <v>0</v>
      </c>
      <c r="U124" s="175">
        <f>SUM(U125:U126)</f>
        <v>0</v>
      </c>
      <c r="V124" s="175">
        <f>SUM(V125:V126)</f>
        <v>0</v>
      </c>
      <c r="W124" s="171">
        <f t="shared" si="344"/>
        <v>0</v>
      </c>
      <c r="X124" s="175">
        <f>SUM(X125:X126)</f>
        <v>0</v>
      </c>
      <c r="Y124" s="175"/>
      <c r="Z124" s="171">
        <f t="shared" si="345"/>
        <v>0</v>
      </c>
      <c r="AA124" s="175">
        <f>SUM(AA125:AA126)</f>
        <v>0</v>
      </c>
      <c r="AB124" s="175">
        <f>SUM(AB125:AB126)</f>
        <v>0</v>
      </c>
      <c r="AC124" s="171">
        <f t="shared" si="346"/>
        <v>35965.071989999997</v>
      </c>
      <c r="AD124" s="175">
        <f>SUM(AD125:AD126)</f>
        <v>35965.071989999997</v>
      </c>
      <c r="AE124" s="175">
        <f>SUM(AE125:AE126)</f>
        <v>0</v>
      </c>
      <c r="AF124" s="171">
        <f t="shared" si="347"/>
        <v>35965.071989999997</v>
      </c>
      <c r="AG124" s="175">
        <f>SUM(AG125:AG126)</f>
        <v>35965.071989999997</v>
      </c>
      <c r="AH124" s="175">
        <f>SUM(AH125:AH126)</f>
        <v>0</v>
      </c>
      <c r="AI124" s="175">
        <f t="shared" si="348"/>
        <v>0</v>
      </c>
      <c r="AJ124" s="175"/>
      <c r="AK124" s="175">
        <f t="shared" si="349"/>
        <v>0</v>
      </c>
      <c r="AL124" s="175">
        <f t="shared" si="349"/>
        <v>0</v>
      </c>
      <c r="AM124" s="175"/>
      <c r="AN124" s="175"/>
      <c r="AO124" s="172">
        <v>1</v>
      </c>
      <c r="AP124" s="175"/>
      <c r="AQ124" s="175"/>
      <c r="AR124" s="210">
        <f t="shared" si="366"/>
        <v>35965.071989999997</v>
      </c>
      <c r="AS124" s="171">
        <f t="shared" si="350"/>
        <v>205500</v>
      </c>
      <c r="AT124" s="175">
        <f>SUM(AT125:AT126)</f>
        <v>205500</v>
      </c>
      <c r="AU124" s="175">
        <f>SUM(AU125:AU126)</f>
        <v>0</v>
      </c>
      <c r="AV124" s="171">
        <f t="shared" si="351"/>
        <v>68200</v>
      </c>
      <c r="AW124" s="175">
        <f>SUM(AW125:AW126)</f>
        <v>68200</v>
      </c>
      <c r="AX124" s="175"/>
      <c r="AY124" s="171">
        <f t="shared" si="352"/>
        <v>273700</v>
      </c>
      <c r="AZ124" s="175">
        <f>SUM(AZ125:AZ126)</f>
        <v>273700</v>
      </c>
      <c r="BA124" s="175">
        <f>SUM(BA125:BA126)</f>
        <v>0</v>
      </c>
      <c r="BB124" s="171">
        <f t="shared" si="353"/>
        <v>0</v>
      </c>
      <c r="BC124" s="175">
        <f>SUM(BC125:BC126)</f>
        <v>0</v>
      </c>
      <c r="BD124" s="175">
        <f>SUM(BD125:BD126)</f>
        <v>0</v>
      </c>
      <c r="BE124" s="171">
        <f t="shared" si="354"/>
        <v>0</v>
      </c>
      <c r="BF124" s="175">
        <f>SUM(BF125:BF126)</f>
        <v>0</v>
      </c>
      <c r="BG124" s="175"/>
      <c r="BH124" s="171">
        <f t="shared" si="355"/>
        <v>392228.80099999998</v>
      </c>
      <c r="BI124" s="175">
        <f>SUM(BI125:BI126)</f>
        <v>392228.80099999998</v>
      </c>
      <c r="BJ124" s="175">
        <f>SUM(BJ125:BJ126)</f>
        <v>0</v>
      </c>
      <c r="BK124" s="174">
        <v>1</v>
      </c>
      <c r="BL124" s="175">
        <f t="shared" si="356"/>
        <v>273700</v>
      </c>
      <c r="BM124" s="175"/>
      <c r="BN124" s="175"/>
      <c r="BO124" s="175"/>
      <c r="BP124" s="175"/>
      <c r="BQ124" s="175"/>
      <c r="BR124" s="175"/>
      <c r="BS124" s="175">
        <f>BS125+BS126</f>
        <v>273700</v>
      </c>
      <c r="BT124" s="175">
        <f>BT125+BT126</f>
        <v>273700</v>
      </c>
      <c r="BU124" s="175">
        <f>BU125+BU126</f>
        <v>0</v>
      </c>
      <c r="BV124" s="171">
        <f t="shared" si="357"/>
        <v>0</v>
      </c>
      <c r="BW124" s="175">
        <f>SUM(BW125:BW126)</f>
        <v>0</v>
      </c>
      <c r="BX124" s="175">
        <f>SUM(BX125:BX126)</f>
        <v>0</v>
      </c>
      <c r="BY124" s="171">
        <f t="shared" si="358"/>
        <v>-4953.97</v>
      </c>
      <c r="BZ124" s="175">
        <f>SUM(BZ125:BZ126)</f>
        <v>-4953.97</v>
      </c>
      <c r="CA124" s="175"/>
      <c r="CB124" s="171">
        <f t="shared" si="359"/>
        <v>0</v>
      </c>
      <c r="CC124" s="175">
        <f>SUM(CC125:CC126)</f>
        <v>0</v>
      </c>
      <c r="CD124" s="175">
        <f>SUM(CD125:CD126)</f>
        <v>0</v>
      </c>
      <c r="CE124" s="175">
        <v>1</v>
      </c>
      <c r="CF124" s="175">
        <f t="shared" si="360"/>
        <v>0</v>
      </c>
      <c r="CG124" s="219"/>
      <c r="CH124" s="171">
        <f t="shared" si="361"/>
        <v>0</v>
      </c>
      <c r="CI124" s="175">
        <f>SUM(CI125:CI126)</f>
        <v>0</v>
      </c>
      <c r="CJ124" s="175">
        <f>SUM(CJ125:CJ126)</f>
        <v>0</v>
      </c>
      <c r="CK124" s="171">
        <f t="shared" si="362"/>
        <v>248461.3</v>
      </c>
      <c r="CL124" s="175">
        <f>SUM(CL125:CL126)</f>
        <v>248461.3</v>
      </c>
      <c r="CM124" s="175"/>
      <c r="CN124" s="175">
        <f>CO124+CP124</f>
        <v>248461.3</v>
      </c>
      <c r="CO124" s="175">
        <f>248461.3</f>
        <v>248461.3</v>
      </c>
      <c r="CP124" s="175"/>
      <c r="CQ124" s="171">
        <f t="shared" si="363"/>
        <v>248461.3</v>
      </c>
      <c r="CR124" s="175">
        <f>CR125+CR126</f>
        <v>248461.3</v>
      </c>
      <c r="CS124" s="175">
        <f>SUM(CS125:CS126)</f>
        <v>0</v>
      </c>
      <c r="CT124" s="171">
        <f t="shared" si="364"/>
        <v>0</v>
      </c>
      <c r="CU124" s="175"/>
      <c r="CV124" s="175"/>
      <c r="CW124" s="171">
        <f t="shared" si="333"/>
        <v>0</v>
      </c>
      <c r="CX124" s="175">
        <f>SUM(CX125:CX126)</f>
        <v>0</v>
      </c>
      <c r="CY124" s="175">
        <f>SUM(CY125:CY126)</f>
        <v>0</v>
      </c>
      <c r="CZ124" s="171">
        <f t="shared" si="365"/>
        <v>0</v>
      </c>
      <c r="DA124" s="175">
        <f>DA125+DA126</f>
        <v>0</v>
      </c>
      <c r="DB124" s="175">
        <f>SUM(DB125:DB126)</f>
        <v>0</v>
      </c>
      <c r="DC124" s="175"/>
      <c r="DD124" s="175"/>
      <c r="DE124" s="175"/>
      <c r="DF124" s="171">
        <f t="shared" si="334"/>
        <v>0</v>
      </c>
      <c r="DG124" s="175">
        <f>SUM(DG125:DG126)</f>
        <v>0</v>
      </c>
      <c r="DH124" s="175">
        <f>SUM(DH125:DH126)</f>
        <v>0</v>
      </c>
      <c r="DI124" s="171">
        <f t="shared" si="335"/>
        <v>0</v>
      </c>
      <c r="DJ124" s="175">
        <f>SUM(DJ125:DJ126)</f>
        <v>0</v>
      </c>
      <c r="DK124" s="175">
        <v>0</v>
      </c>
      <c r="DL124" s="175">
        <f>SUM(DL125:DL126)</f>
        <v>0</v>
      </c>
      <c r="DM124" s="210">
        <f t="shared" si="297"/>
        <v>0</v>
      </c>
      <c r="DN124" s="215" t="e">
        <f t="shared" si="298"/>
        <v>#DIV/0!</v>
      </c>
      <c r="DO124" s="175">
        <f>SUM(DO125:DO126)</f>
        <v>0</v>
      </c>
      <c r="DP124" s="175"/>
      <c r="DQ124" s="175">
        <f>SUM(DQ125:DQ126)</f>
        <v>0</v>
      </c>
      <c r="DR124" s="171">
        <f t="shared" si="299"/>
        <v>0</v>
      </c>
      <c r="DS124" s="176" t="e">
        <f t="shared" si="287"/>
        <v>#DIV/0!</v>
      </c>
      <c r="DT124" s="171">
        <f t="shared" si="288"/>
        <v>0</v>
      </c>
      <c r="DU124" s="175"/>
      <c r="DV124" s="175"/>
      <c r="DW124" s="175"/>
      <c r="DX124" s="171" t="e">
        <f t="shared" si="336"/>
        <v>#DIV/0!</v>
      </c>
      <c r="DY124" s="176" t="e">
        <f t="shared" si="303"/>
        <v>#DIV/0!</v>
      </c>
      <c r="DZ124" s="175">
        <f>SUM(DZ125:DZ126)</f>
        <v>0</v>
      </c>
      <c r="EA124" s="176">
        <v>0</v>
      </c>
      <c r="EB124" s="171">
        <v>0</v>
      </c>
      <c r="EC124" s="176">
        <v>0</v>
      </c>
      <c r="ED124" s="175"/>
      <c r="EE124" s="176" t="e">
        <f t="shared" si="304"/>
        <v>#DIV/0!</v>
      </c>
      <c r="EF124" s="171" t="e">
        <f t="shared" si="337"/>
        <v>#DIV/0!</v>
      </c>
      <c r="EG124" s="188" t="e">
        <f t="shared" si="305"/>
        <v>#DIV/0!</v>
      </c>
      <c r="EH124" s="216" t="e">
        <f t="shared" si="290"/>
        <v>#DIV/0!</v>
      </c>
      <c r="EI124" s="188"/>
      <c r="EJ124" s="188"/>
      <c r="EK124" s="188"/>
      <c r="EL124" s="188"/>
      <c r="EM124" s="188"/>
      <c r="EN124" s="175">
        <f>SUM(EN125:EN126)</f>
        <v>0</v>
      </c>
      <c r="EO124" s="188">
        <v>0</v>
      </c>
      <c r="EP124" s="175">
        <v>0</v>
      </c>
      <c r="EQ124" s="188">
        <v>0</v>
      </c>
      <c r="ER124" s="175"/>
      <c r="ES124" s="188" t="e">
        <f t="shared" si="306"/>
        <v>#DIV/0!</v>
      </c>
      <c r="ET124" s="175"/>
      <c r="EU124" s="171" t="e">
        <f t="shared" si="300"/>
        <v>#DIV/0!</v>
      </c>
      <c r="EV124" s="188" t="e">
        <f t="shared" si="282"/>
        <v>#DIV/0!</v>
      </c>
      <c r="EW124" s="175" t="e">
        <f t="shared" si="320"/>
        <v>#DIV/0!</v>
      </c>
      <c r="EX124" s="175"/>
      <c r="EY124" s="175"/>
      <c r="EZ124" s="226"/>
      <c r="FA124" s="188" t="e">
        <f t="shared" si="291"/>
        <v>#DIV/0!</v>
      </c>
      <c r="FB124" s="226">
        <f>SUM(FB125:FB126)</f>
        <v>0</v>
      </c>
      <c r="FC124" s="161" t="e">
        <f t="shared" si="328"/>
        <v>#DIV/0!</v>
      </c>
      <c r="FD124" s="175"/>
      <c r="FE124" s="175"/>
      <c r="FF124" s="226"/>
      <c r="FG124" s="161" t="e">
        <f t="shared" si="293"/>
        <v>#DIV/0!</v>
      </c>
      <c r="FH124" s="226"/>
      <c r="FI124" s="161" t="e">
        <f t="shared" si="307"/>
        <v>#DIV/0!</v>
      </c>
      <c r="FJ124" s="226">
        <f>SUM(FJ125:FJ126)</f>
        <v>0</v>
      </c>
      <c r="FK124" s="161" t="e">
        <f t="shared" si="330"/>
        <v>#DIV/0!</v>
      </c>
      <c r="FL124" s="175"/>
      <c r="FM124" s="175"/>
      <c r="FN124" s="175"/>
      <c r="FO124" s="228">
        <f>SUM(FO125:FO126)</f>
        <v>0</v>
      </c>
    </row>
    <row r="125" spans="2:178" s="240" customFormat="1" ht="15" hidden="1" customHeight="1" x14ac:dyDescent="0.25">
      <c r="B125" s="229"/>
      <c r="C125" s="230" t="s">
        <v>143</v>
      </c>
      <c r="D125" s="231"/>
      <c r="E125" s="232">
        <f t="shared" si="338"/>
        <v>0</v>
      </c>
      <c r="F125" s="232"/>
      <c r="G125" s="232"/>
      <c r="H125" s="232">
        <f t="shared" si="339"/>
        <v>0</v>
      </c>
      <c r="I125" s="232">
        <f>L125-F125</f>
        <v>0</v>
      </c>
      <c r="J125" s="232"/>
      <c r="K125" s="232">
        <f t="shared" si="340"/>
        <v>0</v>
      </c>
      <c r="L125" s="232"/>
      <c r="M125" s="232"/>
      <c r="N125" s="232">
        <f t="shared" si="341"/>
        <v>0</v>
      </c>
      <c r="O125" s="232">
        <f>R125-L125</f>
        <v>0</v>
      </c>
      <c r="P125" s="232"/>
      <c r="Q125" s="233">
        <f t="shared" si="342"/>
        <v>0</v>
      </c>
      <c r="R125" s="233"/>
      <c r="S125" s="233"/>
      <c r="T125" s="233">
        <f t="shared" si="343"/>
        <v>0</v>
      </c>
      <c r="U125" s="233"/>
      <c r="V125" s="233"/>
      <c r="W125" s="233">
        <f t="shared" si="344"/>
        <v>0</v>
      </c>
      <c r="X125" s="233">
        <f>AA125-U125</f>
        <v>0</v>
      </c>
      <c r="Y125" s="233"/>
      <c r="Z125" s="233">
        <f t="shared" si="345"/>
        <v>0</v>
      </c>
      <c r="AA125" s="233"/>
      <c r="AB125" s="233"/>
      <c r="AC125" s="233">
        <f t="shared" si="346"/>
        <v>35965.071989999997</v>
      </c>
      <c r="AD125" s="233">
        <f>AG125-AA125</f>
        <v>35965.071989999997</v>
      </c>
      <c r="AE125" s="233"/>
      <c r="AF125" s="233">
        <f t="shared" si="347"/>
        <v>35965.071989999997</v>
      </c>
      <c r="AG125" s="233">
        <v>35965.071989999997</v>
      </c>
      <c r="AH125" s="233"/>
      <c r="AI125" s="234">
        <f t="shared" si="348"/>
        <v>0</v>
      </c>
      <c r="AJ125" s="233"/>
      <c r="AK125" s="234">
        <f t="shared" si="349"/>
        <v>0</v>
      </c>
      <c r="AL125" s="234">
        <f t="shared" si="349"/>
        <v>0</v>
      </c>
      <c r="AM125" s="233"/>
      <c r="AN125" s="233"/>
      <c r="AO125" s="235">
        <v>1</v>
      </c>
      <c r="AP125" s="233"/>
      <c r="AQ125" s="233"/>
      <c r="AR125" s="233">
        <f t="shared" si="366"/>
        <v>35965.071989999997</v>
      </c>
      <c r="AS125" s="233">
        <f t="shared" si="350"/>
        <v>205500</v>
      </c>
      <c r="AT125" s="233">
        <v>205500</v>
      </c>
      <c r="AU125" s="233">
        <v>0</v>
      </c>
      <c r="AV125" s="233">
        <f t="shared" si="351"/>
        <v>68200</v>
      </c>
      <c r="AW125" s="233">
        <v>68200</v>
      </c>
      <c r="AX125" s="233"/>
      <c r="AY125" s="233">
        <f t="shared" si="352"/>
        <v>273700</v>
      </c>
      <c r="AZ125" s="233">
        <f>AT125+AW125</f>
        <v>273700</v>
      </c>
      <c r="BA125" s="233"/>
      <c r="BB125" s="233">
        <f t="shared" si="353"/>
        <v>0</v>
      </c>
      <c r="BC125" s="233"/>
      <c r="BD125" s="233"/>
      <c r="BE125" s="233">
        <f t="shared" si="354"/>
        <v>0</v>
      </c>
      <c r="BF125" s="233">
        <f>BW125-BC125</f>
        <v>0</v>
      </c>
      <c r="BG125" s="233"/>
      <c r="BH125" s="233">
        <f t="shared" si="355"/>
        <v>387274.83100000001</v>
      </c>
      <c r="BI125" s="233">
        <v>387274.83100000001</v>
      </c>
      <c r="BJ125" s="233"/>
      <c r="BK125" s="236">
        <v>1</v>
      </c>
      <c r="BL125" s="237">
        <f t="shared" si="356"/>
        <v>273700</v>
      </c>
      <c r="BM125" s="237"/>
      <c r="BN125" s="237"/>
      <c r="BO125" s="237"/>
      <c r="BP125" s="237"/>
      <c r="BQ125" s="237"/>
      <c r="BR125" s="237"/>
      <c r="BS125" s="237">
        <f>BT125+BU125</f>
        <v>273700</v>
      </c>
      <c r="BT125" s="237">
        <f>AZ125-BN125-BQ125</f>
        <v>273700</v>
      </c>
      <c r="BU125" s="237"/>
      <c r="BV125" s="233">
        <f t="shared" si="357"/>
        <v>0</v>
      </c>
      <c r="BW125" s="233"/>
      <c r="BX125" s="233"/>
      <c r="BY125" s="233">
        <f t="shared" si="358"/>
        <v>0</v>
      </c>
      <c r="BZ125" s="233"/>
      <c r="CA125" s="233"/>
      <c r="CB125" s="233">
        <f t="shared" si="359"/>
        <v>0</v>
      </c>
      <c r="CC125" s="233">
        <v>0</v>
      </c>
      <c r="CD125" s="233"/>
      <c r="CE125" s="237">
        <v>1</v>
      </c>
      <c r="CF125" s="237">
        <f t="shared" si="360"/>
        <v>0</v>
      </c>
      <c r="CG125" s="233"/>
      <c r="CH125" s="233">
        <f t="shared" si="361"/>
        <v>0</v>
      </c>
      <c r="CI125" s="233">
        <v>0</v>
      </c>
      <c r="CJ125" s="233">
        <v>0</v>
      </c>
      <c r="CK125" s="233">
        <f t="shared" si="362"/>
        <v>244084.55559999999</v>
      </c>
      <c r="CL125" s="233">
        <f>CR125-CI125</f>
        <v>244084.55559999999</v>
      </c>
      <c r="CM125" s="233"/>
      <c r="CN125" s="233"/>
      <c r="CO125" s="233"/>
      <c r="CP125" s="233"/>
      <c r="CQ125" s="233">
        <f t="shared" si="363"/>
        <v>244084.55559999999</v>
      </c>
      <c r="CR125" s="233">
        <v>244084.55559999999</v>
      </c>
      <c r="CS125" s="233">
        <v>0</v>
      </c>
      <c r="CT125" s="233">
        <f t="shared" si="364"/>
        <v>0</v>
      </c>
      <c r="CU125" s="233"/>
      <c r="CV125" s="233"/>
      <c r="CW125" s="233">
        <f t="shared" si="333"/>
        <v>0</v>
      </c>
      <c r="CX125" s="233">
        <v>0</v>
      </c>
      <c r="CY125" s="233"/>
      <c r="CZ125" s="233">
        <f t="shared" si="365"/>
        <v>0</v>
      </c>
      <c r="DA125" s="233">
        <v>0</v>
      </c>
      <c r="DB125" s="233">
        <v>0</v>
      </c>
      <c r="DC125" s="233"/>
      <c r="DD125" s="233"/>
      <c r="DE125" s="233"/>
      <c r="DF125" s="233">
        <f t="shared" si="334"/>
        <v>0</v>
      </c>
      <c r="DG125" s="233">
        <v>0</v>
      </c>
      <c r="DH125" s="233"/>
      <c r="DI125" s="233">
        <f t="shared" si="335"/>
        <v>0</v>
      </c>
      <c r="DJ125" s="233">
        <v>0</v>
      </c>
      <c r="DK125" s="233"/>
      <c r="DL125" s="233"/>
      <c r="DM125" s="210">
        <f t="shared" si="297"/>
        <v>0</v>
      </c>
      <c r="DN125" s="215" t="e">
        <f t="shared" si="298"/>
        <v>#DIV/0!</v>
      </c>
      <c r="DO125" s="233">
        <v>0</v>
      </c>
      <c r="DP125" s="233"/>
      <c r="DQ125" s="233"/>
      <c r="DR125" s="171">
        <f t="shared" si="299"/>
        <v>0</v>
      </c>
      <c r="DS125" s="176" t="e">
        <f t="shared" si="287"/>
        <v>#DIV/0!</v>
      </c>
      <c r="DT125" s="171">
        <f t="shared" si="288"/>
        <v>0</v>
      </c>
      <c r="DU125" s="233"/>
      <c r="DV125" s="233"/>
      <c r="DW125" s="233"/>
      <c r="DX125" s="233" t="e">
        <f t="shared" si="336"/>
        <v>#DIV/0!</v>
      </c>
      <c r="DY125" s="176" t="e">
        <f t="shared" si="303"/>
        <v>#DIV/0!</v>
      </c>
      <c r="DZ125" s="233">
        <v>0</v>
      </c>
      <c r="EA125" s="176">
        <v>0</v>
      </c>
      <c r="EB125" s="171">
        <v>0</v>
      </c>
      <c r="EC125" s="176">
        <v>0</v>
      </c>
      <c r="ED125" s="233"/>
      <c r="EE125" s="176" t="e">
        <f t="shared" si="304"/>
        <v>#DIV/0!</v>
      </c>
      <c r="EF125" s="251" t="e">
        <f t="shared" si="337"/>
        <v>#DIV/0!</v>
      </c>
      <c r="EG125" s="188" t="e">
        <f t="shared" si="305"/>
        <v>#DIV/0!</v>
      </c>
      <c r="EH125" s="216" t="e">
        <f t="shared" si="290"/>
        <v>#DIV/0!</v>
      </c>
      <c r="EI125" s="188"/>
      <c r="EJ125" s="188"/>
      <c r="EK125" s="188"/>
      <c r="EL125" s="188"/>
      <c r="EM125" s="188"/>
      <c r="EN125" s="233">
        <v>0</v>
      </c>
      <c r="EO125" s="188">
        <v>0</v>
      </c>
      <c r="EP125" s="175">
        <v>0</v>
      </c>
      <c r="EQ125" s="188">
        <v>0</v>
      </c>
      <c r="ER125" s="233"/>
      <c r="ES125" s="188" t="e">
        <f t="shared" si="306"/>
        <v>#DIV/0!</v>
      </c>
      <c r="ET125" s="233"/>
      <c r="EU125" s="171" t="e">
        <f t="shared" si="300"/>
        <v>#DIV/0!</v>
      </c>
      <c r="EV125" s="188" t="e">
        <f t="shared" si="282"/>
        <v>#DIV/0!</v>
      </c>
      <c r="EW125" s="175" t="e">
        <f t="shared" si="320"/>
        <v>#DIV/0!</v>
      </c>
      <c r="EX125" s="233"/>
      <c r="EY125" s="233"/>
      <c r="EZ125" s="232"/>
      <c r="FA125" s="188" t="e">
        <f t="shared" si="291"/>
        <v>#DIV/0!</v>
      </c>
      <c r="FB125" s="232">
        <v>0</v>
      </c>
      <c r="FC125" s="161" t="e">
        <f t="shared" si="328"/>
        <v>#DIV/0!</v>
      </c>
      <c r="FD125" s="233"/>
      <c r="FE125" s="233"/>
      <c r="FF125" s="232"/>
      <c r="FG125" s="161" t="e">
        <f t="shared" si="293"/>
        <v>#DIV/0!</v>
      </c>
      <c r="FH125" s="232"/>
      <c r="FI125" s="161" t="e">
        <f t="shared" si="307"/>
        <v>#DIV/0!</v>
      </c>
      <c r="FJ125" s="232">
        <v>0</v>
      </c>
      <c r="FK125" s="161" t="e">
        <f t="shared" si="330"/>
        <v>#DIV/0!</v>
      </c>
      <c r="FL125" s="233"/>
      <c r="FM125" s="233"/>
      <c r="FN125" s="233"/>
      <c r="FO125" s="239"/>
    </row>
    <row r="126" spans="2:178" s="240" customFormat="1" ht="15" hidden="1" customHeight="1" x14ac:dyDescent="0.25">
      <c r="B126" s="229"/>
      <c r="C126" s="230" t="s">
        <v>166</v>
      </c>
      <c r="D126" s="231" t="s">
        <v>146</v>
      </c>
      <c r="E126" s="232">
        <f t="shared" si="338"/>
        <v>0</v>
      </c>
      <c r="F126" s="232"/>
      <c r="G126" s="232"/>
      <c r="H126" s="232">
        <f t="shared" si="339"/>
        <v>0</v>
      </c>
      <c r="I126" s="232">
        <f>L126-F126</f>
        <v>0</v>
      </c>
      <c r="J126" s="232"/>
      <c r="K126" s="232">
        <f t="shared" si="340"/>
        <v>0</v>
      </c>
      <c r="L126" s="232"/>
      <c r="M126" s="232"/>
      <c r="N126" s="232">
        <f t="shared" si="341"/>
        <v>0</v>
      </c>
      <c r="O126" s="232">
        <f>R126-L126</f>
        <v>0</v>
      </c>
      <c r="P126" s="232"/>
      <c r="Q126" s="233">
        <f t="shared" si="342"/>
        <v>0</v>
      </c>
      <c r="R126" s="233"/>
      <c r="S126" s="233"/>
      <c r="T126" s="233">
        <f t="shared" si="343"/>
        <v>0</v>
      </c>
      <c r="U126" s="233"/>
      <c r="V126" s="233"/>
      <c r="W126" s="233">
        <f t="shared" si="344"/>
        <v>0</v>
      </c>
      <c r="X126" s="233">
        <f>AA126-U126</f>
        <v>0</v>
      </c>
      <c r="Y126" s="233"/>
      <c r="Z126" s="233">
        <f t="shared" si="345"/>
        <v>0</v>
      </c>
      <c r="AA126" s="233"/>
      <c r="AB126" s="233"/>
      <c r="AC126" s="233">
        <f t="shared" si="346"/>
        <v>0</v>
      </c>
      <c r="AD126" s="233"/>
      <c r="AE126" s="233"/>
      <c r="AF126" s="233">
        <f t="shared" si="347"/>
        <v>0</v>
      </c>
      <c r="AG126" s="233"/>
      <c r="AH126" s="233"/>
      <c r="AI126" s="234">
        <f t="shared" si="348"/>
        <v>0</v>
      </c>
      <c r="AJ126" s="233"/>
      <c r="AK126" s="234">
        <f t="shared" si="349"/>
        <v>0</v>
      </c>
      <c r="AL126" s="234">
        <f t="shared" si="349"/>
        <v>0</v>
      </c>
      <c r="AM126" s="233"/>
      <c r="AN126" s="233"/>
      <c r="AO126" s="235">
        <v>1</v>
      </c>
      <c r="AP126" s="233"/>
      <c r="AQ126" s="233"/>
      <c r="AR126" s="233">
        <f t="shared" si="366"/>
        <v>0</v>
      </c>
      <c r="AS126" s="233">
        <f t="shared" si="350"/>
        <v>0</v>
      </c>
      <c r="AT126" s="233"/>
      <c r="AU126" s="233"/>
      <c r="AV126" s="233">
        <f t="shared" si="351"/>
        <v>0</v>
      </c>
      <c r="AW126" s="233">
        <f>AZ126-AT126</f>
        <v>0</v>
      </c>
      <c r="AX126" s="233"/>
      <c r="AY126" s="233">
        <f t="shared" si="352"/>
        <v>0</v>
      </c>
      <c r="AZ126" s="233"/>
      <c r="BA126" s="233"/>
      <c r="BB126" s="233">
        <f t="shared" si="353"/>
        <v>0</v>
      </c>
      <c r="BC126" s="233"/>
      <c r="BD126" s="233"/>
      <c r="BE126" s="233">
        <f t="shared" si="354"/>
        <v>0</v>
      </c>
      <c r="BF126" s="233">
        <f>BW126-BC126</f>
        <v>0</v>
      </c>
      <c r="BG126" s="233"/>
      <c r="BH126" s="233">
        <f t="shared" si="355"/>
        <v>4953.97</v>
      </c>
      <c r="BI126" s="233">
        <v>4953.97</v>
      </c>
      <c r="BJ126" s="233"/>
      <c r="BK126" s="236">
        <v>1</v>
      </c>
      <c r="BL126" s="237">
        <f t="shared" si="356"/>
        <v>0</v>
      </c>
      <c r="BM126" s="237"/>
      <c r="BN126" s="237"/>
      <c r="BO126" s="237"/>
      <c r="BP126" s="237"/>
      <c r="BQ126" s="237"/>
      <c r="BR126" s="237"/>
      <c r="BS126" s="237"/>
      <c r="BT126" s="237"/>
      <c r="BU126" s="237"/>
      <c r="BV126" s="233">
        <f t="shared" si="357"/>
        <v>0</v>
      </c>
      <c r="BW126" s="233"/>
      <c r="BX126" s="233"/>
      <c r="BY126" s="233">
        <f t="shared" si="358"/>
        <v>-4953.97</v>
      </c>
      <c r="BZ126" s="233">
        <f>CC126-BI126</f>
        <v>-4953.97</v>
      </c>
      <c r="CA126" s="233"/>
      <c r="CB126" s="233">
        <f t="shared" si="359"/>
        <v>0</v>
      </c>
      <c r="CC126" s="233">
        <v>0</v>
      </c>
      <c r="CD126" s="233"/>
      <c r="CE126" s="237">
        <v>1</v>
      </c>
      <c r="CF126" s="237">
        <f t="shared" si="360"/>
        <v>0</v>
      </c>
      <c r="CG126" s="233"/>
      <c r="CH126" s="233">
        <f t="shared" si="361"/>
        <v>0</v>
      </c>
      <c r="CI126" s="233"/>
      <c r="CJ126" s="233"/>
      <c r="CK126" s="233">
        <f t="shared" si="362"/>
        <v>4376.7443999999996</v>
      </c>
      <c r="CL126" s="233">
        <f>CR126-CI126</f>
        <v>4376.7443999999996</v>
      </c>
      <c r="CM126" s="233"/>
      <c r="CN126" s="233"/>
      <c r="CO126" s="233"/>
      <c r="CP126" s="233"/>
      <c r="CQ126" s="233">
        <f t="shared" si="363"/>
        <v>4376.7443999999996</v>
      </c>
      <c r="CR126" s="233">
        <v>4376.7443999999996</v>
      </c>
      <c r="CS126" s="233"/>
      <c r="CT126" s="233">
        <f t="shared" si="364"/>
        <v>0</v>
      </c>
      <c r="CU126" s="233"/>
      <c r="CV126" s="233"/>
      <c r="CW126" s="233">
        <f t="shared" si="333"/>
        <v>0</v>
      </c>
      <c r="CX126" s="233">
        <v>0</v>
      </c>
      <c r="CY126" s="233"/>
      <c r="CZ126" s="233">
        <f t="shared" si="365"/>
        <v>0</v>
      </c>
      <c r="DA126" s="233">
        <v>0</v>
      </c>
      <c r="DB126" s="233"/>
      <c r="DC126" s="233"/>
      <c r="DD126" s="233"/>
      <c r="DE126" s="233"/>
      <c r="DF126" s="233">
        <f t="shared" si="334"/>
        <v>0</v>
      </c>
      <c r="DG126" s="233">
        <v>0</v>
      </c>
      <c r="DH126" s="233"/>
      <c r="DI126" s="233">
        <f t="shared" si="335"/>
        <v>0</v>
      </c>
      <c r="DJ126" s="233">
        <v>0</v>
      </c>
      <c r="DK126" s="233"/>
      <c r="DL126" s="233"/>
      <c r="DM126" s="210">
        <f t="shared" si="297"/>
        <v>0</v>
      </c>
      <c r="DN126" s="215" t="e">
        <f t="shared" si="298"/>
        <v>#DIV/0!</v>
      </c>
      <c r="DO126" s="233">
        <v>0</v>
      </c>
      <c r="DP126" s="233"/>
      <c r="DQ126" s="233"/>
      <c r="DR126" s="171">
        <f t="shared" si="299"/>
        <v>0</v>
      </c>
      <c r="DS126" s="176" t="e">
        <f t="shared" si="287"/>
        <v>#DIV/0!</v>
      </c>
      <c r="DT126" s="171">
        <f t="shared" si="288"/>
        <v>0</v>
      </c>
      <c r="DU126" s="233"/>
      <c r="DV126" s="233"/>
      <c r="DW126" s="233"/>
      <c r="DX126" s="233" t="e">
        <f t="shared" si="336"/>
        <v>#DIV/0!</v>
      </c>
      <c r="DY126" s="176" t="e">
        <f t="shared" si="303"/>
        <v>#DIV/0!</v>
      </c>
      <c r="DZ126" s="233">
        <v>0</v>
      </c>
      <c r="EA126" s="176">
        <v>0</v>
      </c>
      <c r="EB126" s="171">
        <v>0</v>
      </c>
      <c r="EC126" s="176">
        <v>0</v>
      </c>
      <c r="ED126" s="233"/>
      <c r="EE126" s="176" t="e">
        <f t="shared" si="304"/>
        <v>#DIV/0!</v>
      </c>
      <c r="EF126" s="251" t="e">
        <f t="shared" si="337"/>
        <v>#DIV/0!</v>
      </c>
      <c r="EG126" s="188" t="e">
        <f t="shared" si="305"/>
        <v>#DIV/0!</v>
      </c>
      <c r="EH126" s="216" t="e">
        <f t="shared" si="290"/>
        <v>#DIV/0!</v>
      </c>
      <c r="EI126" s="188"/>
      <c r="EJ126" s="188"/>
      <c r="EK126" s="188"/>
      <c r="EL126" s="188"/>
      <c r="EM126" s="188"/>
      <c r="EN126" s="233">
        <v>0</v>
      </c>
      <c r="EO126" s="188">
        <v>0</v>
      </c>
      <c r="EP126" s="175">
        <v>0</v>
      </c>
      <c r="EQ126" s="188">
        <v>0</v>
      </c>
      <c r="ER126" s="233"/>
      <c r="ES126" s="188" t="e">
        <f t="shared" si="306"/>
        <v>#DIV/0!</v>
      </c>
      <c r="ET126" s="233"/>
      <c r="EU126" s="171" t="e">
        <f t="shared" si="300"/>
        <v>#DIV/0!</v>
      </c>
      <c r="EV126" s="188" t="e">
        <f t="shared" si="282"/>
        <v>#DIV/0!</v>
      </c>
      <c r="EW126" s="175" t="e">
        <f t="shared" si="320"/>
        <v>#DIV/0!</v>
      </c>
      <c r="EX126" s="233"/>
      <c r="EY126" s="233"/>
      <c r="EZ126" s="232"/>
      <c r="FA126" s="188" t="e">
        <f t="shared" si="291"/>
        <v>#DIV/0!</v>
      </c>
      <c r="FB126" s="232">
        <v>0</v>
      </c>
      <c r="FC126" s="161" t="e">
        <f t="shared" si="328"/>
        <v>#DIV/0!</v>
      </c>
      <c r="FD126" s="233"/>
      <c r="FE126" s="233"/>
      <c r="FF126" s="232"/>
      <c r="FG126" s="161" t="e">
        <f t="shared" si="293"/>
        <v>#DIV/0!</v>
      </c>
      <c r="FH126" s="232"/>
      <c r="FI126" s="161" t="e">
        <f t="shared" si="307"/>
        <v>#DIV/0!</v>
      </c>
      <c r="FJ126" s="232">
        <v>0</v>
      </c>
      <c r="FK126" s="161" t="e">
        <f t="shared" si="330"/>
        <v>#DIV/0!</v>
      </c>
      <c r="FL126" s="233"/>
      <c r="FM126" s="233"/>
      <c r="FN126" s="233"/>
      <c r="FO126" s="239"/>
    </row>
    <row r="127" spans="2:178" s="308" customFormat="1" ht="85.5" customHeight="1" x14ac:dyDescent="0.25">
      <c r="B127" s="150" t="s">
        <v>64</v>
      </c>
      <c r="C127" s="151" t="s">
        <v>257</v>
      </c>
      <c r="D127" s="301"/>
      <c r="E127" s="302"/>
      <c r="F127" s="302"/>
      <c r="G127" s="302"/>
      <c r="H127" s="302"/>
      <c r="I127" s="302"/>
      <c r="J127" s="302"/>
      <c r="K127" s="302"/>
      <c r="L127" s="302"/>
      <c r="M127" s="302"/>
      <c r="N127" s="302"/>
      <c r="O127" s="302"/>
      <c r="P127" s="302"/>
      <c r="Q127" s="303"/>
      <c r="R127" s="303"/>
      <c r="S127" s="303"/>
      <c r="T127" s="303"/>
      <c r="U127" s="303"/>
      <c r="V127" s="303"/>
      <c r="W127" s="303"/>
      <c r="X127" s="303"/>
      <c r="Y127" s="303"/>
      <c r="Z127" s="303"/>
      <c r="AA127" s="303"/>
      <c r="AB127" s="303"/>
      <c r="AC127" s="303"/>
      <c r="AD127" s="303"/>
      <c r="AE127" s="303"/>
      <c r="AF127" s="303"/>
      <c r="AG127" s="303"/>
      <c r="AH127" s="303"/>
      <c r="AI127" s="304"/>
      <c r="AJ127" s="303"/>
      <c r="AK127" s="304"/>
      <c r="AL127" s="304"/>
      <c r="AM127" s="303"/>
      <c r="AN127" s="303"/>
      <c r="AO127" s="305"/>
      <c r="AP127" s="303"/>
      <c r="AQ127" s="303"/>
      <c r="AR127" s="303"/>
      <c r="AS127" s="303"/>
      <c r="AT127" s="303"/>
      <c r="AU127" s="303"/>
      <c r="AV127" s="303"/>
      <c r="AW127" s="303"/>
      <c r="AX127" s="303"/>
      <c r="AY127" s="303"/>
      <c r="AZ127" s="303"/>
      <c r="BA127" s="303"/>
      <c r="BB127" s="303"/>
      <c r="BC127" s="303"/>
      <c r="BD127" s="303"/>
      <c r="BE127" s="303"/>
      <c r="BF127" s="303"/>
      <c r="BG127" s="303"/>
      <c r="BH127" s="303"/>
      <c r="BI127" s="303"/>
      <c r="BJ127" s="303"/>
      <c r="BK127" s="306"/>
      <c r="BL127" s="307"/>
      <c r="BM127" s="307"/>
      <c r="BN127" s="307"/>
      <c r="BO127" s="307"/>
      <c r="BP127" s="307"/>
      <c r="BQ127" s="307"/>
      <c r="BR127" s="307"/>
      <c r="BS127" s="307"/>
      <c r="BT127" s="307"/>
      <c r="BU127" s="307"/>
      <c r="BV127" s="303"/>
      <c r="BW127" s="303"/>
      <c r="BX127" s="303"/>
      <c r="BY127" s="303"/>
      <c r="BZ127" s="303"/>
      <c r="CA127" s="303"/>
      <c r="CB127" s="303"/>
      <c r="CC127" s="303"/>
      <c r="CD127" s="303"/>
      <c r="CE127" s="307"/>
      <c r="CF127" s="307"/>
      <c r="CG127" s="303"/>
      <c r="CH127" s="303"/>
      <c r="CI127" s="303"/>
      <c r="CJ127" s="303"/>
      <c r="CK127" s="303"/>
      <c r="CL127" s="303"/>
      <c r="CM127" s="303"/>
      <c r="CN127" s="303"/>
      <c r="CO127" s="303"/>
      <c r="CP127" s="303"/>
      <c r="CQ127" s="303"/>
      <c r="CR127" s="303"/>
      <c r="CS127" s="303"/>
      <c r="CT127" s="303"/>
      <c r="CU127" s="303"/>
      <c r="CV127" s="303"/>
      <c r="CW127" s="155">
        <f>CW128</f>
        <v>20000</v>
      </c>
      <c r="CX127" s="155">
        <f>CX128</f>
        <v>20000</v>
      </c>
      <c r="CY127" s="155">
        <v>0</v>
      </c>
      <c r="CZ127" s="303"/>
      <c r="DA127" s="303"/>
      <c r="DB127" s="303"/>
      <c r="DC127" s="303"/>
      <c r="DD127" s="303"/>
      <c r="DE127" s="303"/>
      <c r="DF127" s="155">
        <v>0</v>
      </c>
      <c r="DG127" s="155">
        <v>0</v>
      </c>
      <c r="DH127" s="155">
        <v>0</v>
      </c>
      <c r="DI127" s="155">
        <f>DJ127</f>
        <v>20000</v>
      </c>
      <c r="DJ127" s="155">
        <f>DJ128</f>
        <v>20000</v>
      </c>
      <c r="DK127" s="155">
        <v>0</v>
      </c>
      <c r="DL127" s="155">
        <v>0</v>
      </c>
      <c r="DM127" s="155">
        <f t="shared" si="297"/>
        <v>17000</v>
      </c>
      <c r="DN127" s="160">
        <f t="shared" si="298"/>
        <v>0.85</v>
      </c>
      <c r="DO127" s="155">
        <f>DO128</f>
        <v>17000</v>
      </c>
      <c r="DP127" s="155"/>
      <c r="DQ127" s="155">
        <v>0</v>
      </c>
      <c r="DR127" s="155">
        <f t="shared" si="299"/>
        <v>3000</v>
      </c>
      <c r="DS127" s="160">
        <f t="shared" si="287"/>
        <v>0.15</v>
      </c>
      <c r="DT127" s="155">
        <f t="shared" si="288"/>
        <v>3000</v>
      </c>
      <c r="DU127" s="155"/>
      <c r="DV127" s="155"/>
      <c r="DW127" s="155"/>
      <c r="DX127" s="155">
        <f>DZ127</f>
        <v>0</v>
      </c>
      <c r="DY127" s="160">
        <f t="shared" si="303"/>
        <v>0</v>
      </c>
      <c r="DZ127" s="155">
        <f>DZ128</f>
        <v>0</v>
      </c>
      <c r="EA127" s="160">
        <v>0</v>
      </c>
      <c r="EB127" s="155">
        <v>0</v>
      </c>
      <c r="EC127" s="160">
        <v>0</v>
      </c>
      <c r="ED127" s="155"/>
      <c r="EE127" s="160">
        <v>0</v>
      </c>
      <c r="EF127" s="155">
        <f>EN127</f>
        <v>17000</v>
      </c>
      <c r="EG127" s="161">
        <f t="shared" si="305"/>
        <v>0.85</v>
      </c>
      <c r="EH127" s="161">
        <f t="shared" si="290"/>
        <v>1</v>
      </c>
      <c r="EI127" s="161"/>
      <c r="EJ127" s="161"/>
      <c r="EK127" s="161"/>
      <c r="EL127" s="161"/>
      <c r="EM127" s="161"/>
      <c r="EN127" s="155">
        <f>EN128</f>
        <v>17000</v>
      </c>
      <c r="EO127" s="161">
        <f t="shared" ref="EO127:EO143" si="367">EN127/DJ127</f>
        <v>0.85</v>
      </c>
      <c r="EP127" s="158">
        <v>0</v>
      </c>
      <c r="EQ127" s="161">
        <v>0</v>
      </c>
      <c r="ER127" s="155">
        <v>0</v>
      </c>
      <c r="ES127" s="161">
        <v>0</v>
      </c>
      <c r="ET127" s="155">
        <v>0</v>
      </c>
      <c r="EU127" s="155">
        <f t="shared" si="300"/>
        <v>3000</v>
      </c>
      <c r="EV127" s="161">
        <f t="shared" si="282"/>
        <v>0.15</v>
      </c>
      <c r="EW127" s="158">
        <f>EW128</f>
        <v>3000</v>
      </c>
      <c r="EX127" s="155"/>
      <c r="EY127" s="155"/>
      <c r="EZ127" s="153"/>
      <c r="FA127" s="161">
        <f t="shared" si="291"/>
        <v>0</v>
      </c>
      <c r="FB127" s="153"/>
      <c r="FC127" s="161">
        <f t="shared" si="328"/>
        <v>0</v>
      </c>
      <c r="FD127" s="155"/>
      <c r="FE127" s="155"/>
      <c r="FF127" s="153"/>
      <c r="FG127" s="161">
        <v>0</v>
      </c>
      <c r="FH127" s="153">
        <f>FJ127</f>
        <v>20000</v>
      </c>
      <c r="FI127" s="161">
        <f t="shared" si="307"/>
        <v>1</v>
      </c>
      <c r="FJ127" s="153">
        <f>FJ128</f>
        <v>20000</v>
      </c>
      <c r="FK127" s="161">
        <f t="shared" si="330"/>
        <v>1</v>
      </c>
      <c r="FL127" s="155"/>
      <c r="FM127" s="155"/>
      <c r="FN127" s="155"/>
      <c r="FO127" s="162"/>
    </row>
    <row r="128" spans="2:178" s="297" customFormat="1" ht="81" customHeight="1" x14ac:dyDescent="0.2">
      <c r="B128" s="225" t="s">
        <v>62</v>
      </c>
      <c r="C128" s="309" t="s">
        <v>258</v>
      </c>
      <c r="D128" s="290" t="s">
        <v>208</v>
      </c>
      <c r="E128" s="167">
        <f>F128+G128</f>
        <v>112693.5</v>
      </c>
      <c r="F128" s="167"/>
      <c r="G128" s="167">
        <v>112693.5</v>
      </c>
      <c r="H128" s="167">
        <f>I128+J128</f>
        <v>0</v>
      </c>
      <c r="I128" s="167"/>
      <c r="J128" s="167">
        <f>M128-G128</f>
        <v>0</v>
      </c>
      <c r="K128" s="167">
        <f>L128+M128</f>
        <v>112693.5</v>
      </c>
      <c r="L128" s="167"/>
      <c r="M128" s="167">
        <v>112693.5</v>
      </c>
      <c r="N128" s="167">
        <f>O128+P128</f>
        <v>40000</v>
      </c>
      <c r="O128" s="167"/>
      <c r="P128" s="167">
        <f>S128-M128</f>
        <v>40000</v>
      </c>
      <c r="Q128" s="170">
        <f>R128+S128</f>
        <v>152693.5</v>
      </c>
      <c r="R128" s="170"/>
      <c r="S128" s="170">
        <f>112693.5+40000</f>
        <v>152693.5</v>
      </c>
      <c r="T128" s="170">
        <f>U128+V128</f>
        <v>0</v>
      </c>
      <c r="U128" s="170"/>
      <c r="V128" s="170"/>
      <c r="W128" s="170">
        <f>X128+Y128</f>
        <v>172677.7</v>
      </c>
      <c r="X128" s="170"/>
      <c r="Y128" s="170">
        <f>AB128-V128</f>
        <v>172677.7</v>
      </c>
      <c r="Z128" s="170">
        <f>AA128+AB128</f>
        <v>172677.7</v>
      </c>
      <c r="AA128" s="170"/>
      <c r="AB128" s="170">
        <v>172677.7</v>
      </c>
      <c r="AC128" s="170">
        <f>AD128+AE128</f>
        <v>0</v>
      </c>
      <c r="AD128" s="170"/>
      <c r="AE128" s="170">
        <v>0</v>
      </c>
      <c r="AF128" s="170" t="e">
        <f>AG128+AH128</f>
        <v>#REF!</v>
      </c>
      <c r="AG128" s="170"/>
      <c r="AH128" s="170" t="e">
        <f>'[1]2017_с остатком на торги'!$AH$114</f>
        <v>#REF!</v>
      </c>
      <c r="AI128" s="170">
        <v>0</v>
      </c>
      <c r="AJ128" s="170">
        <v>0</v>
      </c>
      <c r="AK128" s="170">
        <f>Z128-AJ128</f>
        <v>172677.7</v>
      </c>
      <c r="AL128" s="170" t="e">
        <f>AF128-AJ128</f>
        <v>#REF!</v>
      </c>
      <c r="AM128" s="170" t="s">
        <v>209</v>
      </c>
      <c r="AN128" s="170" t="s">
        <v>210</v>
      </c>
      <c r="AO128" s="235">
        <v>1</v>
      </c>
      <c r="AP128" s="170"/>
      <c r="AQ128" s="170"/>
      <c r="AR128" s="170" t="e">
        <f>AF128-AP128</f>
        <v>#REF!</v>
      </c>
      <c r="AS128" s="170">
        <f>AT128+AU128</f>
        <v>100000</v>
      </c>
      <c r="AT128" s="170"/>
      <c r="AU128" s="170">
        <v>100000</v>
      </c>
      <c r="AV128" s="170">
        <f>AW128+AX128</f>
        <v>0</v>
      </c>
      <c r="AW128" s="170"/>
      <c r="AX128" s="170">
        <v>0</v>
      </c>
      <c r="AY128" s="170">
        <f>AZ128+BA128</f>
        <v>100000</v>
      </c>
      <c r="AZ128" s="170"/>
      <c r="BA128" s="170">
        <f>AU128</f>
        <v>100000</v>
      </c>
      <c r="BB128" s="170">
        <f>BC128+BD128</f>
        <v>100000</v>
      </c>
      <c r="BC128" s="170"/>
      <c r="BD128" s="170">
        <v>100000</v>
      </c>
      <c r="BE128" s="170">
        <f>BF128+BG128</f>
        <v>154943.94699999999</v>
      </c>
      <c r="BF128" s="170"/>
      <c r="BG128" s="170">
        <f>BJ128-BA128</f>
        <v>154943.94699999999</v>
      </c>
      <c r="BH128" s="170">
        <f>BI128+BJ128</f>
        <v>254943.94699999999</v>
      </c>
      <c r="BI128" s="170"/>
      <c r="BJ128" s="170">
        <v>254943.94699999999</v>
      </c>
      <c r="BK128" s="236">
        <v>1</v>
      </c>
      <c r="BL128" s="237">
        <f>AY128</f>
        <v>100000</v>
      </c>
      <c r="BM128" s="170"/>
      <c r="BN128" s="170"/>
      <c r="BO128" s="170"/>
      <c r="BP128" s="170"/>
      <c r="BQ128" s="170"/>
      <c r="BR128" s="170"/>
      <c r="BS128" s="170">
        <f>BT128+BU128</f>
        <v>254943.94699999999</v>
      </c>
      <c r="BT128" s="170"/>
      <c r="BU128" s="170">
        <f>BJ128-BO128</f>
        <v>254943.94699999999</v>
      </c>
      <c r="BV128" s="170">
        <f>BW128+BX128</f>
        <v>100000</v>
      </c>
      <c r="BW128" s="170"/>
      <c r="BX128" s="170">
        <v>100000</v>
      </c>
      <c r="BY128" s="170" t="e">
        <f>BZ128+CA128</f>
        <v>#REF!</v>
      </c>
      <c r="BZ128" s="170"/>
      <c r="CA128" s="170" t="e">
        <f>CD128-BJ128</f>
        <v>#REF!</v>
      </c>
      <c r="CB128" s="170" t="e">
        <f>CC128+CD128</f>
        <v>#REF!</v>
      </c>
      <c r="CC128" s="170"/>
      <c r="CD128" s="170" t="e">
        <f>CD150+CD155+CD161+CD164+CD169+CD172+CD174</f>
        <v>#REF!</v>
      </c>
      <c r="CE128" s="237" t="e">
        <f t="shared" ref="CE128:CS128" si="368">SUM(CE153:CE177)</f>
        <v>#REF!</v>
      </c>
      <c r="CF128" s="237" t="e">
        <f t="shared" si="368"/>
        <v>#REF!</v>
      </c>
      <c r="CG128" s="170" t="e">
        <f t="shared" si="368"/>
        <v>#REF!</v>
      </c>
      <c r="CH128" s="170" t="e">
        <f t="shared" si="368"/>
        <v>#REF!</v>
      </c>
      <c r="CI128" s="170" t="e">
        <f t="shared" si="368"/>
        <v>#REF!</v>
      </c>
      <c r="CJ128" s="170" t="e">
        <f t="shared" si="368"/>
        <v>#REF!</v>
      </c>
      <c r="CK128" s="170" t="e">
        <f t="shared" si="368"/>
        <v>#REF!</v>
      </c>
      <c r="CL128" s="170" t="e">
        <f t="shared" si="368"/>
        <v>#REF!</v>
      </c>
      <c r="CM128" s="170" t="e">
        <f t="shared" si="368"/>
        <v>#REF!</v>
      </c>
      <c r="CN128" s="170" t="e">
        <f t="shared" si="368"/>
        <v>#REF!</v>
      </c>
      <c r="CO128" s="170" t="e">
        <f t="shared" si="368"/>
        <v>#REF!</v>
      </c>
      <c r="CP128" s="170" t="e">
        <f t="shared" si="368"/>
        <v>#REF!</v>
      </c>
      <c r="CQ128" s="170" t="e">
        <f t="shared" si="368"/>
        <v>#REF!</v>
      </c>
      <c r="CR128" s="170" t="e">
        <f t="shared" si="368"/>
        <v>#REF!</v>
      </c>
      <c r="CS128" s="170" t="e">
        <f t="shared" si="368"/>
        <v>#REF!</v>
      </c>
      <c r="CT128" s="170" t="e">
        <f>CU128+CV128</f>
        <v>#REF!</v>
      </c>
      <c r="CU128" s="170">
        <f>SUM(CU153:CU177)</f>
        <v>1134616.6597699998</v>
      </c>
      <c r="CV128" s="170" t="e">
        <f>CV150+CV155+CV161+CV164+CV169+CV172+CV174</f>
        <v>#REF!</v>
      </c>
      <c r="CW128" s="170">
        <f>CX128+CY128</f>
        <v>20000</v>
      </c>
      <c r="CX128" s="170">
        <v>20000</v>
      </c>
      <c r="CY128" s="170">
        <v>0</v>
      </c>
      <c r="CZ128" s="170">
        <f>DA128+DB128</f>
        <v>0</v>
      </c>
      <c r="DA128" s="170"/>
      <c r="DB128" s="170">
        <v>0</v>
      </c>
      <c r="DC128" s="170">
        <f>DD128+DE128</f>
        <v>0</v>
      </c>
      <c r="DD128" s="170"/>
      <c r="DE128" s="170">
        <v>0</v>
      </c>
      <c r="DF128" s="170">
        <f>DG128+DH128</f>
        <v>0</v>
      </c>
      <c r="DG128" s="170">
        <f>DJ128-CX128</f>
        <v>0</v>
      </c>
      <c r="DH128" s="170">
        <v>0</v>
      </c>
      <c r="DI128" s="170">
        <f>DJ128+DL128</f>
        <v>20000</v>
      </c>
      <c r="DJ128" s="170">
        <v>20000</v>
      </c>
      <c r="DK128" s="170">
        <v>0</v>
      </c>
      <c r="DL128" s="170">
        <v>0</v>
      </c>
      <c r="DM128" s="170">
        <f t="shared" si="297"/>
        <v>17000</v>
      </c>
      <c r="DN128" s="280">
        <f t="shared" si="298"/>
        <v>0.85</v>
      </c>
      <c r="DO128" s="170">
        <v>17000</v>
      </c>
      <c r="DP128" s="170"/>
      <c r="DQ128" s="170">
        <v>0</v>
      </c>
      <c r="DR128" s="170">
        <f t="shared" si="299"/>
        <v>3000</v>
      </c>
      <c r="DS128" s="280">
        <f t="shared" si="287"/>
        <v>0.15</v>
      </c>
      <c r="DT128" s="170">
        <f t="shared" si="288"/>
        <v>3000</v>
      </c>
      <c r="DU128" s="170"/>
      <c r="DV128" s="170"/>
      <c r="DW128" s="170"/>
      <c r="DX128" s="170">
        <v>0</v>
      </c>
      <c r="DY128" s="280">
        <f t="shared" si="303"/>
        <v>0</v>
      </c>
      <c r="DZ128" s="170">
        <v>0</v>
      </c>
      <c r="EA128" s="280">
        <f t="shared" ref="EA128:EA146" si="369">DZ128/DJ128</f>
        <v>0</v>
      </c>
      <c r="EB128" s="170">
        <v>0</v>
      </c>
      <c r="EC128" s="280">
        <v>0</v>
      </c>
      <c r="ED128" s="170"/>
      <c r="EE128" s="280">
        <v>0</v>
      </c>
      <c r="EF128" s="170">
        <f>EN128</f>
        <v>17000</v>
      </c>
      <c r="EG128" s="238">
        <f t="shared" si="305"/>
        <v>0.85</v>
      </c>
      <c r="EH128" s="238">
        <f t="shared" si="290"/>
        <v>1</v>
      </c>
      <c r="EI128" s="238"/>
      <c r="EJ128" s="238"/>
      <c r="EK128" s="238"/>
      <c r="EL128" s="238"/>
      <c r="EM128" s="238"/>
      <c r="EN128" s="170">
        <v>17000</v>
      </c>
      <c r="EO128" s="238">
        <f t="shared" si="367"/>
        <v>0.85</v>
      </c>
      <c r="EP128" s="237">
        <v>0</v>
      </c>
      <c r="EQ128" s="238">
        <v>0</v>
      </c>
      <c r="ER128" s="170">
        <v>0</v>
      </c>
      <c r="ES128" s="238">
        <v>0</v>
      </c>
      <c r="ET128" s="170">
        <v>0</v>
      </c>
      <c r="EU128" s="170">
        <f t="shared" si="300"/>
        <v>3000</v>
      </c>
      <c r="EV128" s="238">
        <f t="shared" si="282"/>
        <v>0.15</v>
      </c>
      <c r="EW128" s="237">
        <f>DJ128-EN128</f>
        <v>3000</v>
      </c>
      <c r="EX128" s="170"/>
      <c r="EY128" s="170"/>
      <c r="EZ128" s="167"/>
      <c r="FA128" s="238">
        <f t="shared" si="291"/>
        <v>0</v>
      </c>
      <c r="FB128" s="167">
        <v>0</v>
      </c>
      <c r="FC128" s="238">
        <f t="shared" si="328"/>
        <v>0</v>
      </c>
      <c r="FD128" s="170"/>
      <c r="FE128" s="170"/>
      <c r="FF128" s="167"/>
      <c r="FG128" s="238">
        <v>0</v>
      </c>
      <c r="FH128" s="167">
        <f>FJ128</f>
        <v>20000</v>
      </c>
      <c r="FI128" s="238">
        <f t="shared" si="307"/>
        <v>1</v>
      </c>
      <c r="FJ128" s="167">
        <v>20000</v>
      </c>
      <c r="FK128" s="238">
        <f t="shared" si="330"/>
        <v>1</v>
      </c>
      <c r="FL128" s="170"/>
      <c r="FM128" s="170"/>
      <c r="FN128" s="170"/>
      <c r="FO128" s="292">
        <v>0</v>
      </c>
      <c r="FP128" s="293"/>
      <c r="FQ128" s="293"/>
      <c r="FR128" s="293"/>
      <c r="FS128" s="293"/>
      <c r="FT128" s="293"/>
      <c r="FU128" s="293"/>
      <c r="FV128" s="293"/>
    </row>
    <row r="129" spans="2:178" s="287" customFormat="1" ht="51.75" customHeight="1" x14ac:dyDescent="0.25">
      <c r="B129" s="150" t="s">
        <v>65</v>
      </c>
      <c r="C129" s="151" t="s">
        <v>259</v>
      </c>
      <c r="D129" s="152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6"/>
      <c r="AP129" s="155"/>
      <c r="AQ129" s="155"/>
      <c r="AR129" s="155"/>
      <c r="AS129" s="155"/>
      <c r="AT129" s="155"/>
      <c r="AU129" s="155"/>
      <c r="AV129" s="155"/>
      <c r="AW129" s="155"/>
      <c r="AX129" s="155"/>
      <c r="AY129" s="155"/>
      <c r="AZ129" s="155"/>
      <c r="BA129" s="155"/>
      <c r="BB129" s="155"/>
      <c r="BC129" s="155"/>
      <c r="BD129" s="155"/>
      <c r="BE129" s="155"/>
      <c r="BF129" s="155"/>
      <c r="BG129" s="155"/>
      <c r="BH129" s="155"/>
      <c r="BI129" s="155"/>
      <c r="BJ129" s="155"/>
      <c r="BK129" s="157"/>
      <c r="BL129" s="158"/>
      <c r="BM129" s="155"/>
      <c r="BN129" s="155"/>
      <c r="BO129" s="155"/>
      <c r="BP129" s="155"/>
      <c r="BQ129" s="155"/>
      <c r="BR129" s="155"/>
      <c r="BS129" s="155"/>
      <c r="BT129" s="155"/>
      <c r="BU129" s="155"/>
      <c r="BV129" s="155"/>
      <c r="BW129" s="155"/>
      <c r="BX129" s="155"/>
      <c r="BY129" s="155"/>
      <c r="BZ129" s="155"/>
      <c r="CA129" s="155"/>
      <c r="CB129" s="155"/>
      <c r="CC129" s="155"/>
      <c r="CD129" s="155"/>
      <c r="CE129" s="158"/>
      <c r="CF129" s="158"/>
      <c r="CG129" s="155"/>
      <c r="CH129" s="155"/>
      <c r="CI129" s="155"/>
      <c r="CJ129" s="155"/>
      <c r="CK129" s="155"/>
      <c r="CL129" s="155"/>
      <c r="CM129" s="155"/>
      <c r="CN129" s="155"/>
      <c r="CO129" s="155"/>
      <c r="CP129" s="155"/>
      <c r="CQ129" s="155"/>
      <c r="CR129" s="155"/>
      <c r="CS129" s="155"/>
      <c r="CT129" s="155"/>
      <c r="CU129" s="155"/>
      <c r="CV129" s="155"/>
      <c r="CW129" s="155">
        <f>CW130</f>
        <v>0</v>
      </c>
      <c r="CX129" s="155">
        <f t="shared" ref="CX129:FO129" si="370">CX130</f>
        <v>0</v>
      </c>
      <c r="CY129" s="155">
        <f t="shared" si="370"/>
        <v>0</v>
      </c>
      <c r="CZ129" s="155">
        <f t="shared" si="370"/>
        <v>545601.30000000005</v>
      </c>
      <c r="DA129" s="155">
        <f t="shared" si="370"/>
        <v>545601.30000000005</v>
      </c>
      <c r="DB129" s="155">
        <f t="shared" si="370"/>
        <v>0</v>
      </c>
      <c r="DC129" s="155" t="e">
        <f t="shared" si="370"/>
        <v>#DIV/0!</v>
      </c>
      <c r="DD129" s="155" t="e">
        <f t="shared" si="370"/>
        <v>#DIV/0!</v>
      </c>
      <c r="DE129" s="155">
        <f t="shared" si="370"/>
        <v>0</v>
      </c>
      <c r="DF129" s="155">
        <f t="shared" si="370"/>
        <v>791342.33416000009</v>
      </c>
      <c r="DG129" s="155">
        <f t="shared" si="370"/>
        <v>791342.33416000009</v>
      </c>
      <c r="DH129" s="155">
        <f t="shared" si="370"/>
        <v>0</v>
      </c>
      <c r="DI129" s="155">
        <f t="shared" si="370"/>
        <v>791342.33416000009</v>
      </c>
      <c r="DJ129" s="155">
        <f t="shared" si="370"/>
        <v>791342.33416000009</v>
      </c>
      <c r="DK129" s="155">
        <v>0</v>
      </c>
      <c r="DL129" s="155">
        <f t="shared" si="370"/>
        <v>0</v>
      </c>
      <c r="DM129" s="155">
        <f t="shared" si="297"/>
        <v>557942.91232</v>
      </c>
      <c r="DN129" s="160">
        <f t="shared" si="298"/>
        <v>0.70505884524963447</v>
      </c>
      <c r="DO129" s="155">
        <f t="shared" si="370"/>
        <v>557942.91232</v>
      </c>
      <c r="DP129" s="155"/>
      <c r="DQ129" s="155">
        <f t="shared" si="370"/>
        <v>0</v>
      </c>
      <c r="DR129" s="155">
        <f t="shared" si="299"/>
        <v>233399.42184000008</v>
      </c>
      <c r="DS129" s="160">
        <f t="shared" si="287"/>
        <v>0.29494115475036559</v>
      </c>
      <c r="DT129" s="155">
        <f t="shared" si="288"/>
        <v>233399.42184000008</v>
      </c>
      <c r="DU129" s="155"/>
      <c r="DV129" s="155"/>
      <c r="DW129" s="155"/>
      <c r="DX129" s="155">
        <f t="shared" si="370"/>
        <v>40370.927490000002</v>
      </c>
      <c r="DY129" s="160">
        <f t="shared" si="303"/>
        <v>5.1015756073322212E-2</v>
      </c>
      <c r="DZ129" s="155">
        <f t="shared" si="370"/>
        <v>40370.927490000002</v>
      </c>
      <c r="EA129" s="160">
        <f t="shared" si="369"/>
        <v>5.1015756073322212E-2</v>
      </c>
      <c r="EB129" s="155">
        <v>0</v>
      </c>
      <c r="EC129" s="160">
        <v>0</v>
      </c>
      <c r="ED129" s="155"/>
      <c r="EE129" s="160">
        <v>0</v>
      </c>
      <c r="EF129" s="155">
        <f t="shared" si="370"/>
        <v>474160.98339000007</v>
      </c>
      <c r="EG129" s="161">
        <f t="shared" si="305"/>
        <v>0.59918566582604982</v>
      </c>
      <c r="EH129" s="161">
        <f t="shared" si="290"/>
        <v>0.8498378112168794</v>
      </c>
      <c r="EI129" s="161"/>
      <c r="EJ129" s="161"/>
      <c r="EK129" s="161"/>
      <c r="EL129" s="161"/>
      <c r="EM129" s="161"/>
      <c r="EN129" s="155">
        <f t="shared" si="370"/>
        <v>474160.98339000007</v>
      </c>
      <c r="EO129" s="161">
        <f t="shared" si="367"/>
        <v>0.59918566582604982</v>
      </c>
      <c r="EP129" s="158">
        <v>0</v>
      </c>
      <c r="EQ129" s="161">
        <v>0</v>
      </c>
      <c r="ER129" s="155">
        <v>0</v>
      </c>
      <c r="ES129" s="161">
        <v>0</v>
      </c>
      <c r="ET129" s="155">
        <f t="shared" si="370"/>
        <v>0</v>
      </c>
      <c r="EU129" s="155">
        <f t="shared" si="300"/>
        <v>317181.35077000002</v>
      </c>
      <c r="EV129" s="161">
        <f t="shared" si="282"/>
        <v>0.40081433417395018</v>
      </c>
      <c r="EW129" s="155">
        <f t="shared" si="370"/>
        <v>317181.35077000002</v>
      </c>
      <c r="EX129" s="155"/>
      <c r="EY129" s="155"/>
      <c r="EZ129" s="153">
        <f t="shared" si="370"/>
        <v>772141.62393999996</v>
      </c>
      <c r="FA129" s="161">
        <f t="shared" si="291"/>
        <v>0.97573653096623292</v>
      </c>
      <c r="FB129" s="153">
        <f t="shared" si="370"/>
        <v>772141.62393999996</v>
      </c>
      <c r="FC129" s="161">
        <f t="shared" si="328"/>
        <v>0.97573653096623292</v>
      </c>
      <c r="FD129" s="155"/>
      <c r="FE129" s="155"/>
      <c r="FF129" s="153"/>
      <c r="FG129" s="161">
        <v>0</v>
      </c>
      <c r="FH129" s="153">
        <f t="shared" si="370"/>
        <v>0</v>
      </c>
      <c r="FI129" s="161">
        <f t="shared" si="307"/>
        <v>0</v>
      </c>
      <c r="FJ129" s="153">
        <f t="shared" si="370"/>
        <v>0</v>
      </c>
      <c r="FK129" s="161">
        <f t="shared" si="330"/>
        <v>0</v>
      </c>
      <c r="FL129" s="155"/>
      <c r="FM129" s="155"/>
      <c r="FN129" s="155"/>
      <c r="FO129" s="162">
        <f t="shared" si="370"/>
        <v>0</v>
      </c>
      <c r="FP129" s="286"/>
      <c r="FQ129" s="286"/>
      <c r="FR129" s="286"/>
      <c r="FS129" s="286"/>
      <c r="FT129" s="286"/>
      <c r="FU129" s="286"/>
      <c r="FV129" s="286"/>
    </row>
    <row r="130" spans="2:178" s="313" customFormat="1" ht="81" customHeight="1" x14ac:dyDescent="0.25">
      <c r="B130" s="206" t="s">
        <v>66</v>
      </c>
      <c r="C130" s="310" t="s">
        <v>260</v>
      </c>
      <c r="D130" s="208"/>
      <c r="E130" s="209"/>
      <c r="F130" s="209"/>
      <c r="G130" s="209"/>
      <c r="H130" s="311"/>
      <c r="I130" s="209"/>
      <c r="J130" s="209"/>
      <c r="K130" s="209"/>
      <c r="L130" s="209"/>
      <c r="M130" s="209"/>
      <c r="N130" s="311"/>
      <c r="O130" s="209"/>
      <c r="P130" s="209"/>
      <c r="Q130" s="210"/>
      <c r="R130" s="210"/>
      <c r="S130" s="210"/>
      <c r="T130" s="210"/>
      <c r="U130" s="210"/>
      <c r="V130" s="210"/>
      <c r="W130" s="210"/>
      <c r="X130" s="210"/>
      <c r="Y130" s="210"/>
      <c r="Z130" s="210"/>
      <c r="AA130" s="210"/>
      <c r="AB130" s="210"/>
      <c r="AC130" s="210"/>
      <c r="AD130" s="210"/>
      <c r="AE130" s="210"/>
      <c r="AF130" s="210"/>
      <c r="AG130" s="210"/>
      <c r="AH130" s="210"/>
      <c r="AI130" s="210"/>
      <c r="AJ130" s="210"/>
      <c r="AK130" s="210"/>
      <c r="AL130" s="210"/>
      <c r="AM130" s="210"/>
      <c r="AN130" s="210"/>
      <c r="AO130" s="213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210"/>
      <c r="BE130" s="210"/>
      <c r="BF130" s="210"/>
      <c r="BG130" s="210"/>
      <c r="BH130" s="210"/>
      <c r="BI130" s="210"/>
      <c r="BJ130" s="210"/>
      <c r="BK130" s="214"/>
      <c r="BL130" s="211"/>
      <c r="BM130" s="210"/>
      <c r="BN130" s="210"/>
      <c r="BO130" s="210"/>
      <c r="BP130" s="210"/>
      <c r="BQ130" s="210"/>
      <c r="BR130" s="210"/>
      <c r="BS130" s="210"/>
      <c r="BT130" s="210"/>
      <c r="BU130" s="210"/>
      <c r="BV130" s="210"/>
      <c r="BW130" s="210"/>
      <c r="BX130" s="210"/>
      <c r="BY130" s="210"/>
      <c r="BZ130" s="210"/>
      <c r="CA130" s="210"/>
      <c r="CB130" s="210"/>
      <c r="CC130" s="210"/>
      <c r="CD130" s="210"/>
      <c r="CE130" s="211"/>
      <c r="CF130" s="211"/>
      <c r="CG130" s="210"/>
      <c r="CH130" s="210"/>
      <c r="CI130" s="210"/>
      <c r="CJ130" s="210"/>
      <c r="CK130" s="210"/>
      <c r="CL130" s="210"/>
      <c r="CM130" s="210"/>
      <c r="CN130" s="210"/>
      <c r="CO130" s="210"/>
      <c r="CP130" s="210"/>
      <c r="CQ130" s="210"/>
      <c r="CR130" s="210"/>
      <c r="CS130" s="210"/>
      <c r="CT130" s="210"/>
      <c r="CU130" s="210"/>
      <c r="CV130" s="210"/>
      <c r="CW130" s="210">
        <f>CX130</f>
        <v>0</v>
      </c>
      <c r="CX130" s="210">
        <f>CX131+CX136+CX140</f>
        <v>0</v>
      </c>
      <c r="CY130" s="210">
        <f t="shared" ref="CY130:FH130" si="371">CY131+CY136+CY140</f>
        <v>0</v>
      </c>
      <c r="CZ130" s="210">
        <f t="shared" si="371"/>
        <v>545601.30000000005</v>
      </c>
      <c r="DA130" s="210">
        <f t="shared" si="371"/>
        <v>545601.30000000005</v>
      </c>
      <c r="DB130" s="210">
        <f t="shared" si="371"/>
        <v>0</v>
      </c>
      <c r="DC130" s="210" t="e">
        <f t="shared" si="371"/>
        <v>#DIV/0!</v>
      </c>
      <c r="DD130" s="210" t="e">
        <f t="shared" si="371"/>
        <v>#DIV/0!</v>
      </c>
      <c r="DE130" s="210">
        <f t="shared" si="371"/>
        <v>0</v>
      </c>
      <c r="DF130" s="210">
        <f t="shared" si="371"/>
        <v>791342.33416000009</v>
      </c>
      <c r="DG130" s="210">
        <f t="shared" si="371"/>
        <v>791342.33416000009</v>
      </c>
      <c r="DH130" s="210">
        <f t="shared" si="371"/>
        <v>0</v>
      </c>
      <c r="DI130" s="210">
        <f t="shared" si="371"/>
        <v>791342.33416000009</v>
      </c>
      <c r="DJ130" s="210">
        <f t="shared" si="371"/>
        <v>791342.33416000009</v>
      </c>
      <c r="DK130" s="210">
        <v>0</v>
      </c>
      <c r="DL130" s="210">
        <f t="shared" si="371"/>
        <v>0</v>
      </c>
      <c r="DM130" s="210">
        <f t="shared" si="297"/>
        <v>557942.91232</v>
      </c>
      <c r="DN130" s="215">
        <f t="shared" si="298"/>
        <v>0.70505884524963447</v>
      </c>
      <c r="DO130" s="210">
        <f t="shared" ref="DO130" si="372">DO131+DO136+DO140</f>
        <v>557942.91232</v>
      </c>
      <c r="DP130" s="210"/>
      <c r="DQ130" s="210">
        <f t="shared" ref="DQ130" si="373">DQ131+DQ136+DQ140</f>
        <v>0</v>
      </c>
      <c r="DR130" s="210">
        <f t="shared" si="299"/>
        <v>233399.42184000008</v>
      </c>
      <c r="DS130" s="215">
        <f t="shared" si="287"/>
        <v>0.29494115475036559</v>
      </c>
      <c r="DT130" s="210">
        <f t="shared" si="288"/>
        <v>233399.42184000008</v>
      </c>
      <c r="DU130" s="210"/>
      <c r="DV130" s="210"/>
      <c r="DW130" s="210"/>
      <c r="DX130" s="210">
        <f t="shared" si="371"/>
        <v>40370.927490000002</v>
      </c>
      <c r="DY130" s="215">
        <f t="shared" si="303"/>
        <v>5.1015756073322212E-2</v>
      </c>
      <c r="DZ130" s="210">
        <f t="shared" si="371"/>
        <v>40370.927490000002</v>
      </c>
      <c r="EA130" s="215">
        <f t="shared" si="369"/>
        <v>5.1015756073322212E-2</v>
      </c>
      <c r="EB130" s="210">
        <v>0</v>
      </c>
      <c r="EC130" s="215">
        <v>0</v>
      </c>
      <c r="ED130" s="210"/>
      <c r="EE130" s="215">
        <v>0</v>
      </c>
      <c r="EF130" s="210">
        <f t="shared" ref="EF130" si="374">EF131+EF136+EF140</f>
        <v>474160.98339000007</v>
      </c>
      <c r="EG130" s="216">
        <f t="shared" si="305"/>
        <v>0.59918566582604982</v>
      </c>
      <c r="EH130" s="216">
        <f t="shared" si="290"/>
        <v>0.8498378112168794</v>
      </c>
      <c r="EI130" s="216"/>
      <c r="EJ130" s="216"/>
      <c r="EK130" s="216"/>
      <c r="EL130" s="216"/>
      <c r="EM130" s="216"/>
      <c r="EN130" s="210">
        <f t="shared" si="371"/>
        <v>474160.98339000007</v>
      </c>
      <c r="EO130" s="216">
        <f t="shared" si="367"/>
        <v>0.59918566582604982</v>
      </c>
      <c r="EP130" s="211">
        <v>0</v>
      </c>
      <c r="EQ130" s="216">
        <v>0</v>
      </c>
      <c r="ER130" s="210">
        <v>0</v>
      </c>
      <c r="ES130" s="216">
        <v>0</v>
      </c>
      <c r="ET130" s="210">
        <f t="shared" si="371"/>
        <v>0</v>
      </c>
      <c r="EU130" s="210">
        <f t="shared" si="300"/>
        <v>317181.35077000002</v>
      </c>
      <c r="EV130" s="216">
        <f t="shared" si="282"/>
        <v>0.40081433417395018</v>
      </c>
      <c r="EW130" s="210">
        <f t="shared" si="371"/>
        <v>317181.35077000002</v>
      </c>
      <c r="EX130" s="210"/>
      <c r="EY130" s="210"/>
      <c r="EZ130" s="209">
        <f t="shared" si="371"/>
        <v>772141.62393999996</v>
      </c>
      <c r="FA130" s="216">
        <f t="shared" si="291"/>
        <v>0.97573653096623292</v>
      </c>
      <c r="FB130" s="209">
        <f t="shared" si="371"/>
        <v>772141.62393999996</v>
      </c>
      <c r="FC130" s="216">
        <f t="shared" si="328"/>
        <v>0.97573653096623292</v>
      </c>
      <c r="FD130" s="210"/>
      <c r="FE130" s="210"/>
      <c r="FF130" s="209"/>
      <c r="FG130" s="216">
        <v>0</v>
      </c>
      <c r="FH130" s="209">
        <f t="shared" si="371"/>
        <v>0</v>
      </c>
      <c r="FI130" s="216">
        <f t="shared" si="307"/>
        <v>0</v>
      </c>
      <c r="FJ130" s="209">
        <f t="shared" ref="FJ130" si="375">FJ131+FJ136+FJ140</f>
        <v>0</v>
      </c>
      <c r="FK130" s="216">
        <f t="shared" si="330"/>
        <v>0</v>
      </c>
      <c r="FL130" s="210"/>
      <c r="FM130" s="210"/>
      <c r="FN130" s="210"/>
      <c r="FO130" s="217">
        <f t="shared" ref="FO130" si="376">FO131+FO136+FO140</f>
        <v>0</v>
      </c>
      <c r="FP130" s="312"/>
      <c r="FQ130" s="312"/>
      <c r="FR130" s="312"/>
      <c r="FS130" s="312"/>
      <c r="FT130" s="312"/>
      <c r="FU130" s="312"/>
      <c r="FV130" s="312"/>
    </row>
    <row r="131" spans="2:178" s="191" customFormat="1" ht="112.5" customHeight="1" x14ac:dyDescent="0.25">
      <c r="B131" s="164" t="s">
        <v>261</v>
      </c>
      <c r="C131" s="314" t="s">
        <v>156</v>
      </c>
      <c r="D131" s="166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  <c r="AK131" s="171"/>
      <c r="AL131" s="171"/>
      <c r="AM131" s="171"/>
      <c r="AN131" s="171"/>
      <c r="AO131" s="172"/>
      <c r="AP131" s="171"/>
      <c r="AQ131" s="171"/>
      <c r="AR131" s="171"/>
      <c r="AS131" s="171"/>
      <c r="AT131" s="171"/>
      <c r="AU131" s="171"/>
      <c r="AV131" s="171"/>
      <c r="AW131" s="171"/>
      <c r="AX131" s="171"/>
      <c r="AY131" s="171"/>
      <c r="AZ131" s="171"/>
      <c r="BA131" s="171"/>
      <c r="BB131" s="171"/>
      <c r="BC131" s="171"/>
      <c r="BD131" s="171"/>
      <c r="BE131" s="171"/>
      <c r="BF131" s="171"/>
      <c r="BG131" s="171"/>
      <c r="BH131" s="171"/>
      <c r="BI131" s="171"/>
      <c r="BJ131" s="171"/>
      <c r="BK131" s="174"/>
      <c r="BL131" s="175"/>
      <c r="BM131" s="171"/>
      <c r="BN131" s="171"/>
      <c r="BO131" s="171"/>
      <c r="BP131" s="171"/>
      <c r="BQ131" s="171"/>
      <c r="BR131" s="171"/>
      <c r="BS131" s="171"/>
      <c r="BT131" s="171"/>
      <c r="BU131" s="171"/>
      <c r="BV131" s="171"/>
      <c r="BW131" s="171"/>
      <c r="BX131" s="171"/>
      <c r="BY131" s="171"/>
      <c r="BZ131" s="171"/>
      <c r="CA131" s="171"/>
      <c r="CB131" s="171"/>
      <c r="CC131" s="171"/>
      <c r="CD131" s="171"/>
      <c r="CE131" s="175"/>
      <c r="CF131" s="175"/>
      <c r="CG131" s="171"/>
      <c r="CH131" s="171"/>
      <c r="CI131" s="171"/>
      <c r="CJ131" s="171"/>
      <c r="CK131" s="171"/>
      <c r="CL131" s="171"/>
      <c r="CM131" s="171"/>
      <c r="CN131" s="171"/>
      <c r="CO131" s="171"/>
      <c r="CP131" s="171"/>
      <c r="CQ131" s="171"/>
      <c r="CR131" s="171"/>
      <c r="CS131" s="171"/>
      <c r="CT131" s="171"/>
      <c r="CU131" s="171"/>
      <c r="CV131" s="171"/>
      <c r="CW131" s="171">
        <f>CX131+CY131</f>
        <v>0</v>
      </c>
      <c r="CX131" s="171">
        <f>CX132+CX133+CX134+CX135</f>
        <v>0</v>
      </c>
      <c r="CY131" s="171">
        <f t="shared" ref="CY131:FH131" si="377">CY40</f>
        <v>0</v>
      </c>
      <c r="CZ131" s="171">
        <f t="shared" si="377"/>
        <v>287140</v>
      </c>
      <c r="DA131" s="171">
        <f t="shared" si="377"/>
        <v>287140</v>
      </c>
      <c r="DB131" s="171">
        <f t="shared" si="377"/>
        <v>0</v>
      </c>
      <c r="DC131" s="171">
        <f t="shared" si="377"/>
        <v>0</v>
      </c>
      <c r="DD131" s="171">
        <f t="shared" si="377"/>
        <v>0</v>
      </c>
      <c r="DE131" s="171">
        <f t="shared" si="377"/>
        <v>0</v>
      </c>
      <c r="DF131" s="171">
        <f>DG131+DH131</f>
        <v>222087.96899000002</v>
      </c>
      <c r="DG131" s="171">
        <f>DG132+DG133+DG134+DG135</f>
        <v>222087.96899000002</v>
      </c>
      <c r="DH131" s="171">
        <f t="shared" si="377"/>
        <v>0</v>
      </c>
      <c r="DI131" s="171">
        <f>DJ131+DL131</f>
        <v>222087.96899000002</v>
      </c>
      <c r="DJ131" s="171">
        <f>DJ132+DJ133+DJ134+DJ135</f>
        <v>222087.96899000002</v>
      </c>
      <c r="DK131" s="171">
        <v>0</v>
      </c>
      <c r="DL131" s="171">
        <f t="shared" si="377"/>
        <v>0</v>
      </c>
      <c r="DM131" s="171">
        <f t="shared" si="297"/>
        <v>216885.14529000001</v>
      </c>
      <c r="DN131" s="176">
        <f t="shared" si="298"/>
        <v>0.97657314025761444</v>
      </c>
      <c r="DO131" s="171">
        <f>DO132+DO133+DO134+DO135</f>
        <v>216885.14529000001</v>
      </c>
      <c r="DP131" s="171"/>
      <c r="DQ131" s="171">
        <f t="shared" ref="DQ131" si="378">DQ40</f>
        <v>0</v>
      </c>
      <c r="DR131" s="171">
        <f t="shared" si="299"/>
        <v>5202.8237000000081</v>
      </c>
      <c r="DS131" s="176">
        <f t="shared" si="287"/>
        <v>2.3426859742385578E-2</v>
      </c>
      <c r="DT131" s="171">
        <f t="shared" si="288"/>
        <v>5202.8237000000081</v>
      </c>
      <c r="DU131" s="171"/>
      <c r="DV131" s="171"/>
      <c r="DW131" s="171"/>
      <c r="DX131" s="171">
        <f>DZ131</f>
        <v>18932.604609999999</v>
      </c>
      <c r="DY131" s="176">
        <f t="shared" si="303"/>
        <v>8.5248222567393908E-2</v>
      </c>
      <c r="DZ131" s="171">
        <f>DZ132+DZ133+DZ134+DZ135</f>
        <v>18932.604609999999</v>
      </c>
      <c r="EA131" s="176">
        <f t="shared" si="369"/>
        <v>8.5248222567393908E-2</v>
      </c>
      <c r="EB131" s="171">
        <v>0</v>
      </c>
      <c r="EC131" s="176">
        <v>0</v>
      </c>
      <c r="ED131" s="171"/>
      <c r="EE131" s="176">
        <v>0</v>
      </c>
      <c r="EF131" s="171">
        <f>EN131</f>
        <v>218649.42501000004</v>
      </c>
      <c r="EG131" s="188">
        <f t="shared" si="305"/>
        <v>0.98451719831723605</v>
      </c>
      <c r="EH131" s="188">
        <f t="shared" si="290"/>
        <v>1.008134626821219</v>
      </c>
      <c r="EI131" s="188"/>
      <c r="EJ131" s="188"/>
      <c r="EK131" s="188"/>
      <c r="EL131" s="188"/>
      <c r="EM131" s="188"/>
      <c r="EN131" s="171">
        <f>EN132+EN133+EN134+EN135</f>
        <v>218649.42501000004</v>
      </c>
      <c r="EO131" s="188">
        <f t="shared" si="367"/>
        <v>0.98451719831723605</v>
      </c>
      <c r="EP131" s="175">
        <v>0</v>
      </c>
      <c r="EQ131" s="188">
        <v>0</v>
      </c>
      <c r="ER131" s="171">
        <v>0</v>
      </c>
      <c r="ES131" s="188">
        <v>0</v>
      </c>
      <c r="ET131" s="171">
        <f t="shared" si="377"/>
        <v>0</v>
      </c>
      <c r="EU131" s="171">
        <f t="shared" si="300"/>
        <v>3438.5439800000008</v>
      </c>
      <c r="EV131" s="188">
        <f t="shared" si="282"/>
        <v>1.5482801682763952E-2</v>
      </c>
      <c r="EW131" s="171">
        <f>SUM(EW132:EW135)</f>
        <v>3438.5439800000008</v>
      </c>
      <c r="EX131" s="171"/>
      <c r="EY131" s="171"/>
      <c r="EZ131" s="168">
        <f>FB131</f>
        <v>218625.52500999992</v>
      </c>
      <c r="FA131" s="188">
        <f t="shared" si="291"/>
        <v>0.98440958330274975</v>
      </c>
      <c r="FB131" s="168">
        <f>FB132+FB133+FB134+FB135</f>
        <v>218625.52500999992</v>
      </c>
      <c r="FC131" s="188">
        <f t="shared" si="328"/>
        <v>0.98440958330274975</v>
      </c>
      <c r="FD131" s="171"/>
      <c r="FE131" s="171"/>
      <c r="FF131" s="168"/>
      <c r="FG131" s="188">
        <v>0</v>
      </c>
      <c r="FH131" s="168">
        <f t="shared" si="377"/>
        <v>0</v>
      </c>
      <c r="FI131" s="188">
        <f t="shared" si="307"/>
        <v>0</v>
      </c>
      <c r="FJ131" s="168">
        <f t="shared" ref="FJ131" si="379">FJ40</f>
        <v>0</v>
      </c>
      <c r="FK131" s="188">
        <f t="shared" si="330"/>
        <v>0</v>
      </c>
      <c r="FL131" s="171"/>
      <c r="FM131" s="171"/>
      <c r="FN131" s="171"/>
      <c r="FO131" s="177">
        <f t="shared" ref="FO131" si="380">FO40</f>
        <v>0</v>
      </c>
      <c r="FP131" s="190"/>
      <c r="FQ131" s="190"/>
      <c r="FR131" s="190"/>
      <c r="FS131" s="190"/>
      <c r="FT131" s="190"/>
      <c r="FU131" s="190"/>
      <c r="FV131" s="190"/>
    </row>
    <row r="132" spans="2:178" s="297" customFormat="1" ht="36" hidden="1" customHeight="1" x14ac:dyDescent="0.2">
      <c r="B132" s="225"/>
      <c r="C132" s="315" t="s">
        <v>143</v>
      </c>
      <c r="D132" s="290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235"/>
      <c r="AP132" s="170"/>
      <c r="AQ132" s="170"/>
      <c r="AR132" s="170"/>
      <c r="AS132" s="170"/>
      <c r="AT132" s="170"/>
      <c r="AU132" s="170"/>
      <c r="AV132" s="170"/>
      <c r="AW132" s="170"/>
      <c r="AX132" s="170"/>
      <c r="AY132" s="170"/>
      <c r="AZ132" s="170"/>
      <c r="BA132" s="170"/>
      <c r="BB132" s="170"/>
      <c r="BC132" s="170"/>
      <c r="BD132" s="170"/>
      <c r="BE132" s="170"/>
      <c r="BF132" s="170"/>
      <c r="BG132" s="170"/>
      <c r="BH132" s="170"/>
      <c r="BI132" s="170"/>
      <c r="BJ132" s="170"/>
      <c r="BK132" s="236"/>
      <c r="BL132" s="237"/>
      <c r="BM132" s="170"/>
      <c r="BN132" s="170"/>
      <c r="BO132" s="170"/>
      <c r="BP132" s="170"/>
      <c r="BQ132" s="170"/>
      <c r="BR132" s="170"/>
      <c r="BS132" s="170"/>
      <c r="BT132" s="170"/>
      <c r="BU132" s="170"/>
      <c r="BV132" s="170"/>
      <c r="BW132" s="170"/>
      <c r="BX132" s="170"/>
      <c r="BY132" s="170"/>
      <c r="BZ132" s="170"/>
      <c r="CA132" s="170"/>
      <c r="CB132" s="170"/>
      <c r="CC132" s="170"/>
      <c r="CD132" s="170"/>
      <c r="CE132" s="237"/>
      <c r="CF132" s="237"/>
      <c r="CG132" s="170"/>
      <c r="CH132" s="170"/>
      <c r="CI132" s="170"/>
      <c r="CJ132" s="170"/>
      <c r="CK132" s="170"/>
      <c r="CL132" s="170"/>
      <c r="CM132" s="170"/>
      <c r="CN132" s="170"/>
      <c r="CO132" s="170"/>
      <c r="CP132" s="170"/>
      <c r="CQ132" s="170"/>
      <c r="CR132" s="170"/>
      <c r="CS132" s="170"/>
      <c r="CT132" s="170"/>
      <c r="CU132" s="170"/>
      <c r="CV132" s="170"/>
      <c r="CW132" s="170">
        <f>CX132+CY132</f>
        <v>0</v>
      </c>
      <c r="CX132" s="170">
        <v>0</v>
      </c>
      <c r="CY132" s="170"/>
      <c r="CZ132" s="170"/>
      <c r="DA132" s="170"/>
      <c r="DB132" s="170"/>
      <c r="DC132" s="170"/>
      <c r="DD132" s="170"/>
      <c r="DE132" s="170"/>
      <c r="DF132" s="170">
        <f>DG132+DH132</f>
        <v>186527.88729000001</v>
      </c>
      <c r="DG132" s="170">
        <f>DJ132-CX132</f>
        <v>186527.88729000001</v>
      </c>
      <c r="DH132" s="170"/>
      <c r="DI132" s="170">
        <f>DJ132+DL132</f>
        <v>186527.88729000001</v>
      </c>
      <c r="DJ132" s="170">
        <v>186527.88729000001</v>
      </c>
      <c r="DK132" s="170"/>
      <c r="DL132" s="170"/>
      <c r="DM132" s="170">
        <f t="shared" si="297"/>
        <v>186527.88729000001</v>
      </c>
      <c r="DN132" s="280">
        <f t="shared" si="298"/>
        <v>1</v>
      </c>
      <c r="DO132" s="170">
        <f>DJ132</f>
        <v>186527.88729000001</v>
      </c>
      <c r="DP132" s="170"/>
      <c r="DQ132" s="170"/>
      <c r="DR132" s="170">
        <f t="shared" si="299"/>
        <v>0</v>
      </c>
      <c r="DS132" s="280">
        <f t="shared" si="287"/>
        <v>0</v>
      </c>
      <c r="DT132" s="170">
        <f t="shared" si="288"/>
        <v>0</v>
      </c>
      <c r="DU132" s="170"/>
      <c r="DV132" s="170"/>
      <c r="DW132" s="170"/>
      <c r="DX132" s="170">
        <f>DZ132</f>
        <v>2590.34076</v>
      </c>
      <c r="DY132" s="280">
        <f t="shared" si="303"/>
        <v>1.3887150053722135E-2</v>
      </c>
      <c r="DZ132" s="170">
        <v>2590.34076</v>
      </c>
      <c r="EA132" s="280">
        <f t="shared" si="369"/>
        <v>1.3887150053722135E-2</v>
      </c>
      <c r="EB132" s="170">
        <v>0</v>
      </c>
      <c r="EC132" s="280">
        <v>0</v>
      </c>
      <c r="ED132" s="170"/>
      <c r="EE132" s="280">
        <v>0</v>
      </c>
      <c r="EF132" s="170">
        <f>EN132</f>
        <v>186527.88729000001</v>
      </c>
      <c r="EG132" s="238">
        <f t="shared" si="305"/>
        <v>1</v>
      </c>
      <c r="EH132" s="238">
        <f t="shared" si="290"/>
        <v>1</v>
      </c>
      <c r="EI132" s="238"/>
      <c r="EJ132" s="238"/>
      <c r="EK132" s="238"/>
      <c r="EL132" s="238"/>
      <c r="EM132" s="238"/>
      <c r="EN132" s="170">
        <f>DJ132</f>
        <v>186527.88729000001</v>
      </c>
      <c r="EO132" s="238">
        <f t="shared" si="367"/>
        <v>1</v>
      </c>
      <c r="EP132" s="237">
        <v>0</v>
      </c>
      <c r="EQ132" s="238">
        <v>0</v>
      </c>
      <c r="ER132" s="170">
        <v>0</v>
      </c>
      <c r="ES132" s="238">
        <v>0</v>
      </c>
      <c r="ET132" s="170"/>
      <c r="EU132" s="170">
        <f t="shared" si="300"/>
        <v>0</v>
      </c>
      <c r="EV132" s="238">
        <f t="shared" si="282"/>
        <v>0</v>
      </c>
      <c r="EW132" s="237">
        <f>DJ132-EN132</f>
        <v>0</v>
      </c>
      <c r="EX132" s="170"/>
      <c r="EY132" s="170"/>
      <c r="EZ132" s="167">
        <f>FB132</f>
        <v>186527.88729000001</v>
      </c>
      <c r="FA132" s="238">
        <f t="shared" si="291"/>
        <v>1</v>
      </c>
      <c r="FB132" s="167">
        <v>186527.88729000001</v>
      </c>
      <c r="FC132" s="238">
        <f t="shared" si="328"/>
        <v>1</v>
      </c>
      <c r="FD132" s="170"/>
      <c r="FE132" s="170"/>
      <c r="FF132" s="167"/>
      <c r="FG132" s="238">
        <v>0</v>
      </c>
      <c r="FH132" s="167"/>
      <c r="FI132" s="238">
        <f t="shared" si="307"/>
        <v>0</v>
      </c>
      <c r="FJ132" s="167"/>
      <c r="FK132" s="238">
        <f t="shared" si="330"/>
        <v>0</v>
      </c>
      <c r="FL132" s="170"/>
      <c r="FM132" s="170"/>
      <c r="FN132" s="170"/>
      <c r="FO132" s="292"/>
      <c r="FP132" s="293"/>
      <c r="FQ132" s="293"/>
      <c r="FR132" s="293"/>
      <c r="FS132" s="293"/>
      <c r="FT132" s="293"/>
      <c r="FU132" s="293"/>
      <c r="FV132" s="293"/>
    </row>
    <row r="133" spans="2:178" s="297" customFormat="1" ht="30" hidden="1" customHeight="1" x14ac:dyDescent="0.2">
      <c r="B133" s="225"/>
      <c r="C133" s="315" t="s">
        <v>145</v>
      </c>
      <c r="D133" s="290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70"/>
      <c r="AK133" s="170"/>
      <c r="AL133" s="170"/>
      <c r="AM133" s="170"/>
      <c r="AN133" s="170"/>
      <c r="AO133" s="235"/>
      <c r="AP133" s="170"/>
      <c r="AQ133" s="170"/>
      <c r="AR133" s="170"/>
      <c r="AS133" s="170"/>
      <c r="AT133" s="170"/>
      <c r="AU133" s="170"/>
      <c r="AV133" s="170"/>
      <c r="AW133" s="170"/>
      <c r="AX133" s="170"/>
      <c r="AY133" s="170"/>
      <c r="AZ133" s="170"/>
      <c r="BA133" s="170"/>
      <c r="BB133" s="170"/>
      <c r="BC133" s="170"/>
      <c r="BD133" s="170"/>
      <c r="BE133" s="170"/>
      <c r="BF133" s="170"/>
      <c r="BG133" s="170"/>
      <c r="BH133" s="170"/>
      <c r="BI133" s="170"/>
      <c r="BJ133" s="170"/>
      <c r="BK133" s="236"/>
      <c r="BL133" s="237"/>
      <c r="BM133" s="170"/>
      <c r="BN133" s="170"/>
      <c r="BO133" s="170"/>
      <c r="BP133" s="170"/>
      <c r="BQ133" s="170"/>
      <c r="BR133" s="170"/>
      <c r="BS133" s="170"/>
      <c r="BT133" s="170"/>
      <c r="BU133" s="170"/>
      <c r="BV133" s="170"/>
      <c r="BW133" s="170"/>
      <c r="BX133" s="170"/>
      <c r="BY133" s="170"/>
      <c r="BZ133" s="170"/>
      <c r="CA133" s="170"/>
      <c r="CB133" s="170"/>
      <c r="CC133" s="170"/>
      <c r="CD133" s="170"/>
      <c r="CE133" s="237"/>
      <c r="CF133" s="237"/>
      <c r="CG133" s="170"/>
      <c r="CH133" s="170"/>
      <c r="CI133" s="170"/>
      <c r="CJ133" s="170"/>
      <c r="CK133" s="170"/>
      <c r="CL133" s="170"/>
      <c r="CM133" s="170"/>
      <c r="CN133" s="170"/>
      <c r="CO133" s="170"/>
      <c r="CP133" s="170"/>
      <c r="CQ133" s="170"/>
      <c r="CR133" s="170"/>
      <c r="CS133" s="170"/>
      <c r="CT133" s="170"/>
      <c r="CU133" s="170"/>
      <c r="CV133" s="170"/>
      <c r="CW133" s="170">
        <f t="shared" ref="CW133:CW135" si="381">CX133+CY133</f>
        <v>0</v>
      </c>
      <c r="CX133" s="170">
        <v>0</v>
      </c>
      <c r="CY133" s="170"/>
      <c r="CZ133" s="170"/>
      <c r="DA133" s="170"/>
      <c r="DB133" s="170"/>
      <c r="DC133" s="170"/>
      <c r="DD133" s="170"/>
      <c r="DE133" s="170"/>
      <c r="DF133" s="170">
        <f t="shared" ref="DF133:DF135" si="382">DG133+DH133</f>
        <v>29109.005700000002</v>
      </c>
      <c r="DG133" s="170">
        <f t="shared" ref="DG133:DG135" si="383">DJ133-CX133</f>
        <v>29109.005700000002</v>
      </c>
      <c r="DH133" s="170"/>
      <c r="DI133" s="170">
        <f>DJ133+DL133</f>
        <v>29109.005700000002</v>
      </c>
      <c r="DJ133" s="170">
        <v>29109.005700000002</v>
      </c>
      <c r="DK133" s="170"/>
      <c r="DL133" s="170"/>
      <c r="DM133" s="170">
        <f t="shared" si="297"/>
        <v>27335.528000000002</v>
      </c>
      <c r="DN133" s="280">
        <f t="shared" si="298"/>
        <v>0.93907460398071929</v>
      </c>
      <c r="DO133" s="170">
        <f>30357.258-DO134-DO135</f>
        <v>27335.528000000002</v>
      </c>
      <c r="DP133" s="170"/>
      <c r="DQ133" s="170"/>
      <c r="DR133" s="170">
        <f t="shared" si="299"/>
        <v>1773.4776999999995</v>
      </c>
      <c r="DS133" s="280">
        <f t="shared" si="287"/>
        <v>6.0925396019280709E-2</v>
      </c>
      <c r="DT133" s="170">
        <f t="shared" si="288"/>
        <v>1773.4776999999995</v>
      </c>
      <c r="DU133" s="170"/>
      <c r="DV133" s="170"/>
      <c r="DW133" s="170"/>
      <c r="DX133" s="170">
        <f t="shared" ref="DX133:DX135" si="384">DZ133</f>
        <v>13320.53385</v>
      </c>
      <c r="DY133" s="280">
        <f t="shared" si="303"/>
        <v>0.45760868602942351</v>
      </c>
      <c r="DZ133" s="170">
        <f>16342.26385-DZ134</f>
        <v>13320.53385</v>
      </c>
      <c r="EA133" s="280">
        <f t="shared" si="369"/>
        <v>0.45760868602942351</v>
      </c>
      <c r="EB133" s="170">
        <v>0</v>
      </c>
      <c r="EC133" s="280">
        <v>0</v>
      </c>
      <c r="ED133" s="170"/>
      <c r="EE133" s="280">
        <v>0</v>
      </c>
      <c r="EF133" s="170">
        <f t="shared" ref="EF133:EF142" si="385">EN133</f>
        <v>29099.807720000001</v>
      </c>
      <c r="EG133" s="238">
        <f t="shared" si="305"/>
        <v>0.99968401600196188</v>
      </c>
      <c r="EH133" s="238">
        <f t="shared" si="290"/>
        <v>1.0645416368032108</v>
      </c>
      <c r="EI133" s="238"/>
      <c r="EJ133" s="238"/>
      <c r="EK133" s="238"/>
      <c r="EL133" s="238"/>
      <c r="EM133" s="238"/>
      <c r="EN133" s="170">
        <v>29099.807720000001</v>
      </c>
      <c r="EO133" s="238">
        <f t="shared" si="367"/>
        <v>0.99968401600196188</v>
      </c>
      <c r="EP133" s="237">
        <v>0</v>
      </c>
      <c r="EQ133" s="238">
        <v>0</v>
      </c>
      <c r="ER133" s="170">
        <v>0</v>
      </c>
      <c r="ES133" s="238">
        <v>0</v>
      </c>
      <c r="ET133" s="170"/>
      <c r="EU133" s="170">
        <f t="shared" si="300"/>
        <v>9.1979800000008254</v>
      </c>
      <c r="EV133" s="238">
        <f t="shared" si="282"/>
        <v>3.1598399803813379E-4</v>
      </c>
      <c r="EW133" s="237">
        <f t="shared" ref="EW133:EW135" si="386">DJ133-EN133</f>
        <v>9.1979800000008254</v>
      </c>
      <c r="EX133" s="170"/>
      <c r="EY133" s="170"/>
      <c r="EZ133" s="167">
        <f t="shared" ref="EZ133:EZ135" si="387">FB133</f>
        <v>29075.907719999901</v>
      </c>
      <c r="FA133" s="238">
        <f t="shared" si="291"/>
        <v>0.99886296425438881</v>
      </c>
      <c r="FB133" s="167">
        <f>32097.6377199999-FB134</f>
        <v>29075.907719999901</v>
      </c>
      <c r="FC133" s="238">
        <f t="shared" si="328"/>
        <v>0.99886296425438881</v>
      </c>
      <c r="FD133" s="170"/>
      <c r="FE133" s="170"/>
      <c r="FF133" s="167"/>
      <c r="FG133" s="238">
        <v>0</v>
      </c>
      <c r="FH133" s="167"/>
      <c r="FI133" s="238">
        <f t="shared" si="307"/>
        <v>0</v>
      </c>
      <c r="FJ133" s="167"/>
      <c r="FK133" s="238">
        <f t="shared" si="330"/>
        <v>0</v>
      </c>
      <c r="FL133" s="170"/>
      <c r="FM133" s="170"/>
      <c r="FN133" s="170"/>
      <c r="FO133" s="292"/>
      <c r="FP133" s="293"/>
      <c r="FQ133" s="293"/>
      <c r="FR133" s="293"/>
      <c r="FS133" s="293"/>
      <c r="FT133" s="293"/>
      <c r="FU133" s="293"/>
      <c r="FV133" s="293"/>
    </row>
    <row r="134" spans="2:178" s="297" customFormat="1" ht="45" hidden="1" customHeight="1" x14ac:dyDescent="0.2">
      <c r="B134" s="225"/>
      <c r="C134" s="315" t="s">
        <v>160</v>
      </c>
      <c r="D134" s="290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70"/>
      <c r="AM134" s="170"/>
      <c r="AN134" s="170"/>
      <c r="AO134" s="235"/>
      <c r="AP134" s="170"/>
      <c r="AQ134" s="170"/>
      <c r="AR134" s="170"/>
      <c r="AS134" s="170"/>
      <c r="AT134" s="170"/>
      <c r="AU134" s="170"/>
      <c r="AV134" s="170"/>
      <c r="AW134" s="170"/>
      <c r="AX134" s="170"/>
      <c r="AY134" s="170"/>
      <c r="AZ134" s="170"/>
      <c r="BA134" s="170"/>
      <c r="BB134" s="170"/>
      <c r="BC134" s="170"/>
      <c r="BD134" s="170"/>
      <c r="BE134" s="170"/>
      <c r="BF134" s="170"/>
      <c r="BG134" s="170"/>
      <c r="BH134" s="170"/>
      <c r="BI134" s="170"/>
      <c r="BJ134" s="170"/>
      <c r="BK134" s="236"/>
      <c r="BL134" s="237"/>
      <c r="BM134" s="170"/>
      <c r="BN134" s="170"/>
      <c r="BO134" s="170"/>
      <c r="BP134" s="170"/>
      <c r="BQ134" s="170"/>
      <c r="BR134" s="170"/>
      <c r="BS134" s="170"/>
      <c r="BT134" s="170"/>
      <c r="BU134" s="170"/>
      <c r="BV134" s="170"/>
      <c r="BW134" s="170"/>
      <c r="BX134" s="170"/>
      <c r="BY134" s="170"/>
      <c r="BZ134" s="170"/>
      <c r="CA134" s="170"/>
      <c r="CB134" s="170"/>
      <c r="CC134" s="170"/>
      <c r="CD134" s="170"/>
      <c r="CE134" s="237"/>
      <c r="CF134" s="237"/>
      <c r="CG134" s="170"/>
      <c r="CH134" s="170"/>
      <c r="CI134" s="170"/>
      <c r="CJ134" s="170"/>
      <c r="CK134" s="170"/>
      <c r="CL134" s="170"/>
      <c r="CM134" s="170"/>
      <c r="CN134" s="170"/>
      <c r="CO134" s="170"/>
      <c r="CP134" s="170"/>
      <c r="CQ134" s="170"/>
      <c r="CR134" s="170"/>
      <c r="CS134" s="170"/>
      <c r="CT134" s="170"/>
      <c r="CU134" s="170"/>
      <c r="CV134" s="170"/>
      <c r="CW134" s="170">
        <f t="shared" si="381"/>
        <v>0</v>
      </c>
      <c r="CX134" s="170">
        <v>0</v>
      </c>
      <c r="CY134" s="170"/>
      <c r="CZ134" s="170"/>
      <c r="DA134" s="170"/>
      <c r="DB134" s="170"/>
      <c r="DC134" s="170"/>
      <c r="DD134" s="170"/>
      <c r="DE134" s="170"/>
      <c r="DF134" s="170">
        <f t="shared" si="382"/>
        <v>5997.83</v>
      </c>
      <c r="DG134" s="170">
        <f t="shared" si="383"/>
        <v>5997.83</v>
      </c>
      <c r="DH134" s="170"/>
      <c r="DI134" s="170">
        <f>DJ134+DL134</f>
        <v>5997.83</v>
      </c>
      <c r="DJ134" s="170">
        <v>5997.83</v>
      </c>
      <c r="DK134" s="170"/>
      <c r="DL134" s="170"/>
      <c r="DM134" s="170">
        <f t="shared" si="297"/>
        <v>3021.73</v>
      </c>
      <c r="DN134" s="280">
        <f t="shared" si="298"/>
        <v>0.50380387573505747</v>
      </c>
      <c r="DO134" s="170">
        <v>3021.73</v>
      </c>
      <c r="DP134" s="170"/>
      <c r="DQ134" s="170"/>
      <c r="DR134" s="170">
        <f t="shared" si="299"/>
        <v>2976.1</v>
      </c>
      <c r="DS134" s="280">
        <f t="shared" si="287"/>
        <v>0.49619612426494247</v>
      </c>
      <c r="DT134" s="170">
        <f t="shared" si="288"/>
        <v>2976.1</v>
      </c>
      <c r="DU134" s="170"/>
      <c r="DV134" s="170"/>
      <c r="DW134" s="170"/>
      <c r="DX134" s="170">
        <f t="shared" si="384"/>
        <v>3021.73</v>
      </c>
      <c r="DY134" s="280">
        <f t="shared" si="303"/>
        <v>0.50380387573505747</v>
      </c>
      <c r="DZ134" s="170">
        <v>3021.73</v>
      </c>
      <c r="EA134" s="280">
        <f t="shared" si="369"/>
        <v>0.50380387573505747</v>
      </c>
      <c r="EB134" s="170">
        <v>0</v>
      </c>
      <c r="EC134" s="280">
        <v>0</v>
      </c>
      <c r="ED134" s="170"/>
      <c r="EE134" s="280">
        <v>0</v>
      </c>
      <c r="EF134" s="170">
        <f t="shared" si="385"/>
        <v>3021.73</v>
      </c>
      <c r="EG134" s="238">
        <f t="shared" si="305"/>
        <v>0.50380387573505747</v>
      </c>
      <c r="EH134" s="238">
        <f t="shared" si="290"/>
        <v>1</v>
      </c>
      <c r="EI134" s="238"/>
      <c r="EJ134" s="238"/>
      <c r="EK134" s="238"/>
      <c r="EL134" s="238"/>
      <c r="EM134" s="238"/>
      <c r="EN134" s="170">
        <v>3021.73</v>
      </c>
      <c r="EO134" s="238">
        <f t="shared" si="367"/>
        <v>0.50380387573505747</v>
      </c>
      <c r="EP134" s="237">
        <v>0</v>
      </c>
      <c r="EQ134" s="238">
        <v>0</v>
      </c>
      <c r="ER134" s="170">
        <v>0</v>
      </c>
      <c r="ES134" s="238">
        <v>0</v>
      </c>
      <c r="ET134" s="170"/>
      <c r="EU134" s="170">
        <f t="shared" si="300"/>
        <v>2976.1</v>
      </c>
      <c r="EV134" s="238">
        <f t="shared" si="282"/>
        <v>0.49619612426494247</v>
      </c>
      <c r="EW134" s="237">
        <f t="shared" si="386"/>
        <v>2976.1</v>
      </c>
      <c r="EX134" s="170"/>
      <c r="EY134" s="170"/>
      <c r="EZ134" s="167">
        <f t="shared" si="387"/>
        <v>3021.73</v>
      </c>
      <c r="FA134" s="238">
        <f t="shared" si="291"/>
        <v>0.50380387573505747</v>
      </c>
      <c r="FB134" s="167">
        <v>3021.73</v>
      </c>
      <c r="FC134" s="238">
        <f t="shared" si="328"/>
        <v>0.50380387573505747</v>
      </c>
      <c r="FD134" s="170"/>
      <c r="FE134" s="170"/>
      <c r="FF134" s="167"/>
      <c r="FG134" s="238">
        <v>0</v>
      </c>
      <c r="FH134" s="167"/>
      <c r="FI134" s="238">
        <f t="shared" si="307"/>
        <v>0</v>
      </c>
      <c r="FJ134" s="167"/>
      <c r="FK134" s="238">
        <f t="shared" si="330"/>
        <v>0</v>
      </c>
      <c r="FL134" s="170"/>
      <c r="FM134" s="170"/>
      <c r="FN134" s="170"/>
      <c r="FO134" s="292"/>
      <c r="FP134" s="293"/>
      <c r="FQ134" s="293"/>
      <c r="FR134" s="293"/>
      <c r="FS134" s="293"/>
      <c r="FT134" s="293"/>
      <c r="FU134" s="293"/>
      <c r="FV134" s="293"/>
    </row>
    <row r="135" spans="2:178" s="297" customFormat="1" ht="56.25" hidden="1" customHeight="1" x14ac:dyDescent="0.2">
      <c r="B135" s="225"/>
      <c r="C135" s="315" t="s">
        <v>161</v>
      </c>
      <c r="D135" s="290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235"/>
      <c r="AP135" s="170"/>
      <c r="AQ135" s="170"/>
      <c r="AR135" s="170"/>
      <c r="AS135" s="170"/>
      <c r="AT135" s="170"/>
      <c r="AU135" s="170"/>
      <c r="AV135" s="170"/>
      <c r="AW135" s="170"/>
      <c r="AX135" s="170"/>
      <c r="AY135" s="170"/>
      <c r="AZ135" s="170"/>
      <c r="BA135" s="170"/>
      <c r="BB135" s="170"/>
      <c r="BC135" s="170"/>
      <c r="BD135" s="170"/>
      <c r="BE135" s="170"/>
      <c r="BF135" s="170"/>
      <c r="BG135" s="170"/>
      <c r="BH135" s="170"/>
      <c r="BI135" s="170"/>
      <c r="BJ135" s="170"/>
      <c r="BK135" s="236"/>
      <c r="BL135" s="237"/>
      <c r="BM135" s="170"/>
      <c r="BN135" s="170"/>
      <c r="BO135" s="170"/>
      <c r="BP135" s="170"/>
      <c r="BQ135" s="170"/>
      <c r="BR135" s="170"/>
      <c r="BS135" s="170"/>
      <c r="BT135" s="170"/>
      <c r="BU135" s="170"/>
      <c r="BV135" s="170"/>
      <c r="BW135" s="170"/>
      <c r="BX135" s="170"/>
      <c r="BY135" s="170"/>
      <c r="BZ135" s="170"/>
      <c r="CA135" s="170"/>
      <c r="CB135" s="170"/>
      <c r="CC135" s="170"/>
      <c r="CD135" s="170"/>
      <c r="CE135" s="237"/>
      <c r="CF135" s="237"/>
      <c r="CG135" s="170"/>
      <c r="CH135" s="170"/>
      <c r="CI135" s="170"/>
      <c r="CJ135" s="170"/>
      <c r="CK135" s="170"/>
      <c r="CL135" s="170"/>
      <c r="CM135" s="170"/>
      <c r="CN135" s="170"/>
      <c r="CO135" s="170"/>
      <c r="CP135" s="170"/>
      <c r="CQ135" s="170"/>
      <c r="CR135" s="170"/>
      <c r="CS135" s="170"/>
      <c r="CT135" s="170"/>
      <c r="CU135" s="170"/>
      <c r="CV135" s="170"/>
      <c r="CW135" s="170">
        <f t="shared" si="381"/>
        <v>0</v>
      </c>
      <c r="CX135" s="170">
        <v>0</v>
      </c>
      <c r="CY135" s="170"/>
      <c r="CZ135" s="170"/>
      <c r="DA135" s="170"/>
      <c r="DB135" s="170"/>
      <c r="DC135" s="170"/>
      <c r="DD135" s="170"/>
      <c r="DE135" s="170"/>
      <c r="DF135" s="170">
        <f t="shared" si="382"/>
        <v>453.24599999999998</v>
      </c>
      <c r="DG135" s="170">
        <f t="shared" si="383"/>
        <v>453.24599999999998</v>
      </c>
      <c r="DH135" s="170"/>
      <c r="DI135" s="170">
        <f>DJ135+DL135</f>
        <v>453.24599999999998</v>
      </c>
      <c r="DJ135" s="170">
        <f>CX44</f>
        <v>453.24599999999998</v>
      </c>
      <c r="DK135" s="170"/>
      <c r="DL135" s="170"/>
      <c r="DM135" s="170">
        <f t="shared" si="297"/>
        <v>0</v>
      </c>
      <c r="DN135" s="280">
        <f t="shared" si="298"/>
        <v>0</v>
      </c>
      <c r="DO135" s="170">
        <v>0</v>
      </c>
      <c r="DP135" s="170"/>
      <c r="DQ135" s="170"/>
      <c r="DR135" s="170">
        <f t="shared" si="299"/>
        <v>453.24599999999998</v>
      </c>
      <c r="DS135" s="280">
        <f t="shared" si="287"/>
        <v>1</v>
      </c>
      <c r="DT135" s="170">
        <f t="shared" si="288"/>
        <v>453.24599999999998</v>
      </c>
      <c r="DU135" s="170"/>
      <c r="DV135" s="170"/>
      <c r="DW135" s="170"/>
      <c r="DX135" s="170">
        <f t="shared" si="384"/>
        <v>0</v>
      </c>
      <c r="DY135" s="280">
        <f t="shared" si="303"/>
        <v>0</v>
      </c>
      <c r="DZ135" s="170">
        <v>0</v>
      </c>
      <c r="EA135" s="280">
        <f t="shared" si="369"/>
        <v>0</v>
      </c>
      <c r="EB135" s="170">
        <v>0</v>
      </c>
      <c r="EC135" s="280">
        <v>0</v>
      </c>
      <c r="ED135" s="170"/>
      <c r="EE135" s="280">
        <v>0</v>
      </c>
      <c r="EF135" s="170">
        <f t="shared" si="385"/>
        <v>0</v>
      </c>
      <c r="EG135" s="238">
        <f t="shared" si="305"/>
        <v>0</v>
      </c>
      <c r="EH135" s="238" t="e">
        <f t="shared" si="290"/>
        <v>#DIV/0!</v>
      </c>
      <c r="EI135" s="238"/>
      <c r="EJ135" s="238"/>
      <c r="EK135" s="238"/>
      <c r="EL135" s="238"/>
      <c r="EM135" s="238"/>
      <c r="EN135" s="170">
        <v>0</v>
      </c>
      <c r="EO135" s="238">
        <f t="shared" si="367"/>
        <v>0</v>
      </c>
      <c r="EP135" s="237">
        <v>0</v>
      </c>
      <c r="EQ135" s="238">
        <v>0</v>
      </c>
      <c r="ER135" s="170">
        <v>0</v>
      </c>
      <c r="ES135" s="238">
        <v>0</v>
      </c>
      <c r="ET135" s="170"/>
      <c r="EU135" s="170">
        <f t="shared" si="300"/>
        <v>453.24599999999998</v>
      </c>
      <c r="EV135" s="238">
        <f t="shared" si="282"/>
        <v>1</v>
      </c>
      <c r="EW135" s="237">
        <f t="shared" si="386"/>
        <v>453.24599999999998</v>
      </c>
      <c r="EX135" s="170"/>
      <c r="EY135" s="170"/>
      <c r="EZ135" s="167">
        <f t="shared" si="387"/>
        <v>0</v>
      </c>
      <c r="FA135" s="238">
        <f t="shared" si="291"/>
        <v>0</v>
      </c>
      <c r="FB135" s="167">
        <v>0</v>
      </c>
      <c r="FC135" s="238">
        <f t="shared" si="328"/>
        <v>0</v>
      </c>
      <c r="FD135" s="170"/>
      <c r="FE135" s="170"/>
      <c r="FF135" s="167"/>
      <c r="FG135" s="238">
        <v>0</v>
      </c>
      <c r="FH135" s="167"/>
      <c r="FI135" s="238">
        <f t="shared" si="307"/>
        <v>0</v>
      </c>
      <c r="FJ135" s="167"/>
      <c r="FK135" s="238">
        <f t="shared" si="330"/>
        <v>0</v>
      </c>
      <c r="FL135" s="170"/>
      <c r="FM135" s="170"/>
      <c r="FN135" s="170"/>
      <c r="FO135" s="292"/>
      <c r="FP135" s="293"/>
      <c r="FQ135" s="293"/>
      <c r="FR135" s="293"/>
      <c r="FS135" s="293"/>
      <c r="FT135" s="293"/>
      <c r="FU135" s="293"/>
      <c r="FV135" s="293"/>
    </row>
    <row r="136" spans="2:178" s="191" customFormat="1" ht="100.5" customHeight="1" x14ac:dyDescent="0.25">
      <c r="B136" s="164" t="s">
        <v>262</v>
      </c>
      <c r="C136" s="314" t="s">
        <v>263</v>
      </c>
      <c r="D136" s="166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2"/>
      <c r="AP136" s="171"/>
      <c r="AQ136" s="171"/>
      <c r="AR136" s="171"/>
      <c r="AS136" s="171"/>
      <c r="AT136" s="171"/>
      <c r="AU136" s="171"/>
      <c r="AV136" s="171"/>
      <c r="AW136" s="171"/>
      <c r="AX136" s="171"/>
      <c r="AY136" s="171"/>
      <c r="AZ136" s="171"/>
      <c r="BA136" s="171"/>
      <c r="BB136" s="171"/>
      <c r="BC136" s="171"/>
      <c r="BD136" s="171"/>
      <c r="BE136" s="171"/>
      <c r="BF136" s="171"/>
      <c r="BG136" s="171"/>
      <c r="BH136" s="171"/>
      <c r="BI136" s="171"/>
      <c r="BJ136" s="171"/>
      <c r="BK136" s="174"/>
      <c r="BL136" s="175"/>
      <c r="BM136" s="171"/>
      <c r="BN136" s="171"/>
      <c r="BO136" s="171"/>
      <c r="BP136" s="171"/>
      <c r="BQ136" s="171"/>
      <c r="BR136" s="171"/>
      <c r="BS136" s="171"/>
      <c r="BT136" s="171"/>
      <c r="BU136" s="171"/>
      <c r="BV136" s="171"/>
      <c r="BW136" s="171"/>
      <c r="BX136" s="171"/>
      <c r="BY136" s="171"/>
      <c r="BZ136" s="171"/>
      <c r="CA136" s="171"/>
      <c r="CB136" s="171"/>
      <c r="CC136" s="171"/>
      <c r="CD136" s="171"/>
      <c r="CE136" s="175"/>
      <c r="CF136" s="175"/>
      <c r="CG136" s="171"/>
      <c r="CH136" s="171"/>
      <c r="CI136" s="171"/>
      <c r="CJ136" s="171"/>
      <c r="CK136" s="171"/>
      <c r="CL136" s="171"/>
      <c r="CM136" s="171"/>
      <c r="CN136" s="171"/>
      <c r="CO136" s="171"/>
      <c r="CP136" s="171"/>
      <c r="CQ136" s="171"/>
      <c r="CR136" s="171"/>
      <c r="CS136" s="171"/>
      <c r="CT136" s="171"/>
      <c r="CU136" s="171"/>
      <c r="CV136" s="171"/>
      <c r="CW136" s="171">
        <f>CX136</f>
        <v>0</v>
      </c>
      <c r="CX136" s="171">
        <f>CX137+CX138+CX139</f>
        <v>0</v>
      </c>
      <c r="CY136" s="171">
        <f t="shared" ref="CY136:FH136" si="388">CY117</f>
        <v>0</v>
      </c>
      <c r="CZ136" s="171">
        <f t="shared" si="388"/>
        <v>10000</v>
      </c>
      <c r="DA136" s="171">
        <f t="shared" si="388"/>
        <v>10000</v>
      </c>
      <c r="DB136" s="171">
        <f t="shared" si="388"/>
        <v>0</v>
      </c>
      <c r="DC136" s="171" t="e">
        <f t="shared" si="388"/>
        <v>#DIV/0!</v>
      </c>
      <c r="DD136" s="171" t="e">
        <f t="shared" si="388"/>
        <v>#DIV/0!</v>
      </c>
      <c r="DE136" s="171">
        <f t="shared" si="388"/>
        <v>0</v>
      </c>
      <c r="DF136" s="171">
        <f>DG136</f>
        <v>117956.61850000001</v>
      </c>
      <c r="DG136" s="171">
        <f>DG137+DG138+DG139</f>
        <v>117956.61850000001</v>
      </c>
      <c r="DH136" s="171">
        <f t="shared" si="388"/>
        <v>0</v>
      </c>
      <c r="DI136" s="171">
        <f>DJ136</f>
        <v>117956.61850000001</v>
      </c>
      <c r="DJ136" s="171">
        <f>DJ137+DJ138+DJ139</f>
        <v>117956.61850000001</v>
      </c>
      <c r="DK136" s="171">
        <v>0</v>
      </c>
      <c r="DL136" s="171">
        <f t="shared" si="388"/>
        <v>0</v>
      </c>
      <c r="DM136" s="171">
        <f t="shared" si="297"/>
        <v>7021.93</v>
      </c>
      <c r="DN136" s="176">
        <f t="shared" si="298"/>
        <v>5.9529766869334248E-2</v>
      </c>
      <c r="DO136" s="171">
        <f>DO137+DO138+DO139</f>
        <v>7021.93</v>
      </c>
      <c r="DP136" s="171"/>
      <c r="DQ136" s="171">
        <f t="shared" ref="DQ136" si="389">DQ117</f>
        <v>0</v>
      </c>
      <c r="DR136" s="171">
        <f t="shared" si="299"/>
        <v>110934.68850000002</v>
      </c>
      <c r="DS136" s="176">
        <f t="shared" si="287"/>
        <v>0.9404702331306658</v>
      </c>
      <c r="DT136" s="171">
        <f t="shared" si="288"/>
        <v>110934.68850000002</v>
      </c>
      <c r="DU136" s="171"/>
      <c r="DV136" s="171"/>
      <c r="DW136" s="171"/>
      <c r="DX136" s="171">
        <f>DZ136</f>
        <v>0</v>
      </c>
      <c r="DY136" s="176">
        <f t="shared" si="303"/>
        <v>0</v>
      </c>
      <c r="DZ136" s="171">
        <f>DZ137+DZ138+DZ139</f>
        <v>0</v>
      </c>
      <c r="EA136" s="176">
        <f t="shared" si="369"/>
        <v>0</v>
      </c>
      <c r="EB136" s="171">
        <v>0</v>
      </c>
      <c r="EC136" s="176">
        <v>0</v>
      </c>
      <c r="ED136" s="171"/>
      <c r="EE136" s="176">
        <v>0</v>
      </c>
      <c r="EF136" s="171">
        <f t="shared" si="385"/>
        <v>7021.93</v>
      </c>
      <c r="EG136" s="188">
        <f t="shared" si="305"/>
        <v>5.9529766869334248E-2</v>
      </c>
      <c r="EH136" s="188">
        <f t="shared" si="290"/>
        <v>1</v>
      </c>
      <c r="EI136" s="188"/>
      <c r="EJ136" s="188"/>
      <c r="EK136" s="188"/>
      <c r="EL136" s="188"/>
      <c r="EM136" s="188"/>
      <c r="EN136" s="171">
        <f>EN137+EN138+EN139</f>
        <v>7021.93</v>
      </c>
      <c r="EO136" s="188">
        <f t="shared" si="367"/>
        <v>5.9529766869334248E-2</v>
      </c>
      <c r="EP136" s="175">
        <v>0</v>
      </c>
      <c r="EQ136" s="188">
        <v>0</v>
      </c>
      <c r="ER136" s="171">
        <v>0</v>
      </c>
      <c r="ES136" s="188">
        <v>0</v>
      </c>
      <c r="ET136" s="171">
        <f t="shared" si="388"/>
        <v>0</v>
      </c>
      <c r="EU136" s="171">
        <f t="shared" si="300"/>
        <v>110934.6885</v>
      </c>
      <c r="EV136" s="188">
        <f t="shared" si="282"/>
        <v>0.94047023313066569</v>
      </c>
      <c r="EW136" s="171">
        <f>EW137+EW138+EW139</f>
        <v>110934.6885</v>
      </c>
      <c r="EX136" s="171"/>
      <c r="EY136" s="171"/>
      <c r="EZ136" s="168">
        <f>FB136</f>
        <v>102259.11850000001</v>
      </c>
      <c r="FA136" s="188">
        <f t="shared" si="291"/>
        <v>0.86692141399424738</v>
      </c>
      <c r="FB136" s="168">
        <f>FB137+FB138+FB139</f>
        <v>102259.11850000001</v>
      </c>
      <c r="FC136" s="188">
        <f t="shared" si="328"/>
        <v>0.86692141399424738</v>
      </c>
      <c r="FD136" s="171"/>
      <c r="FE136" s="171"/>
      <c r="FF136" s="168"/>
      <c r="FG136" s="188">
        <v>0</v>
      </c>
      <c r="FH136" s="168">
        <f t="shared" si="388"/>
        <v>0</v>
      </c>
      <c r="FI136" s="188">
        <f t="shared" si="307"/>
        <v>0</v>
      </c>
      <c r="FJ136" s="168">
        <v>0</v>
      </c>
      <c r="FK136" s="188">
        <f t="shared" si="330"/>
        <v>0</v>
      </c>
      <c r="FL136" s="171"/>
      <c r="FM136" s="171"/>
      <c r="FN136" s="171"/>
      <c r="FO136" s="177">
        <f t="shared" ref="FO136" si="390">FO117</f>
        <v>0</v>
      </c>
      <c r="FP136" s="190"/>
      <c r="FQ136" s="190"/>
      <c r="FR136" s="190"/>
      <c r="FS136" s="190"/>
      <c r="FT136" s="190"/>
      <c r="FU136" s="190"/>
      <c r="FV136" s="190"/>
    </row>
    <row r="137" spans="2:178" s="297" customFormat="1" ht="33.75" hidden="1" customHeight="1" x14ac:dyDescent="0.2">
      <c r="B137" s="225"/>
      <c r="C137" s="315" t="s">
        <v>143</v>
      </c>
      <c r="D137" s="290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70"/>
      <c r="AI137" s="170"/>
      <c r="AJ137" s="170"/>
      <c r="AK137" s="170"/>
      <c r="AL137" s="170"/>
      <c r="AM137" s="170"/>
      <c r="AN137" s="170"/>
      <c r="AO137" s="235"/>
      <c r="AP137" s="170"/>
      <c r="AQ137" s="170"/>
      <c r="AR137" s="170"/>
      <c r="AS137" s="170"/>
      <c r="AT137" s="170"/>
      <c r="AU137" s="170"/>
      <c r="AV137" s="170"/>
      <c r="AW137" s="170"/>
      <c r="AX137" s="170"/>
      <c r="AY137" s="170"/>
      <c r="AZ137" s="170"/>
      <c r="BA137" s="170"/>
      <c r="BB137" s="170"/>
      <c r="BC137" s="170"/>
      <c r="BD137" s="170"/>
      <c r="BE137" s="170"/>
      <c r="BF137" s="170"/>
      <c r="BG137" s="170"/>
      <c r="BH137" s="170"/>
      <c r="BI137" s="170"/>
      <c r="BJ137" s="170"/>
      <c r="BK137" s="236"/>
      <c r="BL137" s="237"/>
      <c r="BM137" s="170"/>
      <c r="BN137" s="170"/>
      <c r="BO137" s="170"/>
      <c r="BP137" s="170"/>
      <c r="BQ137" s="170"/>
      <c r="BR137" s="170"/>
      <c r="BS137" s="170"/>
      <c r="BT137" s="170"/>
      <c r="BU137" s="170"/>
      <c r="BV137" s="170"/>
      <c r="BW137" s="170"/>
      <c r="BX137" s="170"/>
      <c r="BY137" s="170"/>
      <c r="BZ137" s="170"/>
      <c r="CA137" s="170"/>
      <c r="CB137" s="170"/>
      <c r="CC137" s="170"/>
      <c r="CD137" s="170"/>
      <c r="CE137" s="237"/>
      <c r="CF137" s="237"/>
      <c r="CG137" s="170"/>
      <c r="CH137" s="170"/>
      <c r="CI137" s="170"/>
      <c r="CJ137" s="170"/>
      <c r="CK137" s="170"/>
      <c r="CL137" s="170"/>
      <c r="CM137" s="170"/>
      <c r="CN137" s="170"/>
      <c r="CO137" s="170"/>
      <c r="CP137" s="170"/>
      <c r="CQ137" s="170"/>
      <c r="CR137" s="170"/>
      <c r="CS137" s="170"/>
      <c r="CT137" s="170"/>
      <c r="CU137" s="170"/>
      <c r="CV137" s="170"/>
      <c r="CW137" s="170">
        <f>CX137</f>
        <v>0</v>
      </c>
      <c r="CX137" s="170">
        <v>0</v>
      </c>
      <c r="CY137" s="170"/>
      <c r="CZ137" s="170"/>
      <c r="DA137" s="170"/>
      <c r="DB137" s="170"/>
      <c r="DC137" s="170"/>
      <c r="DD137" s="170"/>
      <c r="DE137" s="170"/>
      <c r="DF137" s="170">
        <f>DG137+DH137</f>
        <v>58940.349260000003</v>
      </c>
      <c r="DG137" s="170">
        <f>DJ137-CX137</f>
        <v>58940.349260000003</v>
      </c>
      <c r="DH137" s="170"/>
      <c r="DI137" s="170">
        <f>DJ137</f>
        <v>58940.349260000003</v>
      </c>
      <c r="DJ137" s="170">
        <v>58940.349260000003</v>
      </c>
      <c r="DK137" s="170"/>
      <c r="DL137" s="170"/>
      <c r="DM137" s="170">
        <f t="shared" si="297"/>
        <v>0</v>
      </c>
      <c r="DN137" s="280">
        <f t="shared" si="298"/>
        <v>0</v>
      </c>
      <c r="DO137" s="170">
        <v>0</v>
      </c>
      <c r="DP137" s="170"/>
      <c r="DQ137" s="170"/>
      <c r="DR137" s="170">
        <f t="shared" si="299"/>
        <v>58940.349260000003</v>
      </c>
      <c r="DS137" s="280">
        <f t="shared" si="287"/>
        <v>1</v>
      </c>
      <c r="DT137" s="170">
        <f t="shared" si="288"/>
        <v>58940.349260000003</v>
      </c>
      <c r="DU137" s="170"/>
      <c r="DV137" s="170"/>
      <c r="DW137" s="170"/>
      <c r="DX137" s="170">
        <v>0</v>
      </c>
      <c r="DY137" s="280">
        <f t="shared" si="303"/>
        <v>0</v>
      </c>
      <c r="DZ137" s="170">
        <v>0</v>
      </c>
      <c r="EA137" s="280">
        <f t="shared" si="369"/>
        <v>0</v>
      </c>
      <c r="EB137" s="170">
        <v>0</v>
      </c>
      <c r="EC137" s="280">
        <v>0</v>
      </c>
      <c r="ED137" s="170"/>
      <c r="EE137" s="280">
        <v>0</v>
      </c>
      <c r="EF137" s="170">
        <f t="shared" si="385"/>
        <v>0</v>
      </c>
      <c r="EG137" s="238">
        <f t="shared" si="305"/>
        <v>0</v>
      </c>
      <c r="EH137" s="238" t="e">
        <f t="shared" si="290"/>
        <v>#DIV/0!</v>
      </c>
      <c r="EI137" s="238"/>
      <c r="EJ137" s="238"/>
      <c r="EK137" s="238"/>
      <c r="EL137" s="238"/>
      <c r="EM137" s="238"/>
      <c r="EN137" s="170">
        <v>0</v>
      </c>
      <c r="EO137" s="238">
        <f t="shared" si="367"/>
        <v>0</v>
      </c>
      <c r="EP137" s="237">
        <v>0</v>
      </c>
      <c r="EQ137" s="238">
        <v>0</v>
      </c>
      <c r="ER137" s="170">
        <v>0</v>
      </c>
      <c r="ES137" s="238">
        <v>0</v>
      </c>
      <c r="ET137" s="170"/>
      <c r="EU137" s="170">
        <f t="shared" si="300"/>
        <v>58940.349260000003</v>
      </c>
      <c r="EV137" s="238">
        <f t="shared" si="282"/>
        <v>1</v>
      </c>
      <c r="EW137" s="237">
        <f>DJ137-EN137</f>
        <v>58940.349260000003</v>
      </c>
      <c r="EX137" s="170"/>
      <c r="EY137" s="170"/>
      <c r="EZ137" s="167">
        <f>FB137</f>
        <v>58940.349260000003</v>
      </c>
      <c r="FA137" s="238">
        <f t="shared" si="291"/>
        <v>1</v>
      </c>
      <c r="FB137" s="167">
        <v>58940.349260000003</v>
      </c>
      <c r="FC137" s="238">
        <f t="shared" si="328"/>
        <v>1</v>
      </c>
      <c r="FD137" s="170"/>
      <c r="FE137" s="170"/>
      <c r="FF137" s="167"/>
      <c r="FG137" s="238">
        <v>0</v>
      </c>
      <c r="FH137" s="167"/>
      <c r="FI137" s="238">
        <f t="shared" si="307"/>
        <v>0</v>
      </c>
      <c r="FJ137" s="167"/>
      <c r="FK137" s="238">
        <f t="shared" si="330"/>
        <v>0</v>
      </c>
      <c r="FL137" s="170"/>
      <c r="FM137" s="170"/>
      <c r="FN137" s="170"/>
      <c r="FO137" s="292"/>
      <c r="FP137" s="293"/>
      <c r="FQ137" s="293"/>
      <c r="FR137" s="293"/>
      <c r="FS137" s="293"/>
      <c r="FT137" s="293"/>
      <c r="FU137" s="293"/>
      <c r="FV137" s="293"/>
    </row>
    <row r="138" spans="2:178" s="297" customFormat="1" ht="40.5" hidden="1" customHeight="1" x14ac:dyDescent="0.2">
      <c r="B138" s="225"/>
      <c r="C138" s="315" t="s">
        <v>160</v>
      </c>
      <c r="D138" s="290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0"/>
      <c r="AK138" s="170"/>
      <c r="AL138" s="170"/>
      <c r="AM138" s="170"/>
      <c r="AN138" s="170"/>
      <c r="AO138" s="235"/>
      <c r="AP138" s="170"/>
      <c r="AQ138" s="170"/>
      <c r="AR138" s="170"/>
      <c r="AS138" s="170"/>
      <c r="AT138" s="170"/>
      <c r="AU138" s="170"/>
      <c r="AV138" s="170"/>
      <c r="AW138" s="170"/>
      <c r="AX138" s="170"/>
      <c r="AY138" s="170"/>
      <c r="AZ138" s="170"/>
      <c r="BA138" s="170"/>
      <c r="BB138" s="170"/>
      <c r="BC138" s="170"/>
      <c r="BD138" s="170"/>
      <c r="BE138" s="170"/>
      <c r="BF138" s="170"/>
      <c r="BG138" s="170"/>
      <c r="BH138" s="170"/>
      <c r="BI138" s="170"/>
      <c r="BJ138" s="170"/>
      <c r="BK138" s="236"/>
      <c r="BL138" s="237"/>
      <c r="BM138" s="170"/>
      <c r="BN138" s="170"/>
      <c r="BO138" s="170"/>
      <c r="BP138" s="170"/>
      <c r="BQ138" s="170"/>
      <c r="BR138" s="170"/>
      <c r="BS138" s="170"/>
      <c r="BT138" s="170"/>
      <c r="BU138" s="170"/>
      <c r="BV138" s="170"/>
      <c r="BW138" s="170"/>
      <c r="BX138" s="170"/>
      <c r="BY138" s="170"/>
      <c r="BZ138" s="170"/>
      <c r="CA138" s="170"/>
      <c r="CB138" s="170"/>
      <c r="CC138" s="170"/>
      <c r="CD138" s="170"/>
      <c r="CE138" s="237"/>
      <c r="CF138" s="237"/>
      <c r="CG138" s="170"/>
      <c r="CH138" s="170"/>
      <c r="CI138" s="170"/>
      <c r="CJ138" s="170"/>
      <c r="CK138" s="170"/>
      <c r="CL138" s="170"/>
      <c r="CM138" s="170"/>
      <c r="CN138" s="170"/>
      <c r="CO138" s="170"/>
      <c r="CP138" s="170"/>
      <c r="CQ138" s="170"/>
      <c r="CR138" s="170"/>
      <c r="CS138" s="170"/>
      <c r="CT138" s="170"/>
      <c r="CU138" s="170"/>
      <c r="CV138" s="170"/>
      <c r="CW138" s="170">
        <f t="shared" ref="CW138:CW139" si="391">CX138</f>
        <v>0</v>
      </c>
      <c r="CX138" s="170">
        <v>0</v>
      </c>
      <c r="CY138" s="170"/>
      <c r="CZ138" s="170"/>
      <c r="DA138" s="170"/>
      <c r="DB138" s="170"/>
      <c r="DC138" s="170"/>
      <c r="DD138" s="170"/>
      <c r="DE138" s="170"/>
      <c r="DF138" s="170">
        <f t="shared" ref="DF138:DF139" si="392">DG138+DH138</f>
        <v>10000</v>
      </c>
      <c r="DG138" s="170">
        <f t="shared" ref="DG138:DG139" si="393">DJ138-CX138</f>
        <v>10000</v>
      </c>
      <c r="DH138" s="170"/>
      <c r="DI138" s="170">
        <f t="shared" ref="DI138:DI139" si="394">DJ138</f>
        <v>10000</v>
      </c>
      <c r="DJ138" s="170">
        <v>10000</v>
      </c>
      <c r="DK138" s="170"/>
      <c r="DL138" s="170"/>
      <c r="DM138" s="170">
        <f t="shared" si="297"/>
        <v>0</v>
      </c>
      <c r="DN138" s="280">
        <f t="shared" si="298"/>
        <v>0</v>
      </c>
      <c r="DO138" s="170">
        <v>0</v>
      </c>
      <c r="DP138" s="170"/>
      <c r="DQ138" s="170"/>
      <c r="DR138" s="170">
        <f t="shared" si="299"/>
        <v>10000</v>
      </c>
      <c r="DS138" s="280">
        <f t="shared" si="287"/>
        <v>1</v>
      </c>
      <c r="DT138" s="170">
        <f t="shared" si="288"/>
        <v>10000</v>
      </c>
      <c r="DU138" s="170"/>
      <c r="DV138" s="170"/>
      <c r="DW138" s="170"/>
      <c r="DX138" s="170">
        <v>0</v>
      </c>
      <c r="DY138" s="280">
        <f t="shared" si="303"/>
        <v>0</v>
      </c>
      <c r="DZ138" s="170">
        <v>0</v>
      </c>
      <c r="EA138" s="280">
        <f t="shared" si="369"/>
        <v>0</v>
      </c>
      <c r="EB138" s="170">
        <v>0</v>
      </c>
      <c r="EC138" s="280">
        <v>0</v>
      </c>
      <c r="ED138" s="170"/>
      <c r="EE138" s="280">
        <v>0</v>
      </c>
      <c r="EF138" s="170">
        <f t="shared" si="385"/>
        <v>0</v>
      </c>
      <c r="EG138" s="238">
        <f t="shared" si="305"/>
        <v>0</v>
      </c>
      <c r="EH138" s="238" t="e">
        <f t="shared" si="290"/>
        <v>#DIV/0!</v>
      </c>
      <c r="EI138" s="238"/>
      <c r="EJ138" s="238"/>
      <c r="EK138" s="238"/>
      <c r="EL138" s="238"/>
      <c r="EM138" s="238"/>
      <c r="EN138" s="170">
        <v>0</v>
      </c>
      <c r="EO138" s="238">
        <f t="shared" si="367"/>
        <v>0</v>
      </c>
      <c r="EP138" s="237">
        <v>0</v>
      </c>
      <c r="EQ138" s="238">
        <v>0</v>
      </c>
      <c r="ER138" s="170">
        <v>0</v>
      </c>
      <c r="ES138" s="238">
        <v>0</v>
      </c>
      <c r="ET138" s="170"/>
      <c r="EU138" s="170">
        <f t="shared" si="300"/>
        <v>10000</v>
      </c>
      <c r="EV138" s="238">
        <f t="shared" si="282"/>
        <v>1</v>
      </c>
      <c r="EW138" s="237">
        <f t="shared" ref="EW138:EW139" si="395">DJ138-EN138</f>
        <v>10000</v>
      </c>
      <c r="EX138" s="170"/>
      <c r="EY138" s="170"/>
      <c r="EZ138" s="167">
        <f t="shared" ref="EZ138:EZ139" si="396">FB138</f>
        <v>0</v>
      </c>
      <c r="FA138" s="238">
        <f t="shared" si="291"/>
        <v>0</v>
      </c>
      <c r="FB138" s="167">
        <v>0</v>
      </c>
      <c r="FC138" s="238">
        <f t="shared" si="328"/>
        <v>0</v>
      </c>
      <c r="FD138" s="170"/>
      <c r="FE138" s="170"/>
      <c r="FF138" s="167"/>
      <c r="FG138" s="238">
        <v>0</v>
      </c>
      <c r="FH138" s="167"/>
      <c r="FI138" s="238">
        <f t="shared" si="307"/>
        <v>0</v>
      </c>
      <c r="FJ138" s="167"/>
      <c r="FK138" s="238">
        <f t="shared" si="330"/>
        <v>0</v>
      </c>
      <c r="FL138" s="170"/>
      <c r="FM138" s="170"/>
      <c r="FN138" s="170"/>
      <c r="FO138" s="292"/>
      <c r="FP138" s="293"/>
      <c r="FQ138" s="293"/>
      <c r="FR138" s="293"/>
      <c r="FS138" s="293"/>
      <c r="FT138" s="293"/>
      <c r="FU138" s="293"/>
      <c r="FV138" s="293"/>
    </row>
    <row r="139" spans="2:178" s="297" customFormat="1" ht="28.5" hidden="1" customHeight="1" x14ac:dyDescent="0.2">
      <c r="B139" s="225"/>
      <c r="C139" s="315" t="s">
        <v>166</v>
      </c>
      <c r="D139" s="290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  <c r="AK139" s="170"/>
      <c r="AL139" s="170"/>
      <c r="AM139" s="170"/>
      <c r="AN139" s="170"/>
      <c r="AO139" s="235"/>
      <c r="AP139" s="170"/>
      <c r="AQ139" s="170"/>
      <c r="AR139" s="170"/>
      <c r="AS139" s="170"/>
      <c r="AT139" s="170"/>
      <c r="AU139" s="170"/>
      <c r="AV139" s="170"/>
      <c r="AW139" s="170"/>
      <c r="AX139" s="170"/>
      <c r="AY139" s="170"/>
      <c r="AZ139" s="170"/>
      <c r="BA139" s="170"/>
      <c r="BB139" s="170"/>
      <c r="BC139" s="170"/>
      <c r="BD139" s="170"/>
      <c r="BE139" s="170"/>
      <c r="BF139" s="170"/>
      <c r="BG139" s="170"/>
      <c r="BH139" s="170"/>
      <c r="BI139" s="170"/>
      <c r="BJ139" s="170"/>
      <c r="BK139" s="236"/>
      <c r="BL139" s="237"/>
      <c r="BM139" s="170"/>
      <c r="BN139" s="170"/>
      <c r="BO139" s="170"/>
      <c r="BP139" s="170"/>
      <c r="BQ139" s="170"/>
      <c r="BR139" s="170"/>
      <c r="BS139" s="170"/>
      <c r="BT139" s="170"/>
      <c r="BU139" s="170"/>
      <c r="BV139" s="170"/>
      <c r="BW139" s="170"/>
      <c r="BX139" s="170"/>
      <c r="BY139" s="170"/>
      <c r="BZ139" s="170"/>
      <c r="CA139" s="170"/>
      <c r="CB139" s="170"/>
      <c r="CC139" s="170"/>
      <c r="CD139" s="170"/>
      <c r="CE139" s="237"/>
      <c r="CF139" s="237"/>
      <c r="CG139" s="170"/>
      <c r="CH139" s="170"/>
      <c r="CI139" s="170"/>
      <c r="CJ139" s="170"/>
      <c r="CK139" s="170"/>
      <c r="CL139" s="170"/>
      <c r="CM139" s="170"/>
      <c r="CN139" s="170"/>
      <c r="CO139" s="170"/>
      <c r="CP139" s="170"/>
      <c r="CQ139" s="170"/>
      <c r="CR139" s="170"/>
      <c r="CS139" s="170"/>
      <c r="CT139" s="170"/>
      <c r="CU139" s="170"/>
      <c r="CV139" s="170"/>
      <c r="CW139" s="170">
        <f t="shared" si="391"/>
        <v>0</v>
      </c>
      <c r="CX139" s="170">
        <v>0</v>
      </c>
      <c r="CY139" s="170"/>
      <c r="CZ139" s="170"/>
      <c r="DA139" s="170"/>
      <c r="DB139" s="170"/>
      <c r="DC139" s="170"/>
      <c r="DD139" s="170"/>
      <c r="DE139" s="170"/>
      <c r="DF139" s="170">
        <f t="shared" si="392"/>
        <v>49016.269240000001</v>
      </c>
      <c r="DG139" s="170">
        <f t="shared" si="393"/>
        <v>49016.269240000001</v>
      </c>
      <c r="DH139" s="170"/>
      <c r="DI139" s="170">
        <f t="shared" si="394"/>
        <v>49016.269240000001</v>
      </c>
      <c r="DJ139" s="170">
        <v>49016.269240000001</v>
      </c>
      <c r="DK139" s="170"/>
      <c r="DL139" s="170"/>
      <c r="DM139" s="170">
        <f t="shared" si="297"/>
        <v>7021.93</v>
      </c>
      <c r="DN139" s="280">
        <f t="shared" si="298"/>
        <v>0.14325712888547859</v>
      </c>
      <c r="DO139" s="170">
        <v>7021.93</v>
      </c>
      <c r="DP139" s="170"/>
      <c r="DQ139" s="170"/>
      <c r="DR139" s="170">
        <f t="shared" si="299"/>
        <v>41994.339240000001</v>
      </c>
      <c r="DS139" s="280">
        <f t="shared" si="287"/>
        <v>0.85674287111452141</v>
      </c>
      <c r="DT139" s="170">
        <f t="shared" si="288"/>
        <v>41994.339240000001</v>
      </c>
      <c r="DU139" s="170"/>
      <c r="DV139" s="170"/>
      <c r="DW139" s="170"/>
      <c r="DX139" s="170">
        <v>0</v>
      </c>
      <c r="DY139" s="280">
        <f t="shared" si="303"/>
        <v>0</v>
      </c>
      <c r="DZ139" s="170">
        <v>0</v>
      </c>
      <c r="EA139" s="280">
        <f t="shared" si="369"/>
        <v>0</v>
      </c>
      <c r="EB139" s="170">
        <v>0</v>
      </c>
      <c r="EC139" s="280">
        <v>0</v>
      </c>
      <c r="ED139" s="170"/>
      <c r="EE139" s="280">
        <v>0</v>
      </c>
      <c r="EF139" s="170">
        <f t="shared" si="385"/>
        <v>7021.93</v>
      </c>
      <c r="EG139" s="238">
        <f t="shared" si="305"/>
        <v>0.14325712888547859</v>
      </c>
      <c r="EH139" s="238">
        <f t="shared" si="290"/>
        <v>1</v>
      </c>
      <c r="EI139" s="238"/>
      <c r="EJ139" s="238"/>
      <c r="EK139" s="238"/>
      <c r="EL139" s="238"/>
      <c r="EM139" s="238"/>
      <c r="EN139" s="170">
        <v>7021.93</v>
      </c>
      <c r="EO139" s="238">
        <f t="shared" si="367"/>
        <v>0.14325712888547859</v>
      </c>
      <c r="EP139" s="237">
        <v>0</v>
      </c>
      <c r="EQ139" s="238">
        <v>0</v>
      </c>
      <c r="ER139" s="170">
        <v>0</v>
      </c>
      <c r="ES139" s="238">
        <v>0</v>
      </c>
      <c r="ET139" s="170"/>
      <c r="EU139" s="170">
        <f t="shared" si="300"/>
        <v>41994.339240000001</v>
      </c>
      <c r="EV139" s="238">
        <f t="shared" si="282"/>
        <v>0.85674287111452141</v>
      </c>
      <c r="EW139" s="237">
        <f t="shared" si="395"/>
        <v>41994.339240000001</v>
      </c>
      <c r="EX139" s="170"/>
      <c r="EY139" s="170"/>
      <c r="EZ139" s="167">
        <f t="shared" si="396"/>
        <v>43318.769240000001</v>
      </c>
      <c r="FA139" s="238">
        <f t="shared" si="291"/>
        <v>0.88376308339373733</v>
      </c>
      <c r="FB139" s="167">
        <v>43318.769240000001</v>
      </c>
      <c r="FC139" s="238">
        <f t="shared" si="328"/>
        <v>0.88376308339373733</v>
      </c>
      <c r="FD139" s="170"/>
      <c r="FE139" s="170"/>
      <c r="FF139" s="167"/>
      <c r="FG139" s="238">
        <v>0</v>
      </c>
      <c r="FH139" s="167"/>
      <c r="FI139" s="238">
        <f t="shared" si="307"/>
        <v>0</v>
      </c>
      <c r="FJ139" s="167"/>
      <c r="FK139" s="238">
        <f t="shared" si="330"/>
        <v>0</v>
      </c>
      <c r="FL139" s="170"/>
      <c r="FM139" s="170"/>
      <c r="FN139" s="170"/>
      <c r="FO139" s="292"/>
      <c r="FP139" s="293"/>
      <c r="FQ139" s="293"/>
      <c r="FR139" s="293"/>
      <c r="FS139" s="293"/>
      <c r="FT139" s="293"/>
      <c r="FU139" s="293"/>
      <c r="FV139" s="293"/>
    </row>
    <row r="140" spans="2:178" s="191" customFormat="1" ht="153.75" customHeight="1" x14ac:dyDescent="0.25">
      <c r="B140" s="164" t="s">
        <v>264</v>
      </c>
      <c r="C140" s="314" t="s">
        <v>265</v>
      </c>
      <c r="D140" s="166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  <c r="AN140" s="171"/>
      <c r="AO140" s="172"/>
      <c r="AP140" s="171"/>
      <c r="AQ140" s="171"/>
      <c r="AR140" s="171"/>
      <c r="AS140" s="171"/>
      <c r="AT140" s="171"/>
      <c r="AU140" s="171"/>
      <c r="AV140" s="171"/>
      <c r="AW140" s="171"/>
      <c r="AX140" s="171"/>
      <c r="AY140" s="171"/>
      <c r="AZ140" s="171"/>
      <c r="BA140" s="171"/>
      <c r="BB140" s="171"/>
      <c r="BC140" s="171"/>
      <c r="BD140" s="171"/>
      <c r="BE140" s="171"/>
      <c r="BF140" s="171"/>
      <c r="BG140" s="171"/>
      <c r="BH140" s="171"/>
      <c r="BI140" s="171"/>
      <c r="BJ140" s="171"/>
      <c r="BK140" s="174"/>
      <c r="BL140" s="175"/>
      <c r="BM140" s="171"/>
      <c r="BN140" s="171"/>
      <c r="BO140" s="171"/>
      <c r="BP140" s="171"/>
      <c r="BQ140" s="171"/>
      <c r="BR140" s="171"/>
      <c r="BS140" s="171"/>
      <c r="BT140" s="171"/>
      <c r="BU140" s="171"/>
      <c r="BV140" s="171"/>
      <c r="BW140" s="171"/>
      <c r="BX140" s="171"/>
      <c r="BY140" s="171"/>
      <c r="BZ140" s="171"/>
      <c r="CA140" s="171"/>
      <c r="CB140" s="171"/>
      <c r="CC140" s="171"/>
      <c r="CD140" s="171"/>
      <c r="CE140" s="175"/>
      <c r="CF140" s="175"/>
      <c r="CG140" s="171"/>
      <c r="CH140" s="171"/>
      <c r="CI140" s="171"/>
      <c r="CJ140" s="171"/>
      <c r="CK140" s="171"/>
      <c r="CL140" s="171"/>
      <c r="CM140" s="171"/>
      <c r="CN140" s="171"/>
      <c r="CO140" s="171"/>
      <c r="CP140" s="171"/>
      <c r="CQ140" s="171"/>
      <c r="CR140" s="171"/>
      <c r="CS140" s="171"/>
      <c r="CT140" s="171"/>
      <c r="CU140" s="171"/>
      <c r="CV140" s="171"/>
      <c r="CW140" s="171">
        <f>CX140</f>
        <v>0</v>
      </c>
      <c r="CX140" s="171">
        <f>CX141</f>
        <v>0</v>
      </c>
      <c r="CY140" s="171">
        <f t="shared" ref="CY140:FH140" si="397">CY121</f>
        <v>0</v>
      </c>
      <c r="CZ140" s="171">
        <f t="shared" si="397"/>
        <v>248461.3</v>
      </c>
      <c r="DA140" s="171">
        <f t="shared" si="397"/>
        <v>248461.3</v>
      </c>
      <c r="DB140" s="171">
        <f t="shared" si="397"/>
        <v>0</v>
      </c>
      <c r="DC140" s="171">
        <f t="shared" si="397"/>
        <v>0</v>
      </c>
      <c r="DD140" s="171">
        <f t="shared" si="397"/>
        <v>0</v>
      </c>
      <c r="DE140" s="171">
        <f t="shared" si="397"/>
        <v>0</v>
      </c>
      <c r="DF140" s="171">
        <f>DG140</f>
        <v>451297.74667000002</v>
      </c>
      <c r="DG140" s="171">
        <f>DG141+DG142</f>
        <v>451297.74667000002</v>
      </c>
      <c r="DH140" s="171">
        <f t="shared" si="397"/>
        <v>0</v>
      </c>
      <c r="DI140" s="171">
        <f>DJ140</f>
        <v>451297.74667000002</v>
      </c>
      <c r="DJ140" s="171">
        <f>DJ141+DJ142</f>
        <v>451297.74667000002</v>
      </c>
      <c r="DK140" s="171">
        <v>0</v>
      </c>
      <c r="DL140" s="171">
        <f t="shared" si="397"/>
        <v>0</v>
      </c>
      <c r="DM140" s="171">
        <f t="shared" si="297"/>
        <v>334035.83703</v>
      </c>
      <c r="DN140" s="176">
        <f t="shared" si="298"/>
        <v>0.74016730527629948</v>
      </c>
      <c r="DO140" s="171">
        <f>DO141+DO142</f>
        <v>334035.83703</v>
      </c>
      <c r="DP140" s="171"/>
      <c r="DQ140" s="171">
        <f t="shared" ref="DQ140" si="398">DQ121</f>
        <v>0</v>
      </c>
      <c r="DR140" s="171">
        <f t="shared" si="299"/>
        <v>117261.90964000003</v>
      </c>
      <c r="DS140" s="176">
        <f t="shared" si="287"/>
        <v>0.25983269472370046</v>
      </c>
      <c r="DT140" s="171">
        <f t="shared" si="288"/>
        <v>117261.90964000003</v>
      </c>
      <c r="DU140" s="171"/>
      <c r="DV140" s="171"/>
      <c r="DW140" s="171"/>
      <c r="DX140" s="171">
        <f>DX141+DX142</f>
        <v>21438.32288</v>
      </c>
      <c r="DY140" s="176">
        <f t="shared" si="303"/>
        <v>4.750372240541282E-2</v>
      </c>
      <c r="DZ140" s="171">
        <f>DZ141+DZ142</f>
        <v>21438.32288</v>
      </c>
      <c r="EA140" s="176">
        <f t="shared" si="369"/>
        <v>4.750372240541282E-2</v>
      </c>
      <c r="EB140" s="171">
        <v>0</v>
      </c>
      <c r="EC140" s="176">
        <v>0</v>
      </c>
      <c r="ED140" s="171"/>
      <c r="EE140" s="176">
        <v>0</v>
      </c>
      <c r="EF140" s="171">
        <f t="shared" si="385"/>
        <v>248489.62838000001</v>
      </c>
      <c r="EG140" s="188">
        <f t="shared" si="305"/>
        <v>0.5506112765098774</v>
      </c>
      <c r="EH140" s="188">
        <f t="shared" si="290"/>
        <v>0.74390110531069453</v>
      </c>
      <c r="EI140" s="188"/>
      <c r="EJ140" s="188"/>
      <c r="EK140" s="188"/>
      <c r="EL140" s="188"/>
      <c r="EM140" s="188"/>
      <c r="EN140" s="171">
        <f>EN141+EN142</f>
        <v>248489.62838000001</v>
      </c>
      <c r="EO140" s="188">
        <f t="shared" si="367"/>
        <v>0.5506112765098774</v>
      </c>
      <c r="EP140" s="175">
        <v>0</v>
      </c>
      <c r="EQ140" s="188">
        <v>0</v>
      </c>
      <c r="ER140" s="171">
        <v>0</v>
      </c>
      <c r="ES140" s="188">
        <v>0</v>
      </c>
      <c r="ET140" s="171">
        <f t="shared" si="397"/>
        <v>0</v>
      </c>
      <c r="EU140" s="171">
        <f t="shared" si="300"/>
        <v>202808.11828999998</v>
      </c>
      <c r="EV140" s="188">
        <f t="shared" si="282"/>
        <v>0.44938872349012249</v>
      </c>
      <c r="EW140" s="175">
        <f>EW141+EW142</f>
        <v>202808.11828999998</v>
      </c>
      <c r="EX140" s="171"/>
      <c r="EY140" s="171"/>
      <c r="EZ140" s="168">
        <f>FB140</f>
        <v>451256.98043</v>
      </c>
      <c r="FA140" s="188">
        <f t="shared" si="291"/>
        <v>0.99990966885985844</v>
      </c>
      <c r="FB140" s="168">
        <f>FB141+FB142</f>
        <v>451256.98043</v>
      </c>
      <c r="FC140" s="188">
        <f t="shared" si="328"/>
        <v>0.99990966885985844</v>
      </c>
      <c r="FD140" s="171"/>
      <c r="FE140" s="171"/>
      <c r="FF140" s="168"/>
      <c r="FG140" s="188">
        <v>0</v>
      </c>
      <c r="FH140" s="168">
        <f t="shared" si="397"/>
        <v>0</v>
      </c>
      <c r="FI140" s="188">
        <f t="shared" si="307"/>
        <v>0</v>
      </c>
      <c r="FJ140" s="168">
        <v>0</v>
      </c>
      <c r="FK140" s="188">
        <f t="shared" si="330"/>
        <v>0</v>
      </c>
      <c r="FL140" s="171"/>
      <c r="FM140" s="171"/>
      <c r="FN140" s="171"/>
      <c r="FO140" s="177">
        <f t="shared" ref="FO140" si="399">FO121</f>
        <v>0</v>
      </c>
      <c r="FP140" s="190"/>
      <c r="FQ140" s="190"/>
      <c r="FR140" s="190"/>
      <c r="FS140" s="190"/>
      <c r="FT140" s="190"/>
      <c r="FU140" s="190"/>
      <c r="FV140" s="190"/>
    </row>
    <row r="141" spans="2:178" s="297" customFormat="1" ht="48" hidden="1" customHeight="1" x14ac:dyDescent="0.2">
      <c r="B141" s="225"/>
      <c r="C141" s="230" t="s">
        <v>143</v>
      </c>
      <c r="D141" s="290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70"/>
      <c r="R141" s="170"/>
      <c r="S141" s="170"/>
      <c r="T141" s="170"/>
      <c r="U141" s="170"/>
      <c r="V141" s="170"/>
      <c r="W141" s="170"/>
      <c r="X141" s="170"/>
      <c r="Y141" s="170"/>
      <c r="Z141" s="170"/>
      <c r="AA141" s="170"/>
      <c r="AB141" s="170"/>
      <c r="AC141" s="170"/>
      <c r="AD141" s="170"/>
      <c r="AE141" s="170"/>
      <c r="AF141" s="170"/>
      <c r="AG141" s="170"/>
      <c r="AH141" s="170"/>
      <c r="AI141" s="170"/>
      <c r="AJ141" s="170"/>
      <c r="AK141" s="170"/>
      <c r="AL141" s="170"/>
      <c r="AM141" s="170"/>
      <c r="AN141" s="170"/>
      <c r="AO141" s="235"/>
      <c r="AP141" s="170"/>
      <c r="AQ141" s="170"/>
      <c r="AR141" s="170"/>
      <c r="AS141" s="170"/>
      <c r="AT141" s="170"/>
      <c r="AU141" s="170"/>
      <c r="AV141" s="170"/>
      <c r="AW141" s="170"/>
      <c r="AX141" s="170"/>
      <c r="AY141" s="170"/>
      <c r="AZ141" s="170"/>
      <c r="BA141" s="170"/>
      <c r="BB141" s="170"/>
      <c r="BC141" s="170"/>
      <c r="BD141" s="170"/>
      <c r="BE141" s="170"/>
      <c r="BF141" s="170"/>
      <c r="BG141" s="170"/>
      <c r="BH141" s="170"/>
      <c r="BI141" s="170"/>
      <c r="BJ141" s="170"/>
      <c r="BK141" s="236"/>
      <c r="BL141" s="237"/>
      <c r="BM141" s="170"/>
      <c r="BN141" s="170"/>
      <c r="BO141" s="170"/>
      <c r="BP141" s="170"/>
      <c r="BQ141" s="170"/>
      <c r="BR141" s="170"/>
      <c r="BS141" s="170"/>
      <c r="BT141" s="170"/>
      <c r="BU141" s="170"/>
      <c r="BV141" s="170"/>
      <c r="BW141" s="170"/>
      <c r="BX141" s="170"/>
      <c r="BY141" s="170"/>
      <c r="BZ141" s="170"/>
      <c r="CA141" s="170"/>
      <c r="CB141" s="170"/>
      <c r="CC141" s="170"/>
      <c r="CD141" s="170"/>
      <c r="CE141" s="237"/>
      <c r="CF141" s="237"/>
      <c r="CG141" s="170"/>
      <c r="CH141" s="170"/>
      <c r="CI141" s="170"/>
      <c r="CJ141" s="170"/>
      <c r="CK141" s="170"/>
      <c r="CL141" s="170"/>
      <c r="CM141" s="170"/>
      <c r="CN141" s="170"/>
      <c r="CO141" s="170"/>
      <c r="CP141" s="170"/>
      <c r="CQ141" s="170"/>
      <c r="CR141" s="170"/>
      <c r="CS141" s="170"/>
      <c r="CT141" s="170"/>
      <c r="CU141" s="170"/>
      <c r="CV141" s="170"/>
      <c r="CW141" s="170">
        <f>CX141</f>
        <v>0</v>
      </c>
      <c r="CX141" s="170">
        <v>0</v>
      </c>
      <c r="CY141" s="170"/>
      <c r="CZ141" s="170"/>
      <c r="DA141" s="170"/>
      <c r="DB141" s="170"/>
      <c r="DC141" s="170"/>
      <c r="DD141" s="170"/>
      <c r="DE141" s="170"/>
      <c r="DF141" s="170">
        <f>DG141</f>
        <v>436885.24421999999</v>
      </c>
      <c r="DG141" s="170">
        <f>DJ141-CX141</f>
        <v>436885.24421999999</v>
      </c>
      <c r="DH141" s="170"/>
      <c r="DI141" s="170">
        <f>DJ141</f>
        <v>436885.24421999999</v>
      </c>
      <c r="DJ141" s="170">
        <f>CX122</f>
        <v>436885.24421999999</v>
      </c>
      <c r="DK141" s="170"/>
      <c r="DL141" s="170"/>
      <c r="DM141" s="170">
        <f t="shared" si="297"/>
        <v>327151.42492999998</v>
      </c>
      <c r="DN141" s="280">
        <f t="shared" si="298"/>
        <v>0.7488269042230643</v>
      </c>
      <c r="DO141" s="170">
        <v>327151.42492999998</v>
      </c>
      <c r="DP141" s="170"/>
      <c r="DQ141" s="170"/>
      <c r="DR141" s="170">
        <f t="shared" si="299"/>
        <v>109733.81929000001</v>
      </c>
      <c r="DS141" s="280">
        <f t="shared" si="287"/>
        <v>0.25117309577693575</v>
      </c>
      <c r="DT141" s="170">
        <f t="shared" si="288"/>
        <v>109733.81929000001</v>
      </c>
      <c r="DU141" s="170"/>
      <c r="DV141" s="170"/>
      <c r="DW141" s="170"/>
      <c r="DX141" s="170">
        <f>DZ141</f>
        <v>20601.209439999999</v>
      </c>
      <c r="DY141" s="280">
        <f t="shared" si="303"/>
        <v>4.7154738486946832E-2</v>
      </c>
      <c r="DZ141" s="170">
        <v>20601.209439999999</v>
      </c>
      <c r="EA141" s="280">
        <f t="shared" si="369"/>
        <v>4.7154738486946832E-2</v>
      </c>
      <c r="EB141" s="170">
        <v>0</v>
      </c>
      <c r="EC141" s="280">
        <v>0</v>
      </c>
      <c r="ED141" s="170"/>
      <c r="EE141" s="280">
        <v>0</v>
      </c>
      <c r="EF141" s="170">
        <f t="shared" si="385"/>
        <v>242379.33197</v>
      </c>
      <c r="EG141" s="238">
        <f t="shared" si="305"/>
        <v>0.55478946743265678</v>
      </c>
      <c r="EH141" s="238">
        <f t="shared" si="290"/>
        <v>0.74087811789865043</v>
      </c>
      <c r="EI141" s="238"/>
      <c r="EJ141" s="238"/>
      <c r="EK141" s="238"/>
      <c r="EL141" s="238"/>
      <c r="EM141" s="238"/>
      <c r="EN141" s="170">
        <v>242379.33197</v>
      </c>
      <c r="EO141" s="238">
        <f t="shared" si="367"/>
        <v>0.55478946743265678</v>
      </c>
      <c r="EP141" s="237">
        <v>0</v>
      </c>
      <c r="EQ141" s="238">
        <v>0</v>
      </c>
      <c r="ER141" s="170">
        <v>0</v>
      </c>
      <c r="ES141" s="238">
        <v>0</v>
      </c>
      <c r="ET141" s="170"/>
      <c r="EU141" s="170">
        <f t="shared" si="300"/>
        <v>194505.91224999999</v>
      </c>
      <c r="EV141" s="238">
        <f t="shared" si="282"/>
        <v>0.44521053256734322</v>
      </c>
      <c r="EW141" s="237">
        <f>DJ141-EN141</f>
        <v>194505.91224999999</v>
      </c>
      <c r="EX141" s="170"/>
      <c r="EY141" s="170"/>
      <c r="EZ141" s="167">
        <f>FB141</f>
        <v>436885.24421999999</v>
      </c>
      <c r="FA141" s="238">
        <f t="shared" si="291"/>
        <v>1</v>
      </c>
      <c r="FB141" s="167">
        <v>436885.24421999999</v>
      </c>
      <c r="FC141" s="238">
        <f t="shared" si="328"/>
        <v>1</v>
      </c>
      <c r="FD141" s="170"/>
      <c r="FE141" s="170"/>
      <c r="FF141" s="167"/>
      <c r="FG141" s="238">
        <v>0</v>
      </c>
      <c r="FH141" s="167"/>
      <c r="FI141" s="238">
        <f t="shared" si="307"/>
        <v>0</v>
      </c>
      <c r="FJ141" s="167"/>
      <c r="FK141" s="238">
        <f t="shared" si="330"/>
        <v>0</v>
      </c>
      <c r="FL141" s="170"/>
      <c r="FM141" s="170"/>
      <c r="FN141" s="170"/>
      <c r="FO141" s="292"/>
      <c r="FP141" s="293"/>
      <c r="FQ141" s="293"/>
      <c r="FR141" s="293"/>
      <c r="FS141" s="293"/>
      <c r="FT141" s="293"/>
      <c r="FU141" s="293"/>
      <c r="FV141" s="293"/>
    </row>
    <row r="142" spans="2:178" s="297" customFormat="1" ht="39.75" hidden="1" customHeight="1" x14ac:dyDescent="0.2">
      <c r="B142" s="225"/>
      <c r="C142" s="230" t="s">
        <v>166</v>
      </c>
      <c r="D142" s="290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  <c r="AF142" s="170"/>
      <c r="AG142" s="170"/>
      <c r="AH142" s="170"/>
      <c r="AI142" s="170"/>
      <c r="AJ142" s="170"/>
      <c r="AK142" s="170"/>
      <c r="AL142" s="170"/>
      <c r="AM142" s="170"/>
      <c r="AN142" s="170"/>
      <c r="AO142" s="235"/>
      <c r="AP142" s="170"/>
      <c r="AQ142" s="170"/>
      <c r="AR142" s="170"/>
      <c r="AS142" s="170"/>
      <c r="AT142" s="170"/>
      <c r="AU142" s="170"/>
      <c r="AV142" s="170"/>
      <c r="AW142" s="170"/>
      <c r="AX142" s="170"/>
      <c r="AY142" s="170"/>
      <c r="AZ142" s="170"/>
      <c r="BA142" s="170"/>
      <c r="BB142" s="170"/>
      <c r="BC142" s="170"/>
      <c r="BD142" s="170"/>
      <c r="BE142" s="170"/>
      <c r="BF142" s="170"/>
      <c r="BG142" s="170"/>
      <c r="BH142" s="170"/>
      <c r="BI142" s="170"/>
      <c r="BJ142" s="170"/>
      <c r="BK142" s="236"/>
      <c r="BL142" s="237"/>
      <c r="BM142" s="170"/>
      <c r="BN142" s="170"/>
      <c r="BO142" s="170"/>
      <c r="BP142" s="170"/>
      <c r="BQ142" s="170"/>
      <c r="BR142" s="170"/>
      <c r="BS142" s="170"/>
      <c r="BT142" s="170"/>
      <c r="BU142" s="170"/>
      <c r="BV142" s="170"/>
      <c r="BW142" s="170"/>
      <c r="BX142" s="170"/>
      <c r="BY142" s="170"/>
      <c r="BZ142" s="170"/>
      <c r="CA142" s="170"/>
      <c r="CB142" s="170"/>
      <c r="CC142" s="170"/>
      <c r="CD142" s="170"/>
      <c r="CE142" s="237"/>
      <c r="CF142" s="237"/>
      <c r="CG142" s="170"/>
      <c r="CH142" s="170"/>
      <c r="CI142" s="170"/>
      <c r="CJ142" s="170"/>
      <c r="CK142" s="170"/>
      <c r="CL142" s="170"/>
      <c r="CM142" s="170"/>
      <c r="CN142" s="170"/>
      <c r="CO142" s="170"/>
      <c r="CP142" s="170"/>
      <c r="CQ142" s="170"/>
      <c r="CR142" s="170"/>
      <c r="CS142" s="170"/>
      <c r="CT142" s="170"/>
      <c r="CU142" s="170"/>
      <c r="CV142" s="170"/>
      <c r="CW142" s="170">
        <f t="shared" ref="CW142" si="400">CX142</f>
        <v>0</v>
      </c>
      <c r="CX142" s="170">
        <v>0</v>
      </c>
      <c r="CY142" s="170"/>
      <c r="CZ142" s="170"/>
      <c r="DA142" s="170"/>
      <c r="DB142" s="170"/>
      <c r="DC142" s="170"/>
      <c r="DD142" s="170"/>
      <c r="DE142" s="170"/>
      <c r="DF142" s="170">
        <f>DG142</f>
        <v>14412.50245</v>
      </c>
      <c r="DG142" s="170">
        <f>DJ142-CX142</f>
        <v>14412.50245</v>
      </c>
      <c r="DH142" s="170"/>
      <c r="DI142" s="170">
        <f>DJ142</f>
        <v>14412.50245</v>
      </c>
      <c r="DJ142" s="170">
        <v>14412.50245</v>
      </c>
      <c r="DK142" s="170"/>
      <c r="DL142" s="170"/>
      <c r="DM142" s="170">
        <f t="shared" si="297"/>
        <v>6884.4120999999996</v>
      </c>
      <c r="DN142" s="280">
        <f t="shared" si="298"/>
        <v>0.47766944872227929</v>
      </c>
      <c r="DO142" s="170">
        <v>6884.4120999999996</v>
      </c>
      <c r="DP142" s="170"/>
      <c r="DQ142" s="170"/>
      <c r="DR142" s="170">
        <f t="shared" si="299"/>
        <v>7528.0903500000004</v>
      </c>
      <c r="DS142" s="280">
        <f t="shared" si="287"/>
        <v>0.52233055127772077</v>
      </c>
      <c r="DT142" s="170">
        <f t="shared" si="288"/>
        <v>7528.0903500000004</v>
      </c>
      <c r="DU142" s="170"/>
      <c r="DV142" s="170"/>
      <c r="DW142" s="170"/>
      <c r="DX142" s="170">
        <f>DZ142</f>
        <v>837.11343999999997</v>
      </c>
      <c r="DY142" s="280">
        <f t="shared" si="303"/>
        <v>5.8082449103070227E-2</v>
      </c>
      <c r="DZ142" s="170">
        <v>837.11343999999997</v>
      </c>
      <c r="EA142" s="280">
        <f t="shared" si="369"/>
        <v>5.8082449103070227E-2</v>
      </c>
      <c r="EB142" s="170">
        <v>0</v>
      </c>
      <c r="EC142" s="280">
        <v>0</v>
      </c>
      <c r="ED142" s="170"/>
      <c r="EE142" s="280">
        <v>0</v>
      </c>
      <c r="EF142" s="170">
        <f t="shared" si="385"/>
        <v>6110.2964099999999</v>
      </c>
      <c r="EG142" s="238">
        <f t="shared" si="305"/>
        <v>0.42395804831242195</v>
      </c>
      <c r="EH142" s="238">
        <f t="shared" si="290"/>
        <v>0.88755529466343253</v>
      </c>
      <c r="EI142" s="238"/>
      <c r="EJ142" s="238"/>
      <c r="EK142" s="238"/>
      <c r="EL142" s="238"/>
      <c r="EM142" s="238"/>
      <c r="EN142" s="170">
        <v>6110.2964099999999</v>
      </c>
      <c r="EO142" s="238">
        <f t="shared" si="367"/>
        <v>0.42395804831242195</v>
      </c>
      <c r="EP142" s="237">
        <v>0</v>
      </c>
      <c r="EQ142" s="238">
        <v>0</v>
      </c>
      <c r="ER142" s="170">
        <v>0</v>
      </c>
      <c r="ES142" s="238">
        <v>0</v>
      </c>
      <c r="ET142" s="170"/>
      <c r="EU142" s="170">
        <f t="shared" si="300"/>
        <v>8302.2060400000009</v>
      </c>
      <c r="EV142" s="238">
        <f t="shared" si="282"/>
        <v>0.5760419516875781</v>
      </c>
      <c r="EW142" s="237">
        <f>DJ142-EN142</f>
        <v>8302.2060400000009</v>
      </c>
      <c r="EX142" s="170"/>
      <c r="EY142" s="170"/>
      <c r="EZ142" s="167">
        <f>FB142</f>
        <v>14371.736209999999</v>
      </c>
      <c r="FA142" s="238">
        <f t="shared" si="291"/>
        <v>0.99717146691621195</v>
      </c>
      <c r="FB142" s="167">
        <v>14371.736209999999</v>
      </c>
      <c r="FC142" s="238">
        <f t="shared" si="328"/>
        <v>0.99717146691621195</v>
      </c>
      <c r="FD142" s="170"/>
      <c r="FE142" s="170"/>
      <c r="FF142" s="167"/>
      <c r="FG142" s="238">
        <v>0</v>
      </c>
      <c r="FH142" s="167"/>
      <c r="FI142" s="238">
        <f t="shared" si="307"/>
        <v>0</v>
      </c>
      <c r="FJ142" s="167"/>
      <c r="FK142" s="238">
        <f t="shared" si="330"/>
        <v>0</v>
      </c>
      <c r="FL142" s="170"/>
      <c r="FM142" s="170"/>
      <c r="FN142" s="170"/>
      <c r="FO142" s="292"/>
      <c r="FP142" s="293"/>
      <c r="FQ142" s="293"/>
      <c r="FR142" s="293"/>
      <c r="FS142" s="293"/>
      <c r="FT142" s="293"/>
      <c r="FU142" s="293"/>
      <c r="FV142" s="293"/>
    </row>
    <row r="143" spans="2:178" s="287" customFormat="1" ht="81" hidden="1" customHeight="1" x14ac:dyDescent="0.25">
      <c r="B143" s="150" t="s">
        <v>68</v>
      </c>
      <c r="C143" s="151" t="s">
        <v>266</v>
      </c>
      <c r="D143" s="152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6"/>
      <c r="AP143" s="155"/>
      <c r="AQ143" s="155"/>
      <c r="AR143" s="155"/>
      <c r="AS143" s="155"/>
      <c r="AT143" s="155"/>
      <c r="AU143" s="155"/>
      <c r="AV143" s="155"/>
      <c r="AW143" s="155"/>
      <c r="AX143" s="155"/>
      <c r="AY143" s="155"/>
      <c r="AZ143" s="155"/>
      <c r="BA143" s="155"/>
      <c r="BB143" s="155"/>
      <c r="BC143" s="155"/>
      <c r="BD143" s="155"/>
      <c r="BE143" s="155"/>
      <c r="BF143" s="155"/>
      <c r="BG143" s="155"/>
      <c r="BH143" s="155"/>
      <c r="BI143" s="155"/>
      <c r="BJ143" s="155"/>
      <c r="BK143" s="157"/>
      <c r="BL143" s="158"/>
      <c r="BM143" s="155"/>
      <c r="BN143" s="155"/>
      <c r="BO143" s="155"/>
      <c r="BP143" s="155"/>
      <c r="BQ143" s="155"/>
      <c r="BR143" s="155"/>
      <c r="BS143" s="155"/>
      <c r="BT143" s="155"/>
      <c r="BU143" s="155"/>
      <c r="BV143" s="155"/>
      <c r="BW143" s="155"/>
      <c r="BX143" s="155"/>
      <c r="BY143" s="155"/>
      <c r="BZ143" s="155"/>
      <c r="CA143" s="155"/>
      <c r="CB143" s="155"/>
      <c r="CC143" s="155"/>
      <c r="CD143" s="155"/>
      <c r="CE143" s="158"/>
      <c r="CF143" s="158"/>
      <c r="CG143" s="155"/>
      <c r="CH143" s="155"/>
      <c r="CI143" s="155"/>
      <c r="CJ143" s="155"/>
      <c r="CK143" s="155"/>
      <c r="CL143" s="155"/>
      <c r="CM143" s="155"/>
      <c r="CN143" s="155"/>
      <c r="CO143" s="155"/>
      <c r="CP143" s="155"/>
      <c r="CQ143" s="155"/>
      <c r="CR143" s="155"/>
      <c r="CS143" s="155"/>
      <c r="CT143" s="155"/>
      <c r="CU143" s="155"/>
      <c r="CV143" s="155"/>
      <c r="CW143" s="155">
        <f>CW150</f>
        <v>1379496.6515299999</v>
      </c>
      <c r="CX143" s="155">
        <f t="shared" ref="CX143:FO143" si="401">CX150</f>
        <v>1196720.2275299998</v>
      </c>
      <c r="CY143" s="155">
        <f t="shared" si="401"/>
        <v>182776.424</v>
      </c>
      <c r="CZ143" s="155">
        <f t="shared" si="401"/>
        <v>1892937.2940000002</v>
      </c>
      <c r="DA143" s="155">
        <f t="shared" si="401"/>
        <v>1708937.294</v>
      </c>
      <c r="DB143" s="155">
        <f t="shared" si="401"/>
        <v>184000</v>
      </c>
      <c r="DC143" s="155" t="e">
        <f t="shared" si="401"/>
        <v>#DIV/0!</v>
      </c>
      <c r="DD143" s="155" t="e">
        <f t="shared" si="401"/>
        <v>#DIV/0!</v>
      </c>
      <c r="DE143" s="155">
        <f t="shared" si="401"/>
        <v>0</v>
      </c>
      <c r="DF143" s="155">
        <f t="shared" si="401"/>
        <v>-60606.728589999839</v>
      </c>
      <c r="DG143" s="155">
        <f t="shared" si="401"/>
        <v>-53426.80458999984</v>
      </c>
      <c r="DH143" s="155">
        <f t="shared" si="401"/>
        <v>-7179.9239999999991</v>
      </c>
      <c r="DI143" s="155">
        <f>DJ143+DK143+DL143</f>
        <v>0</v>
      </c>
      <c r="DJ143" s="155">
        <f>DJ144+DJ145+DJ146</f>
        <v>0</v>
      </c>
      <c r="DK143" s="155">
        <v>0</v>
      </c>
      <c r="DL143" s="155"/>
      <c r="DM143" s="210">
        <f t="shared" si="297"/>
        <v>0</v>
      </c>
      <c r="DN143" s="215" t="e">
        <f t="shared" si="298"/>
        <v>#DIV/0!</v>
      </c>
      <c r="DO143" s="155">
        <f>DO144+DO145+DO146</f>
        <v>0</v>
      </c>
      <c r="DP143" s="155"/>
      <c r="DQ143" s="155"/>
      <c r="DR143" s="171">
        <f t="shared" si="299"/>
        <v>0</v>
      </c>
      <c r="DS143" s="176" t="e">
        <f t="shared" si="287"/>
        <v>#DIV/0!</v>
      </c>
      <c r="DT143" s="171">
        <f t="shared" si="288"/>
        <v>0</v>
      </c>
      <c r="DU143" s="155"/>
      <c r="DV143" s="155"/>
      <c r="DW143" s="155"/>
      <c r="DX143" s="155">
        <v>0</v>
      </c>
      <c r="DY143" s="160" t="e">
        <f t="shared" si="303"/>
        <v>#DIV/0!</v>
      </c>
      <c r="DZ143" s="155">
        <v>0</v>
      </c>
      <c r="EA143" s="160" t="e">
        <f t="shared" si="369"/>
        <v>#DIV/0!</v>
      </c>
      <c r="EB143" s="155">
        <v>0</v>
      </c>
      <c r="EC143" s="160">
        <v>0</v>
      </c>
      <c r="ED143" s="155"/>
      <c r="EE143" s="160">
        <v>0</v>
      </c>
      <c r="EF143" s="155">
        <v>0</v>
      </c>
      <c r="EG143" s="161" t="e">
        <f t="shared" si="305"/>
        <v>#DIV/0!</v>
      </c>
      <c r="EH143" s="216" t="e">
        <f t="shared" si="290"/>
        <v>#DIV/0!</v>
      </c>
      <c r="EI143" s="161"/>
      <c r="EJ143" s="161"/>
      <c r="EK143" s="161"/>
      <c r="EL143" s="161"/>
      <c r="EM143" s="161"/>
      <c r="EN143" s="155">
        <v>0</v>
      </c>
      <c r="EO143" s="161" t="e">
        <f t="shared" si="367"/>
        <v>#DIV/0!</v>
      </c>
      <c r="EP143" s="158">
        <v>0</v>
      </c>
      <c r="EQ143" s="161">
        <v>0</v>
      </c>
      <c r="ER143" s="155">
        <v>0</v>
      </c>
      <c r="ES143" s="161">
        <v>0</v>
      </c>
      <c r="ET143" s="155">
        <f t="shared" si="401"/>
        <v>184000</v>
      </c>
      <c r="EU143" s="171">
        <f t="shared" si="300"/>
        <v>0</v>
      </c>
      <c r="EV143" s="161" t="e">
        <f t="shared" si="282"/>
        <v>#DIV/0!</v>
      </c>
      <c r="EW143" s="175">
        <f t="shared" ref="EW143:EW149" si="402">DO143-EF143</f>
        <v>0</v>
      </c>
      <c r="EX143" s="155"/>
      <c r="EY143" s="155"/>
      <c r="EZ143" s="153">
        <v>0</v>
      </c>
      <c r="FA143" s="188" t="e">
        <f t="shared" si="291"/>
        <v>#DIV/0!</v>
      </c>
      <c r="FB143" s="153">
        <v>0</v>
      </c>
      <c r="FC143" s="161" t="e">
        <f t="shared" si="328"/>
        <v>#DIV/0!</v>
      </c>
      <c r="FD143" s="155"/>
      <c r="FE143" s="155"/>
      <c r="FF143" s="153"/>
      <c r="FG143" s="161">
        <v>0</v>
      </c>
      <c r="FH143" s="153">
        <v>0</v>
      </c>
      <c r="FI143" s="161" t="e">
        <f t="shared" si="307"/>
        <v>#DIV/0!</v>
      </c>
      <c r="FJ143" s="153">
        <v>0</v>
      </c>
      <c r="FK143" s="161" t="e">
        <f t="shared" si="330"/>
        <v>#DIV/0!</v>
      </c>
      <c r="FL143" s="155"/>
      <c r="FM143" s="155"/>
      <c r="FN143" s="155"/>
      <c r="FO143" s="162" t="e">
        <f t="shared" si="401"/>
        <v>#REF!</v>
      </c>
      <c r="FP143" s="286"/>
      <c r="FQ143" s="286"/>
      <c r="FR143" s="286"/>
      <c r="FS143" s="286"/>
      <c r="FT143" s="286"/>
      <c r="FU143" s="286"/>
      <c r="FV143" s="286"/>
    </row>
    <row r="144" spans="2:178" s="191" customFormat="1" ht="132" hidden="1" customHeight="1" x14ac:dyDescent="0.25">
      <c r="B144" s="316" t="s">
        <v>69</v>
      </c>
      <c r="C144" s="317" t="s">
        <v>267</v>
      </c>
      <c r="D144" s="318"/>
      <c r="E144" s="319"/>
      <c r="F144" s="319"/>
      <c r="G144" s="319"/>
      <c r="H144" s="319"/>
      <c r="I144" s="319"/>
      <c r="J144" s="319"/>
      <c r="K144" s="319"/>
      <c r="L144" s="319"/>
      <c r="M144" s="319"/>
      <c r="N144" s="319"/>
      <c r="O144" s="319"/>
      <c r="P144" s="319"/>
      <c r="Q144" s="320"/>
      <c r="R144" s="320"/>
      <c r="S144" s="320"/>
      <c r="T144" s="320"/>
      <c r="U144" s="320"/>
      <c r="V144" s="320"/>
      <c r="W144" s="320"/>
      <c r="X144" s="320"/>
      <c r="Y144" s="320"/>
      <c r="Z144" s="320"/>
      <c r="AA144" s="320"/>
      <c r="AB144" s="320"/>
      <c r="AC144" s="320"/>
      <c r="AD144" s="320"/>
      <c r="AE144" s="320"/>
      <c r="AF144" s="320"/>
      <c r="AG144" s="320"/>
      <c r="AH144" s="320"/>
      <c r="AI144" s="320"/>
      <c r="AJ144" s="320"/>
      <c r="AK144" s="320"/>
      <c r="AL144" s="320"/>
      <c r="AM144" s="320"/>
      <c r="AN144" s="320"/>
      <c r="AO144" s="321"/>
      <c r="AP144" s="320"/>
      <c r="AQ144" s="320"/>
      <c r="AR144" s="320"/>
      <c r="AS144" s="320"/>
      <c r="AT144" s="320"/>
      <c r="AU144" s="320"/>
      <c r="AV144" s="320"/>
      <c r="AW144" s="320"/>
      <c r="AX144" s="320"/>
      <c r="AY144" s="320"/>
      <c r="AZ144" s="320"/>
      <c r="BA144" s="320"/>
      <c r="BB144" s="320"/>
      <c r="BC144" s="320"/>
      <c r="BD144" s="320"/>
      <c r="BE144" s="320"/>
      <c r="BF144" s="320"/>
      <c r="BG144" s="320"/>
      <c r="BH144" s="320"/>
      <c r="BI144" s="320"/>
      <c r="BJ144" s="320"/>
      <c r="BK144" s="322"/>
      <c r="BL144" s="323"/>
      <c r="BM144" s="320"/>
      <c r="BN144" s="320"/>
      <c r="BO144" s="320"/>
      <c r="BP144" s="320"/>
      <c r="BQ144" s="320"/>
      <c r="BR144" s="320"/>
      <c r="BS144" s="320"/>
      <c r="BT144" s="320"/>
      <c r="BU144" s="320"/>
      <c r="BV144" s="320"/>
      <c r="BW144" s="320"/>
      <c r="BX144" s="320"/>
      <c r="BY144" s="320"/>
      <c r="BZ144" s="320"/>
      <c r="CA144" s="320"/>
      <c r="CB144" s="320"/>
      <c r="CC144" s="320"/>
      <c r="CD144" s="320"/>
      <c r="CE144" s="323"/>
      <c r="CF144" s="323"/>
      <c r="CG144" s="320"/>
      <c r="CH144" s="320"/>
      <c r="CI144" s="320"/>
      <c r="CJ144" s="320"/>
      <c r="CK144" s="320"/>
      <c r="CL144" s="320"/>
      <c r="CM144" s="320"/>
      <c r="CN144" s="320"/>
      <c r="CO144" s="320"/>
      <c r="CP144" s="320"/>
      <c r="CQ144" s="320"/>
      <c r="CR144" s="320"/>
      <c r="CS144" s="320"/>
      <c r="CT144" s="320"/>
      <c r="CU144" s="320"/>
      <c r="CV144" s="320"/>
      <c r="CW144" s="320"/>
      <c r="CX144" s="320"/>
      <c r="CY144" s="320"/>
      <c r="CZ144" s="320"/>
      <c r="DA144" s="320"/>
      <c r="DB144" s="320"/>
      <c r="DC144" s="320"/>
      <c r="DD144" s="320"/>
      <c r="DE144" s="320"/>
      <c r="DF144" s="320"/>
      <c r="DG144" s="320"/>
      <c r="DH144" s="320"/>
      <c r="DI144" s="320">
        <f>DJ144+DK144+DL144</f>
        <v>0</v>
      </c>
      <c r="DJ144" s="171"/>
      <c r="DK144" s="171"/>
      <c r="DL144" s="171"/>
      <c r="DM144" s="210">
        <f t="shared" si="297"/>
        <v>0</v>
      </c>
      <c r="DN144" s="215" t="e">
        <f t="shared" si="298"/>
        <v>#DIV/0!</v>
      </c>
      <c r="DO144" s="171"/>
      <c r="DP144" s="171"/>
      <c r="DQ144" s="171"/>
      <c r="DR144" s="171">
        <f t="shared" si="299"/>
        <v>0</v>
      </c>
      <c r="DS144" s="176" t="e">
        <f t="shared" si="287"/>
        <v>#DIV/0!</v>
      </c>
      <c r="DT144" s="171">
        <f t="shared" si="288"/>
        <v>0</v>
      </c>
      <c r="DU144" s="171"/>
      <c r="DV144" s="171"/>
      <c r="DW144" s="171"/>
      <c r="DX144" s="171">
        <v>0</v>
      </c>
      <c r="DY144" s="176" t="e">
        <f t="shared" si="303"/>
        <v>#DIV/0!</v>
      </c>
      <c r="DZ144" s="171"/>
      <c r="EA144" s="176" t="e">
        <f t="shared" si="369"/>
        <v>#DIV/0!</v>
      </c>
      <c r="EB144" s="171">
        <v>0</v>
      </c>
      <c r="EC144" s="176">
        <v>0</v>
      </c>
      <c r="ED144" s="171"/>
      <c r="EE144" s="176">
        <v>0</v>
      </c>
      <c r="EF144" s="171"/>
      <c r="EG144" s="188"/>
      <c r="EH144" s="216" t="e">
        <f t="shared" si="290"/>
        <v>#DIV/0!</v>
      </c>
      <c r="EI144" s="188"/>
      <c r="EJ144" s="188"/>
      <c r="EK144" s="188"/>
      <c r="EL144" s="188"/>
      <c r="EM144" s="188"/>
      <c r="EN144" s="171"/>
      <c r="EO144" s="188"/>
      <c r="EP144" s="175"/>
      <c r="EQ144" s="188"/>
      <c r="ER144" s="171"/>
      <c r="ES144" s="188"/>
      <c r="ET144" s="171"/>
      <c r="EU144" s="171">
        <f t="shared" si="300"/>
        <v>0</v>
      </c>
      <c r="EV144" s="188" t="e">
        <f t="shared" si="282"/>
        <v>#DIV/0!</v>
      </c>
      <c r="EW144" s="175">
        <f t="shared" si="402"/>
        <v>0</v>
      </c>
      <c r="EX144" s="171"/>
      <c r="EY144" s="171"/>
      <c r="EZ144" s="168"/>
      <c r="FA144" s="188" t="e">
        <f t="shared" si="291"/>
        <v>#DIV/0!</v>
      </c>
      <c r="FB144" s="168"/>
      <c r="FC144" s="161" t="e">
        <f t="shared" si="328"/>
        <v>#DIV/0!</v>
      </c>
      <c r="FD144" s="171"/>
      <c r="FE144" s="171"/>
      <c r="FF144" s="168"/>
      <c r="FG144" s="161">
        <v>0</v>
      </c>
      <c r="FH144" s="168"/>
      <c r="FI144" s="161" t="e">
        <f t="shared" si="307"/>
        <v>#DIV/0!</v>
      </c>
      <c r="FJ144" s="168"/>
      <c r="FK144" s="161" t="e">
        <f t="shared" si="330"/>
        <v>#DIV/0!</v>
      </c>
      <c r="FL144" s="171"/>
      <c r="FM144" s="171"/>
      <c r="FN144" s="171"/>
      <c r="FO144" s="177"/>
      <c r="FP144" s="190"/>
      <c r="FQ144" s="190"/>
      <c r="FR144" s="190"/>
      <c r="FS144" s="190"/>
      <c r="FT144" s="190"/>
      <c r="FU144" s="190"/>
      <c r="FV144" s="190"/>
    </row>
    <row r="145" spans="1:178" s="191" customFormat="1" ht="81" hidden="1" customHeight="1" x14ac:dyDescent="0.25">
      <c r="B145" s="164" t="s">
        <v>70</v>
      </c>
      <c r="C145" s="317" t="s">
        <v>268</v>
      </c>
      <c r="D145" s="166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1"/>
      <c r="AE145" s="171"/>
      <c r="AF145" s="171"/>
      <c r="AG145" s="171"/>
      <c r="AH145" s="171"/>
      <c r="AI145" s="171"/>
      <c r="AJ145" s="171"/>
      <c r="AK145" s="171"/>
      <c r="AL145" s="171"/>
      <c r="AM145" s="171"/>
      <c r="AN145" s="171"/>
      <c r="AO145" s="172"/>
      <c r="AP145" s="171"/>
      <c r="AQ145" s="171"/>
      <c r="AR145" s="171"/>
      <c r="AS145" s="171"/>
      <c r="AT145" s="171"/>
      <c r="AU145" s="171"/>
      <c r="AV145" s="171"/>
      <c r="AW145" s="171"/>
      <c r="AX145" s="171"/>
      <c r="AY145" s="171"/>
      <c r="AZ145" s="171"/>
      <c r="BA145" s="171"/>
      <c r="BB145" s="171"/>
      <c r="BC145" s="171"/>
      <c r="BD145" s="171"/>
      <c r="BE145" s="171"/>
      <c r="BF145" s="171"/>
      <c r="BG145" s="171"/>
      <c r="BH145" s="171"/>
      <c r="BI145" s="171"/>
      <c r="BJ145" s="171"/>
      <c r="BK145" s="174"/>
      <c r="BL145" s="175"/>
      <c r="BM145" s="171"/>
      <c r="BN145" s="171"/>
      <c r="BO145" s="171"/>
      <c r="BP145" s="171"/>
      <c r="BQ145" s="171"/>
      <c r="BR145" s="171"/>
      <c r="BS145" s="171"/>
      <c r="BT145" s="171"/>
      <c r="BU145" s="171"/>
      <c r="BV145" s="171"/>
      <c r="BW145" s="171"/>
      <c r="BX145" s="171"/>
      <c r="BY145" s="171"/>
      <c r="BZ145" s="171"/>
      <c r="CA145" s="171"/>
      <c r="CB145" s="171"/>
      <c r="CC145" s="171"/>
      <c r="CD145" s="171"/>
      <c r="CE145" s="175"/>
      <c r="CF145" s="175"/>
      <c r="CG145" s="171"/>
      <c r="CH145" s="171"/>
      <c r="CI145" s="171"/>
      <c r="CJ145" s="171"/>
      <c r="CK145" s="171"/>
      <c r="CL145" s="171"/>
      <c r="CM145" s="171"/>
      <c r="CN145" s="171"/>
      <c r="CO145" s="171"/>
      <c r="CP145" s="171"/>
      <c r="CQ145" s="171"/>
      <c r="CR145" s="171"/>
      <c r="CS145" s="171"/>
      <c r="CT145" s="171"/>
      <c r="CU145" s="171"/>
      <c r="CV145" s="171"/>
      <c r="CW145" s="171"/>
      <c r="CX145" s="171"/>
      <c r="CY145" s="171"/>
      <c r="CZ145" s="171"/>
      <c r="DA145" s="171"/>
      <c r="DB145" s="171"/>
      <c r="DC145" s="171"/>
      <c r="DD145" s="171"/>
      <c r="DE145" s="171"/>
      <c r="DF145" s="171"/>
      <c r="DG145" s="171"/>
      <c r="DH145" s="171"/>
      <c r="DI145" s="320">
        <f>DJ145+DK145+DL145</f>
        <v>0</v>
      </c>
      <c r="DJ145" s="171"/>
      <c r="DK145" s="171"/>
      <c r="DL145" s="171"/>
      <c r="DM145" s="210">
        <f t="shared" si="297"/>
        <v>0</v>
      </c>
      <c r="DN145" s="215" t="e">
        <f t="shared" si="298"/>
        <v>#DIV/0!</v>
      </c>
      <c r="DO145" s="171"/>
      <c r="DP145" s="171"/>
      <c r="DQ145" s="171"/>
      <c r="DR145" s="171">
        <f t="shared" si="299"/>
        <v>0</v>
      </c>
      <c r="DS145" s="176" t="e">
        <f t="shared" si="287"/>
        <v>#DIV/0!</v>
      </c>
      <c r="DT145" s="171">
        <f t="shared" si="288"/>
        <v>0</v>
      </c>
      <c r="DU145" s="171"/>
      <c r="DV145" s="171"/>
      <c r="DW145" s="171"/>
      <c r="DX145" s="171">
        <v>0</v>
      </c>
      <c r="DY145" s="176" t="e">
        <f t="shared" si="303"/>
        <v>#DIV/0!</v>
      </c>
      <c r="DZ145" s="171"/>
      <c r="EA145" s="176" t="e">
        <f t="shared" si="369"/>
        <v>#DIV/0!</v>
      </c>
      <c r="EB145" s="171">
        <v>0</v>
      </c>
      <c r="EC145" s="176">
        <v>0</v>
      </c>
      <c r="ED145" s="171"/>
      <c r="EE145" s="176">
        <v>0</v>
      </c>
      <c r="EF145" s="171"/>
      <c r="EG145" s="188"/>
      <c r="EH145" s="216" t="e">
        <f t="shared" si="290"/>
        <v>#DIV/0!</v>
      </c>
      <c r="EI145" s="188"/>
      <c r="EJ145" s="188"/>
      <c r="EK145" s="188"/>
      <c r="EL145" s="188"/>
      <c r="EM145" s="188"/>
      <c r="EN145" s="171"/>
      <c r="EO145" s="188"/>
      <c r="EP145" s="175"/>
      <c r="EQ145" s="188"/>
      <c r="ER145" s="171"/>
      <c r="ES145" s="188"/>
      <c r="ET145" s="171"/>
      <c r="EU145" s="171">
        <f t="shared" si="300"/>
        <v>0</v>
      </c>
      <c r="EV145" s="188" t="e">
        <f t="shared" si="282"/>
        <v>#DIV/0!</v>
      </c>
      <c r="EW145" s="175">
        <f t="shared" si="402"/>
        <v>0</v>
      </c>
      <c r="EX145" s="171"/>
      <c r="EY145" s="171"/>
      <c r="EZ145" s="168"/>
      <c r="FA145" s="188" t="e">
        <f t="shared" si="291"/>
        <v>#DIV/0!</v>
      </c>
      <c r="FB145" s="168"/>
      <c r="FC145" s="161" t="e">
        <f t="shared" si="328"/>
        <v>#DIV/0!</v>
      </c>
      <c r="FD145" s="171"/>
      <c r="FE145" s="171"/>
      <c r="FF145" s="168"/>
      <c r="FG145" s="161">
        <v>0</v>
      </c>
      <c r="FH145" s="168"/>
      <c r="FI145" s="161" t="e">
        <f t="shared" si="307"/>
        <v>#DIV/0!</v>
      </c>
      <c r="FJ145" s="168"/>
      <c r="FK145" s="161" t="e">
        <f t="shared" si="330"/>
        <v>#DIV/0!</v>
      </c>
      <c r="FL145" s="171"/>
      <c r="FM145" s="171"/>
      <c r="FN145" s="171"/>
      <c r="FO145" s="177"/>
      <c r="FP145" s="190"/>
      <c r="FQ145" s="190"/>
      <c r="FR145" s="190"/>
      <c r="FS145" s="190"/>
      <c r="FT145" s="190"/>
      <c r="FU145" s="190"/>
      <c r="FV145" s="190"/>
    </row>
    <row r="146" spans="1:178" s="191" customFormat="1" ht="81" hidden="1" customHeight="1" x14ac:dyDescent="0.25">
      <c r="B146" s="324" t="s">
        <v>99</v>
      </c>
      <c r="C146" s="325" t="s">
        <v>269</v>
      </c>
      <c r="D146" s="326"/>
      <c r="E146" s="327"/>
      <c r="F146" s="327"/>
      <c r="G146" s="327"/>
      <c r="H146" s="327"/>
      <c r="I146" s="327"/>
      <c r="J146" s="327"/>
      <c r="K146" s="327"/>
      <c r="L146" s="327"/>
      <c r="M146" s="327"/>
      <c r="N146" s="327"/>
      <c r="O146" s="327"/>
      <c r="P146" s="327"/>
      <c r="Q146" s="328"/>
      <c r="R146" s="328"/>
      <c r="S146" s="328"/>
      <c r="T146" s="328"/>
      <c r="U146" s="328"/>
      <c r="V146" s="328"/>
      <c r="W146" s="328"/>
      <c r="X146" s="328"/>
      <c r="Y146" s="328"/>
      <c r="Z146" s="328"/>
      <c r="AA146" s="328"/>
      <c r="AB146" s="328"/>
      <c r="AC146" s="328"/>
      <c r="AD146" s="328"/>
      <c r="AE146" s="328"/>
      <c r="AF146" s="328"/>
      <c r="AG146" s="328"/>
      <c r="AH146" s="328"/>
      <c r="AI146" s="328"/>
      <c r="AJ146" s="328"/>
      <c r="AK146" s="328"/>
      <c r="AL146" s="328"/>
      <c r="AM146" s="328"/>
      <c r="AN146" s="328"/>
      <c r="AO146" s="329"/>
      <c r="AP146" s="328"/>
      <c r="AQ146" s="328"/>
      <c r="AR146" s="328"/>
      <c r="AS146" s="328"/>
      <c r="AT146" s="328"/>
      <c r="AU146" s="328"/>
      <c r="AV146" s="328"/>
      <c r="AW146" s="328"/>
      <c r="AX146" s="328"/>
      <c r="AY146" s="328"/>
      <c r="AZ146" s="328"/>
      <c r="BA146" s="328"/>
      <c r="BB146" s="328"/>
      <c r="BC146" s="328"/>
      <c r="BD146" s="328"/>
      <c r="BE146" s="328"/>
      <c r="BF146" s="328"/>
      <c r="BG146" s="328"/>
      <c r="BH146" s="328"/>
      <c r="BI146" s="328"/>
      <c r="BJ146" s="328"/>
      <c r="BK146" s="330"/>
      <c r="BL146" s="331"/>
      <c r="BM146" s="328"/>
      <c r="BN146" s="328"/>
      <c r="BO146" s="328"/>
      <c r="BP146" s="328"/>
      <c r="BQ146" s="328"/>
      <c r="BR146" s="328"/>
      <c r="BS146" s="328"/>
      <c r="BT146" s="328"/>
      <c r="BU146" s="328"/>
      <c r="BV146" s="328"/>
      <c r="BW146" s="328"/>
      <c r="BX146" s="328"/>
      <c r="BY146" s="328"/>
      <c r="BZ146" s="328"/>
      <c r="CA146" s="328"/>
      <c r="CB146" s="328"/>
      <c r="CC146" s="328"/>
      <c r="CD146" s="328"/>
      <c r="CE146" s="331"/>
      <c r="CF146" s="331"/>
      <c r="CG146" s="328"/>
      <c r="CH146" s="328"/>
      <c r="CI146" s="328"/>
      <c r="CJ146" s="328"/>
      <c r="CK146" s="328"/>
      <c r="CL146" s="328"/>
      <c r="CM146" s="328"/>
      <c r="CN146" s="328"/>
      <c r="CO146" s="328"/>
      <c r="CP146" s="328"/>
      <c r="CQ146" s="328"/>
      <c r="CR146" s="328"/>
      <c r="CS146" s="328"/>
      <c r="CT146" s="328"/>
      <c r="CU146" s="328"/>
      <c r="CV146" s="328"/>
      <c r="CW146" s="328"/>
      <c r="CX146" s="328"/>
      <c r="CY146" s="328"/>
      <c r="CZ146" s="328"/>
      <c r="DA146" s="328"/>
      <c r="DB146" s="328"/>
      <c r="DC146" s="328"/>
      <c r="DD146" s="328"/>
      <c r="DE146" s="328"/>
      <c r="DF146" s="328"/>
      <c r="DG146" s="328"/>
      <c r="DH146" s="328"/>
      <c r="DI146" s="332">
        <f>DJ146+DK146+DL146</f>
        <v>0</v>
      </c>
      <c r="DJ146" s="328"/>
      <c r="DK146" s="328"/>
      <c r="DL146" s="328"/>
      <c r="DM146" s="210">
        <f t="shared" si="297"/>
        <v>0</v>
      </c>
      <c r="DN146" s="215" t="e">
        <f t="shared" si="298"/>
        <v>#DIV/0!</v>
      </c>
      <c r="DO146" s="328"/>
      <c r="DP146" s="328"/>
      <c r="DQ146" s="328"/>
      <c r="DR146" s="171">
        <f t="shared" si="299"/>
        <v>0</v>
      </c>
      <c r="DS146" s="176" t="e">
        <f t="shared" si="287"/>
        <v>#DIV/0!</v>
      </c>
      <c r="DT146" s="171">
        <f t="shared" si="288"/>
        <v>0</v>
      </c>
      <c r="DU146" s="328"/>
      <c r="DV146" s="328"/>
      <c r="DW146" s="328"/>
      <c r="DX146" s="328">
        <v>0</v>
      </c>
      <c r="DY146" s="333" t="e">
        <f t="shared" si="303"/>
        <v>#DIV/0!</v>
      </c>
      <c r="DZ146" s="328"/>
      <c r="EA146" s="333" t="e">
        <f t="shared" si="369"/>
        <v>#DIV/0!</v>
      </c>
      <c r="EB146" s="328">
        <v>0</v>
      </c>
      <c r="EC146" s="333">
        <v>0</v>
      </c>
      <c r="ED146" s="328"/>
      <c r="EE146" s="333">
        <v>0</v>
      </c>
      <c r="EF146" s="328"/>
      <c r="EG146" s="334"/>
      <c r="EH146" s="216" t="e">
        <f t="shared" si="290"/>
        <v>#DIV/0!</v>
      </c>
      <c r="EI146" s="334"/>
      <c r="EJ146" s="334"/>
      <c r="EK146" s="334"/>
      <c r="EL146" s="334"/>
      <c r="EM146" s="334"/>
      <c r="EN146" s="328"/>
      <c r="EO146" s="334"/>
      <c r="EP146" s="331"/>
      <c r="EQ146" s="334"/>
      <c r="ER146" s="328"/>
      <c r="ES146" s="334"/>
      <c r="ET146" s="328"/>
      <c r="EU146" s="171">
        <f t="shared" si="300"/>
        <v>0</v>
      </c>
      <c r="EV146" s="334" t="e">
        <f t="shared" si="282"/>
        <v>#DIV/0!</v>
      </c>
      <c r="EW146" s="175">
        <f t="shared" si="402"/>
        <v>0</v>
      </c>
      <c r="EX146" s="328"/>
      <c r="EY146" s="328"/>
      <c r="EZ146" s="327"/>
      <c r="FA146" s="334" t="e">
        <f t="shared" si="291"/>
        <v>#DIV/0!</v>
      </c>
      <c r="FB146" s="327"/>
      <c r="FC146" s="335" t="e">
        <f t="shared" si="328"/>
        <v>#DIV/0!</v>
      </c>
      <c r="FD146" s="328"/>
      <c r="FE146" s="328"/>
      <c r="FF146" s="327"/>
      <c r="FG146" s="335">
        <v>0</v>
      </c>
      <c r="FH146" s="327"/>
      <c r="FI146" s="335" t="e">
        <f t="shared" si="307"/>
        <v>#DIV/0!</v>
      </c>
      <c r="FJ146" s="327"/>
      <c r="FK146" s="335" t="e">
        <f t="shared" si="330"/>
        <v>#DIV/0!</v>
      </c>
      <c r="FL146" s="328"/>
      <c r="FM146" s="328"/>
      <c r="FN146" s="328"/>
      <c r="FO146" s="336"/>
      <c r="FP146" s="190"/>
      <c r="FQ146" s="190"/>
      <c r="FR146" s="190"/>
      <c r="FS146" s="190"/>
      <c r="FT146" s="190"/>
      <c r="FU146" s="190"/>
      <c r="FV146" s="190"/>
    </row>
    <row r="147" spans="1:178" s="191" customFormat="1" ht="132" hidden="1" customHeight="1" x14ac:dyDescent="0.25">
      <c r="B147" s="164" t="s">
        <v>68</v>
      </c>
      <c r="C147" s="317" t="s">
        <v>270</v>
      </c>
      <c r="D147" s="166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/>
      <c r="AF147" s="171"/>
      <c r="AG147" s="171"/>
      <c r="AH147" s="171"/>
      <c r="AI147" s="171"/>
      <c r="AJ147" s="171"/>
      <c r="AK147" s="171"/>
      <c r="AL147" s="171"/>
      <c r="AM147" s="171"/>
      <c r="AN147" s="171"/>
      <c r="AO147" s="172"/>
      <c r="AP147" s="171"/>
      <c r="AQ147" s="171"/>
      <c r="AR147" s="171"/>
      <c r="AS147" s="171"/>
      <c r="AT147" s="171"/>
      <c r="AU147" s="171"/>
      <c r="AV147" s="171"/>
      <c r="AW147" s="171"/>
      <c r="AX147" s="171"/>
      <c r="AY147" s="171"/>
      <c r="AZ147" s="171"/>
      <c r="BA147" s="171"/>
      <c r="BB147" s="171"/>
      <c r="BC147" s="171"/>
      <c r="BD147" s="171"/>
      <c r="BE147" s="171"/>
      <c r="BF147" s="171"/>
      <c r="BG147" s="171"/>
      <c r="BH147" s="171"/>
      <c r="BI147" s="171"/>
      <c r="BJ147" s="171"/>
      <c r="BK147" s="174"/>
      <c r="BL147" s="175"/>
      <c r="BM147" s="171"/>
      <c r="BN147" s="171"/>
      <c r="BO147" s="171"/>
      <c r="BP147" s="171"/>
      <c r="BQ147" s="171"/>
      <c r="BR147" s="171"/>
      <c r="BS147" s="171"/>
      <c r="BT147" s="171"/>
      <c r="BU147" s="171"/>
      <c r="BV147" s="171"/>
      <c r="BW147" s="171"/>
      <c r="BX147" s="171"/>
      <c r="BY147" s="171"/>
      <c r="BZ147" s="171"/>
      <c r="CA147" s="171"/>
      <c r="CB147" s="171"/>
      <c r="CC147" s="171"/>
      <c r="CD147" s="171"/>
      <c r="CE147" s="175"/>
      <c r="CF147" s="175"/>
      <c r="CG147" s="171"/>
      <c r="CH147" s="171"/>
      <c r="CI147" s="171"/>
      <c r="CJ147" s="171"/>
      <c r="CK147" s="171"/>
      <c r="CL147" s="171"/>
      <c r="CM147" s="171"/>
      <c r="CN147" s="171"/>
      <c r="CO147" s="171"/>
      <c r="CP147" s="171"/>
      <c r="CQ147" s="171"/>
      <c r="CR147" s="171"/>
      <c r="CS147" s="171"/>
      <c r="CT147" s="171"/>
      <c r="CU147" s="171"/>
      <c r="CV147" s="171"/>
      <c r="CW147" s="171"/>
      <c r="CX147" s="171"/>
      <c r="CY147" s="171"/>
      <c r="CZ147" s="171"/>
      <c r="DA147" s="171"/>
      <c r="DB147" s="171"/>
      <c r="DC147" s="171"/>
      <c r="DD147" s="171"/>
      <c r="DE147" s="171"/>
      <c r="DF147" s="171"/>
      <c r="DG147" s="171"/>
      <c r="DH147" s="171"/>
      <c r="DI147" s="171">
        <f>DJ147+DK147+DL147</f>
        <v>0</v>
      </c>
      <c r="DJ147" s="171">
        <v>0</v>
      </c>
      <c r="DK147" s="171">
        <v>0</v>
      </c>
      <c r="DL147" s="171">
        <v>0</v>
      </c>
      <c r="DM147" s="210">
        <f t="shared" si="297"/>
        <v>0</v>
      </c>
      <c r="DN147" s="215" t="e">
        <f t="shared" si="298"/>
        <v>#DIV/0!</v>
      </c>
      <c r="DO147" s="171">
        <v>0</v>
      </c>
      <c r="DP147" s="171"/>
      <c r="DQ147" s="171">
        <v>0</v>
      </c>
      <c r="DR147" s="171">
        <f t="shared" si="299"/>
        <v>0</v>
      </c>
      <c r="DS147" s="176" t="e">
        <f t="shared" si="287"/>
        <v>#DIV/0!</v>
      </c>
      <c r="DT147" s="171">
        <f t="shared" si="288"/>
        <v>0</v>
      </c>
      <c r="DU147" s="171"/>
      <c r="DV147" s="171"/>
      <c r="DW147" s="171"/>
      <c r="DX147" s="171">
        <f>DZ147</f>
        <v>0</v>
      </c>
      <c r="DY147" s="176">
        <v>0</v>
      </c>
      <c r="DZ147" s="171">
        <f>DZ148</f>
        <v>0</v>
      </c>
      <c r="EA147" s="176">
        <v>0</v>
      </c>
      <c r="EB147" s="171">
        <v>0</v>
      </c>
      <c r="EC147" s="176">
        <v>0</v>
      </c>
      <c r="ED147" s="171">
        <v>0</v>
      </c>
      <c r="EE147" s="176">
        <v>0</v>
      </c>
      <c r="EF147" s="171">
        <v>0</v>
      </c>
      <c r="EG147" s="188">
        <v>0</v>
      </c>
      <c r="EH147" s="216" t="e">
        <f t="shared" si="290"/>
        <v>#DIV/0!</v>
      </c>
      <c r="EI147" s="188"/>
      <c r="EJ147" s="188"/>
      <c r="EK147" s="188"/>
      <c r="EL147" s="188"/>
      <c r="EM147" s="188"/>
      <c r="EN147" s="171">
        <v>0</v>
      </c>
      <c r="EO147" s="188">
        <v>0</v>
      </c>
      <c r="EP147" s="175">
        <v>0</v>
      </c>
      <c r="EQ147" s="188">
        <v>0</v>
      </c>
      <c r="ER147" s="171">
        <v>0</v>
      </c>
      <c r="ES147" s="188">
        <v>0</v>
      </c>
      <c r="ET147" s="171"/>
      <c r="EU147" s="171">
        <f t="shared" si="300"/>
        <v>0</v>
      </c>
      <c r="EV147" s="188" t="e">
        <f t="shared" si="282"/>
        <v>#DIV/0!</v>
      </c>
      <c r="EW147" s="175">
        <f t="shared" si="402"/>
        <v>0</v>
      </c>
      <c r="EX147" s="171"/>
      <c r="EY147" s="171"/>
      <c r="EZ147" s="168">
        <v>0</v>
      </c>
      <c r="FA147" s="188">
        <v>0</v>
      </c>
      <c r="FB147" s="168">
        <v>0</v>
      </c>
      <c r="FC147" s="161">
        <v>0</v>
      </c>
      <c r="FD147" s="171">
        <v>0</v>
      </c>
      <c r="FE147" s="171">
        <v>0</v>
      </c>
      <c r="FF147" s="168">
        <v>0</v>
      </c>
      <c r="FG147" s="161">
        <v>0</v>
      </c>
      <c r="FH147" s="168">
        <v>0</v>
      </c>
      <c r="FI147" s="161">
        <v>0</v>
      </c>
      <c r="FJ147" s="168">
        <v>0</v>
      </c>
      <c r="FK147" s="161">
        <v>0</v>
      </c>
      <c r="FL147" s="171">
        <v>0</v>
      </c>
      <c r="FM147" s="171">
        <v>0</v>
      </c>
      <c r="FN147" s="171">
        <v>0</v>
      </c>
      <c r="FO147" s="177">
        <v>0</v>
      </c>
      <c r="FP147" s="190"/>
      <c r="FQ147" s="190"/>
      <c r="FR147" s="190"/>
      <c r="FS147" s="190"/>
      <c r="FT147" s="190"/>
      <c r="FU147" s="190"/>
      <c r="FV147" s="190"/>
    </row>
    <row r="148" spans="1:178" s="297" customFormat="1" ht="155.25" hidden="1" customHeight="1" x14ac:dyDescent="0.2">
      <c r="B148" s="225" t="s">
        <v>69</v>
      </c>
      <c r="C148" s="337" t="s">
        <v>178</v>
      </c>
      <c r="D148" s="290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70"/>
      <c r="R148" s="170"/>
      <c r="S148" s="170"/>
      <c r="T148" s="170"/>
      <c r="U148" s="170"/>
      <c r="V148" s="170"/>
      <c r="W148" s="170"/>
      <c r="X148" s="170"/>
      <c r="Y148" s="170"/>
      <c r="Z148" s="170"/>
      <c r="AA148" s="170"/>
      <c r="AB148" s="170"/>
      <c r="AC148" s="170"/>
      <c r="AD148" s="170"/>
      <c r="AE148" s="170"/>
      <c r="AF148" s="170"/>
      <c r="AG148" s="170"/>
      <c r="AH148" s="170"/>
      <c r="AI148" s="170"/>
      <c r="AJ148" s="170"/>
      <c r="AK148" s="170"/>
      <c r="AL148" s="170"/>
      <c r="AM148" s="170"/>
      <c r="AN148" s="170"/>
      <c r="AO148" s="235"/>
      <c r="AP148" s="170"/>
      <c r="AQ148" s="170"/>
      <c r="AR148" s="170"/>
      <c r="AS148" s="170"/>
      <c r="AT148" s="170"/>
      <c r="AU148" s="170"/>
      <c r="AV148" s="170"/>
      <c r="AW148" s="170"/>
      <c r="AX148" s="170"/>
      <c r="AY148" s="170"/>
      <c r="AZ148" s="170"/>
      <c r="BA148" s="170"/>
      <c r="BB148" s="170"/>
      <c r="BC148" s="170"/>
      <c r="BD148" s="170"/>
      <c r="BE148" s="170"/>
      <c r="BF148" s="170"/>
      <c r="BG148" s="170"/>
      <c r="BH148" s="170"/>
      <c r="BI148" s="170"/>
      <c r="BJ148" s="170"/>
      <c r="BK148" s="236"/>
      <c r="BL148" s="237"/>
      <c r="BM148" s="170"/>
      <c r="BN148" s="170"/>
      <c r="BO148" s="170"/>
      <c r="BP148" s="170"/>
      <c r="BQ148" s="170"/>
      <c r="BR148" s="170"/>
      <c r="BS148" s="170"/>
      <c r="BT148" s="170"/>
      <c r="BU148" s="170"/>
      <c r="BV148" s="170"/>
      <c r="BW148" s="170"/>
      <c r="BX148" s="170"/>
      <c r="BY148" s="170"/>
      <c r="BZ148" s="170"/>
      <c r="CA148" s="170"/>
      <c r="CB148" s="170"/>
      <c r="CC148" s="170"/>
      <c r="CD148" s="170"/>
      <c r="CE148" s="237"/>
      <c r="CF148" s="237"/>
      <c r="CG148" s="170"/>
      <c r="CH148" s="170"/>
      <c r="CI148" s="170"/>
      <c r="CJ148" s="170"/>
      <c r="CK148" s="170"/>
      <c r="CL148" s="170"/>
      <c r="CM148" s="170"/>
      <c r="CN148" s="170"/>
      <c r="CO148" s="170"/>
      <c r="CP148" s="170"/>
      <c r="CQ148" s="170"/>
      <c r="CR148" s="170"/>
      <c r="CS148" s="170"/>
      <c r="CT148" s="170"/>
      <c r="CU148" s="170"/>
      <c r="CV148" s="170"/>
      <c r="CW148" s="170"/>
      <c r="CX148" s="170"/>
      <c r="CY148" s="170"/>
      <c r="CZ148" s="170"/>
      <c r="DA148" s="170"/>
      <c r="DB148" s="170"/>
      <c r="DC148" s="170"/>
      <c r="DD148" s="170"/>
      <c r="DE148" s="170"/>
      <c r="DF148" s="170"/>
      <c r="DG148" s="170"/>
      <c r="DH148" s="170"/>
      <c r="DI148" s="170">
        <v>0</v>
      </c>
      <c r="DJ148" s="170">
        <v>0</v>
      </c>
      <c r="DK148" s="170">
        <v>0</v>
      </c>
      <c r="DL148" s="170">
        <v>0</v>
      </c>
      <c r="DM148" s="210">
        <f t="shared" si="297"/>
        <v>0</v>
      </c>
      <c r="DN148" s="215" t="e">
        <f t="shared" si="298"/>
        <v>#DIV/0!</v>
      </c>
      <c r="DO148" s="170">
        <v>0</v>
      </c>
      <c r="DP148" s="170"/>
      <c r="DQ148" s="170">
        <v>0</v>
      </c>
      <c r="DR148" s="171">
        <f t="shared" si="299"/>
        <v>0</v>
      </c>
      <c r="DS148" s="176" t="e">
        <f t="shared" si="287"/>
        <v>#DIV/0!</v>
      </c>
      <c r="DT148" s="171">
        <f t="shared" si="288"/>
        <v>0</v>
      </c>
      <c r="DU148" s="170"/>
      <c r="DV148" s="170"/>
      <c r="DW148" s="170"/>
      <c r="DX148" s="170">
        <f>DZ148</f>
        <v>0</v>
      </c>
      <c r="DY148" s="280">
        <v>0</v>
      </c>
      <c r="DZ148" s="170">
        <f>DZ149</f>
        <v>0</v>
      </c>
      <c r="EA148" s="280">
        <v>0</v>
      </c>
      <c r="EB148" s="170">
        <v>0</v>
      </c>
      <c r="EC148" s="280">
        <v>0</v>
      </c>
      <c r="ED148" s="170">
        <v>0</v>
      </c>
      <c r="EE148" s="280">
        <v>0</v>
      </c>
      <c r="EF148" s="170">
        <v>0</v>
      </c>
      <c r="EG148" s="238">
        <v>0</v>
      </c>
      <c r="EH148" s="216" t="e">
        <f t="shared" si="290"/>
        <v>#DIV/0!</v>
      </c>
      <c r="EI148" s="238"/>
      <c r="EJ148" s="238"/>
      <c r="EK148" s="238"/>
      <c r="EL148" s="238"/>
      <c r="EM148" s="238"/>
      <c r="EN148" s="170">
        <v>0</v>
      </c>
      <c r="EO148" s="238">
        <v>0</v>
      </c>
      <c r="EP148" s="237">
        <v>0</v>
      </c>
      <c r="EQ148" s="238">
        <v>0</v>
      </c>
      <c r="ER148" s="170">
        <v>0</v>
      </c>
      <c r="ES148" s="238">
        <v>0</v>
      </c>
      <c r="ET148" s="170"/>
      <c r="EU148" s="171">
        <f t="shared" si="300"/>
        <v>0</v>
      </c>
      <c r="EV148" s="238" t="e">
        <f t="shared" si="282"/>
        <v>#DIV/0!</v>
      </c>
      <c r="EW148" s="175">
        <f t="shared" si="402"/>
        <v>0</v>
      </c>
      <c r="EX148" s="170"/>
      <c r="EY148" s="170"/>
      <c r="EZ148" s="167">
        <v>0</v>
      </c>
      <c r="FA148" s="238">
        <v>0</v>
      </c>
      <c r="FB148" s="167">
        <v>0</v>
      </c>
      <c r="FC148" s="338">
        <v>0</v>
      </c>
      <c r="FD148" s="170">
        <v>0</v>
      </c>
      <c r="FE148" s="170">
        <v>0</v>
      </c>
      <c r="FF148" s="167">
        <v>0</v>
      </c>
      <c r="FG148" s="338">
        <v>0</v>
      </c>
      <c r="FH148" s="167">
        <v>0</v>
      </c>
      <c r="FI148" s="338">
        <v>0</v>
      </c>
      <c r="FJ148" s="167">
        <v>0</v>
      </c>
      <c r="FK148" s="338">
        <v>0</v>
      </c>
      <c r="FL148" s="170">
        <v>0</v>
      </c>
      <c r="FM148" s="170">
        <v>0</v>
      </c>
      <c r="FN148" s="170">
        <v>0</v>
      </c>
      <c r="FO148" s="292">
        <v>0</v>
      </c>
      <c r="FP148" s="293"/>
      <c r="FQ148" s="293"/>
      <c r="FR148" s="293"/>
      <c r="FS148" s="293"/>
      <c r="FT148" s="293"/>
      <c r="FU148" s="293"/>
      <c r="FV148" s="293"/>
    </row>
    <row r="149" spans="1:178" s="297" customFormat="1" ht="48.75" hidden="1" customHeight="1" x14ac:dyDescent="0.2">
      <c r="B149" s="225"/>
      <c r="C149" s="230" t="s">
        <v>143</v>
      </c>
      <c r="D149" s="290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70"/>
      <c r="R149" s="170"/>
      <c r="S149" s="170"/>
      <c r="T149" s="170"/>
      <c r="U149" s="170"/>
      <c r="V149" s="170"/>
      <c r="W149" s="170"/>
      <c r="X149" s="170"/>
      <c r="Y149" s="170"/>
      <c r="Z149" s="170"/>
      <c r="AA149" s="170"/>
      <c r="AB149" s="170"/>
      <c r="AC149" s="170"/>
      <c r="AD149" s="170"/>
      <c r="AE149" s="170"/>
      <c r="AF149" s="170"/>
      <c r="AG149" s="170"/>
      <c r="AH149" s="170"/>
      <c r="AI149" s="170"/>
      <c r="AJ149" s="170"/>
      <c r="AK149" s="170"/>
      <c r="AL149" s="170"/>
      <c r="AM149" s="170"/>
      <c r="AN149" s="170"/>
      <c r="AO149" s="235"/>
      <c r="AP149" s="170"/>
      <c r="AQ149" s="170"/>
      <c r="AR149" s="170"/>
      <c r="AS149" s="170"/>
      <c r="AT149" s="170"/>
      <c r="AU149" s="170"/>
      <c r="AV149" s="170"/>
      <c r="AW149" s="170"/>
      <c r="AX149" s="170"/>
      <c r="AY149" s="170"/>
      <c r="AZ149" s="170"/>
      <c r="BA149" s="170"/>
      <c r="BB149" s="170"/>
      <c r="BC149" s="170"/>
      <c r="BD149" s="170"/>
      <c r="BE149" s="170"/>
      <c r="BF149" s="170"/>
      <c r="BG149" s="170"/>
      <c r="BH149" s="170"/>
      <c r="BI149" s="170"/>
      <c r="BJ149" s="170"/>
      <c r="BK149" s="236"/>
      <c r="BL149" s="237"/>
      <c r="BM149" s="170"/>
      <c r="BN149" s="170"/>
      <c r="BO149" s="170"/>
      <c r="BP149" s="170"/>
      <c r="BQ149" s="170"/>
      <c r="BR149" s="170"/>
      <c r="BS149" s="170"/>
      <c r="BT149" s="170"/>
      <c r="BU149" s="170"/>
      <c r="BV149" s="170"/>
      <c r="BW149" s="170"/>
      <c r="BX149" s="170"/>
      <c r="BY149" s="170"/>
      <c r="BZ149" s="170"/>
      <c r="CA149" s="170"/>
      <c r="CB149" s="170"/>
      <c r="CC149" s="170"/>
      <c r="CD149" s="170"/>
      <c r="CE149" s="237"/>
      <c r="CF149" s="237"/>
      <c r="CG149" s="170"/>
      <c r="CH149" s="170"/>
      <c r="CI149" s="170"/>
      <c r="CJ149" s="170"/>
      <c r="CK149" s="170"/>
      <c r="CL149" s="170"/>
      <c r="CM149" s="170"/>
      <c r="CN149" s="170"/>
      <c r="CO149" s="170"/>
      <c r="CP149" s="170"/>
      <c r="CQ149" s="170"/>
      <c r="CR149" s="170"/>
      <c r="CS149" s="170"/>
      <c r="CT149" s="170"/>
      <c r="CU149" s="170"/>
      <c r="CV149" s="170"/>
      <c r="CW149" s="170"/>
      <c r="CX149" s="170"/>
      <c r="CY149" s="170"/>
      <c r="CZ149" s="170"/>
      <c r="DA149" s="170"/>
      <c r="DB149" s="170"/>
      <c r="DC149" s="170"/>
      <c r="DD149" s="170"/>
      <c r="DE149" s="170"/>
      <c r="DF149" s="170"/>
      <c r="DG149" s="170"/>
      <c r="DH149" s="170"/>
      <c r="DI149" s="170">
        <v>0</v>
      </c>
      <c r="DJ149" s="170">
        <v>0</v>
      </c>
      <c r="DK149" s="170">
        <v>0</v>
      </c>
      <c r="DL149" s="170">
        <v>0</v>
      </c>
      <c r="DM149" s="210">
        <f t="shared" si="297"/>
        <v>0</v>
      </c>
      <c r="DN149" s="215" t="e">
        <f t="shared" si="298"/>
        <v>#DIV/0!</v>
      </c>
      <c r="DO149" s="170">
        <v>0</v>
      </c>
      <c r="DP149" s="170"/>
      <c r="DQ149" s="170">
        <v>0</v>
      </c>
      <c r="DR149" s="171">
        <f t="shared" si="299"/>
        <v>0</v>
      </c>
      <c r="DS149" s="176" t="e">
        <f t="shared" si="287"/>
        <v>#DIV/0!</v>
      </c>
      <c r="DT149" s="171">
        <f t="shared" si="288"/>
        <v>0</v>
      </c>
      <c r="DU149" s="170"/>
      <c r="DV149" s="170"/>
      <c r="DW149" s="170"/>
      <c r="DX149" s="170">
        <f>DZ149</f>
        <v>0</v>
      </c>
      <c r="DY149" s="280">
        <v>0</v>
      </c>
      <c r="DZ149" s="170"/>
      <c r="EA149" s="280">
        <v>0</v>
      </c>
      <c r="EB149" s="170">
        <v>0</v>
      </c>
      <c r="EC149" s="280">
        <v>0</v>
      </c>
      <c r="ED149" s="170">
        <v>0</v>
      </c>
      <c r="EE149" s="280">
        <v>0</v>
      </c>
      <c r="EF149" s="170">
        <v>0</v>
      </c>
      <c r="EG149" s="238">
        <v>0</v>
      </c>
      <c r="EH149" s="216" t="e">
        <f t="shared" si="290"/>
        <v>#DIV/0!</v>
      </c>
      <c r="EI149" s="238"/>
      <c r="EJ149" s="238"/>
      <c r="EK149" s="238"/>
      <c r="EL149" s="238"/>
      <c r="EM149" s="238"/>
      <c r="EN149" s="170">
        <v>0</v>
      </c>
      <c r="EO149" s="238">
        <v>0</v>
      </c>
      <c r="EP149" s="237">
        <v>0</v>
      </c>
      <c r="EQ149" s="238">
        <v>0</v>
      </c>
      <c r="ER149" s="170">
        <v>0</v>
      </c>
      <c r="ES149" s="238">
        <v>0</v>
      </c>
      <c r="ET149" s="170"/>
      <c r="EU149" s="171">
        <f t="shared" si="300"/>
        <v>0</v>
      </c>
      <c r="EV149" s="238" t="e">
        <f t="shared" si="282"/>
        <v>#DIV/0!</v>
      </c>
      <c r="EW149" s="175">
        <f t="shared" si="402"/>
        <v>0</v>
      </c>
      <c r="EX149" s="170"/>
      <c r="EY149" s="170"/>
      <c r="EZ149" s="167">
        <v>0</v>
      </c>
      <c r="FA149" s="238">
        <v>0</v>
      </c>
      <c r="FB149" s="167">
        <v>0</v>
      </c>
      <c r="FC149" s="338">
        <v>0</v>
      </c>
      <c r="FD149" s="170">
        <v>0</v>
      </c>
      <c r="FE149" s="170">
        <v>0</v>
      </c>
      <c r="FF149" s="167">
        <v>0</v>
      </c>
      <c r="FG149" s="338">
        <v>0</v>
      </c>
      <c r="FH149" s="167">
        <v>0</v>
      </c>
      <c r="FI149" s="338">
        <v>0</v>
      </c>
      <c r="FJ149" s="167">
        <v>0</v>
      </c>
      <c r="FK149" s="338">
        <v>0</v>
      </c>
      <c r="FL149" s="170">
        <v>0</v>
      </c>
      <c r="FM149" s="170">
        <v>0</v>
      </c>
      <c r="FN149" s="170">
        <v>0</v>
      </c>
      <c r="FO149" s="292">
        <v>0</v>
      </c>
      <c r="FP149" s="293"/>
      <c r="FQ149" s="293"/>
      <c r="FR149" s="293"/>
      <c r="FS149" s="293"/>
      <c r="FT149" s="293"/>
      <c r="FU149" s="293"/>
      <c r="FV149" s="293"/>
    </row>
    <row r="150" spans="1:178" s="339" customFormat="1" ht="27" customHeight="1" thickBot="1" x14ac:dyDescent="0.35">
      <c r="B150" s="863" t="s">
        <v>271</v>
      </c>
      <c r="C150" s="864"/>
      <c r="D150" s="340"/>
      <c r="E150" s="341" t="e">
        <f>E21+E92+#REF!</f>
        <v>#REF!</v>
      </c>
      <c r="F150" s="341" t="e">
        <f>F21+F92+#REF!</f>
        <v>#REF!</v>
      </c>
      <c r="G150" s="341" t="e">
        <f>G21+G92+#REF!</f>
        <v>#REF!</v>
      </c>
      <c r="H150" s="341" t="e">
        <f>H21+H92+#REF!</f>
        <v>#REF!</v>
      </c>
      <c r="I150" s="341" t="e">
        <f>I21+I92+#REF!</f>
        <v>#REF!</v>
      </c>
      <c r="J150" s="341" t="e">
        <f>J21+J92+#REF!</f>
        <v>#REF!</v>
      </c>
      <c r="K150" s="341" t="e">
        <f>K21+K92+#REF!</f>
        <v>#REF!</v>
      </c>
      <c r="L150" s="341" t="e">
        <f>L21+L92+#REF!</f>
        <v>#REF!</v>
      </c>
      <c r="M150" s="341" t="e">
        <f>M21+M92+#REF!</f>
        <v>#REF!</v>
      </c>
      <c r="N150" s="341" t="e">
        <f>N21+N92+#REF!</f>
        <v>#REF!</v>
      </c>
      <c r="O150" s="341" t="e">
        <f>O21+O92+#REF!</f>
        <v>#REF!</v>
      </c>
      <c r="P150" s="341" t="e">
        <f>P21+P92+#REF!</f>
        <v>#REF!</v>
      </c>
      <c r="Q150" s="342" t="e">
        <f>Q21+Q92+#REF!</f>
        <v>#REF!</v>
      </c>
      <c r="R150" s="342" t="e">
        <f>R21+R92+#REF!</f>
        <v>#REF!</v>
      </c>
      <c r="S150" s="342" t="e">
        <f>S21+S92+#REF!</f>
        <v>#REF!</v>
      </c>
      <c r="T150" s="342" t="e">
        <f t="shared" ref="T150:AN150" si="403">T21+T92</f>
        <v>#REF!</v>
      </c>
      <c r="U150" s="342" t="e">
        <f t="shared" si="403"/>
        <v>#REF!</v>
      </c>
      <c r="V150" s="342" t="e">
        <f t="shared" si="403"/>
        <v>#REF!</v>
      </c>
      <c r="W150" s="342" t="e">
        <f t="shared" si="403"/>
        <v>#REF!</v>
      </c>
      <c r="X150" s="342" t="e">
        <f t="shared" si="403"/>
        <v>#REF!</v>
      </c>
      <c r="Y150" s="342" t="e">
        <f t="shared" si="403"/>
        <v>#REF!</v>
      </c>
      <c r="Z150" s="342" t="e">
        <f t="shared" si="403"/>
        <v>#REF!</v>
      </c>
      <c r="AA150" s="342" t="e">
        <f t="shared" si="403"/>
        <v>#REF!</v>
      </c>
      <c r="AB150" s="342" t="e">
        <f t="shared" si="403"/>
        <v>#REF!</v>
      </c>
      <c r="AC150" s="342" t="e">
        <f t="shared" si="403"/>
        <v>#REF!</v>
      </c>
      <c r="AD150" s="342" t="e">
        <f t="shared" si="403"/>
        <v>#REF!</v>
      </c>
      <c r="AE150" s="342" t="e">
        <f t="shared" si="403"/>
        <v>#REF!</v>
      </c>
      <c r="AF150" s="342" t="e">
        <f t="shared" si="403"/>
        <v>#REF!</v>
      </c>
      <c r="AG150" s="342" t="e">
        <f t="shared" si="403"/>
        <v>#REF!</v>
      </c>
      <c r="AH150" s="342" t="e">
        <f t="shared" si="403"/>
        <v>#REF!</v>
      </c>
      <c r="AI150" s="342" t="e">
        <f t="shared" si="403"/>
        <v>#REF!</v>
      </c>
      <c r="AJ150" s="342" t="e">
        <f t="shared" si="403"/>
        <v>#REF!</v>
      </c>
      <c r="AK150" s="343" t="e">
        <f t="shared" si="403"/>
        <v>#REF!</v>
      </c>
      <c r="AL150" s="343" t="e">
        <f t="shared" si="403"/>
        <v>#REF!</v>
      </c>
      <c r="AM150" s="344" t="e">
        <f t="shared" si="403"/>
        <v>#REF!</v>
      </c>
      <c r="AN150" s="344" t="e">
        <f t="shared" si="403"/>
        <v>#REF!</v>
      </c>
      <c r="AO150" s="345">
        <v>1</v>
      </c>
      <c r="AP150" s="342" t="e">
        <f t="shared" ref="AP150:BJ150" si="404">AP21+AP92</f>
        <v>#REF!</v>
      </c>
      <c r="AQ150" s="342" t="e">
        <f t="shared" si="404"/>
        <v>#REF!</v>
      </c>
      <c r="AR150" s="343" t="e">
        <f t="shared" si="404"/>
        <v>#REF!</v>
      </c>
      <c r="AS150" s="342" t="e">
        <f t="shared" si="404"/>
        <v>#REF!</v>
      </c>
      <c r="AT150" s="342" t="e">
        <f t="shared" si="404"/>
        <v>#REF!</v>
      </c>
      <c r="AU150" s="342" t="e">
        <f t="shared" si="404"/>
        <v>#REF!</v>
      </c>
      <c r="AV150" s="342" t="e">
        <f t="shared" si="404"/>
        <v>#REF!</v>
      </c>
      <c r="AW150" s="342" t="e">
        <f t="shared" si="404"/>
        <v>#REF!</v>
      </c>
      <c r="AX150" s="342" t="e">
        <f t="shared" si="404"/>
        <v>#REF!</v>
      </c>
      <c r="AY150" s="342" t="e">
        <f t="shared" si="404"/>
        <v>#REF!</v>
      </c>
      <c r="AZ150" s="342" t="e">
        <f t="shared" si="404"/>
        <v>#REF!</v>
      </c>
      <c r="BA150" s="342" t="e">
        <f t="shared" si="404"/>
        <v>#REF!</v>
      </c>
      <c r="BB150" s="342" t="e">
        <f t="shared" si="404"/>
        <v>#REF!</v>
      </c>
      <c r="BC150" s="342" t="e">
        <f t="shared" si="404"/>
        <v>#REF!</v>
      </c>
      <c r="BD150" s="342" t="e">
        <f t="shared" si="404"/>
        <v>#REF!</v>
      </c>
      <c r="BE150" s="342" t="e">
        <f t="shared" si="404"/>
        <v>#REF!</v>
      </c>
      <c r="BF150" s="342" t="e">
        <f t="shared" si="404"/>
        <v>#REF!</v>
      </c>
      <c r="BG150" s="342" t="e">
        <f t="shared" si="404"/>
        <v>#REF!</v>
      </c>
      <c r="BH150" s="342" t="e">
        <f t="shared" si="404"/>
        <v>#REF!</v>
      </c>
      <c r="BI150" s="342" t="e">
        <f t="shared" si="404"/>
        <v>#REF!</v>
      </c>
      <c r="BJ150" s="342" t="e">
        <f t="shared" si="404"/>
        <v>#REF!</v>
      </c>
      <c r="BK150" s="346">
        <v>1</v>
      </c>
      <c r="BL150" s="343" t="e">
        <f t="shared" ref="BL150:CD150" si="405">BL21+BL92</f>
        <v>#REF!</v>
      </c>
      <c r="BM150" s="343" t="e">
        <f t="shared" si="405"/>
        <v>#REF!</v>
      </c>
      <c r="BN150" s="343" t="e">
        <f t="shared" si="405"/>
        <v>#REF!</v>
      </c>
      <c r="BO150" s="343" t="e">
        <f t="shared" si="405"/>
        <v>#REF!</v>
      </c>
      <c r="BP150" s="343" t="e">
        <f t="shared" si="405"/>
        <v>#REF!</v>
      </c>
      <c r="BQ150" s="343" t="e">
        <f t="shared" si="405"/>
        <v>#REF!</v>
      </c>
      <c r="BR150" s="343" t="e">
        <f t="shared" si="405"/>
        <v>#REF!</v>
      </c>
      <c r="BS150" s="343" t="e">
        <f t="shared" si="405"/>
        <v>#REF!</v>
      </c>
      <c r="BT150" s="343" t="e">
        <f t="shared" si="405"/>
        <v>#REF!</v>
      </c>
      <c r="BU150" s="343" t="e">
        <f t="shared" si="405"/>
        <v>#REF!</v>
      </c>
      <c r="BV150" s="342" t="e">
        <f t="shared" si="405"/>
        <v>#REF!</v>
      </c>
      <c r="BW150" s="342" t="e">
        <f t="shared" si="405"/>
        <v>#REF!</v>
      </c>
      <c r="BX150" s="342" t="e">
        <f t="shared" si="405"/>
        <v>#REF!</v>
      </c>
      <c r="BY150" s="342" t="e">
        <f t="shared" si="405"/>
        <v>#REF!</v>
      </c>
      <c r="BZ150" s="342" t="e">
        <f t="shared" si="405"/>
        <v>#REF!</v>
      </c>
      <c r="CA150" s="342" t="e">
        <f t="shared" si="405"/>
        <v>#REF!</v>
      </c>
      <c r="CB150" s="342" t="e">
        <f t="shared" si="405"/>
        <v>#REF!</v>
      </c>
      <c r="CC150" s="342" t="e">
        <f t="shared" si="405"/>
        <v>#REF!</v>
      </c>
      <c r="CD150" s="342" t="e">
        <f t="shared" si="405"/>
        <v>#REF!</v>
      </c>
      <c r="CE150" s="343">
        <v>1</v>
      </c>
      <c r="CF150" s="343" t="e">
        <f>CF21+CF92</f>
        <v>#REF!</v>
      </c>
      <c r="CG150" s="342"/>
      <c r="CH150" s="342" t="e">
        <f t="shared" ref="CH150:CV150" si="406">CH21+CH92</f>
        <v>#REF!</v>
      </c>
      <c r="CI150" s="342" t="e">
        <f t="shared" si="406"/>
        <v>#REF!</v>
      </c>
      <c r="CJ150" s="342" t="e">
        <f t="shared" si="406"/>
        <v>#REF!</v>
      </c>
      <c r="CK150" s="342" t="e">
        <f t="shared" si="406"/>
        <v>#REF!</v>
      </c>
      <c r="CL150" s="342" t="e">
        <f t="shared" si="406"/>
        <v>#REF!</v>
      </c>
      <c r="CM150" s="342" t="e">
        <f t="shared" si="406"/>
        <v>#REF!</v>
      </c>
      <c r="CN150" s="342" t="e">
        <f t="shared" si="406"/>
        <v>#REF!</v>
      </c>
      <c r="CO150" s="342" t="e">
        <f t="shared" si="406"/>
        <v>#REF!</v>
      </c>
      <c r="CP150" s="342" t="e">
        <f t="shared" si="406"/>
        <v>#REF!</v>
      </c>
      <c r="CQ150" s="342" t="e">
        <f t="shared" si="406"/>
        <v>#REF!</v>
      </c>
      <c r="CR150" s="342" t="e">
        <f t="shared" si="406"/>
        <v>#REF!</v>
      </c>
      <c r="CS150" s="342" t="e">
        <f t="shared" si="406"/>
        <v>#REF!</v>
      </c>
      <c r="CT150" s="342" t="e">
        <f t="shared" si="406"/>
        <v>#REF!</v>
      </c>
      <c r="CU150" s="342" t="e">
        <f t="shared" si="406"/>
        <v>#REF!</v>
      </c>
      <c r="CV150" s="342" t="e">
        <f t="shared" si="406"/>
        <v>#REF!</v>
      </c>
      <c r="CW150" s="342">
        <f t="shared" ref="CW150:DH150" si="407">CW21+CW92+CW127+CW129+CW116</f>
        <v>1379496.6515299999</v>
      </c>
      <c r="CX150" s="342">
        <f t="shared" si="407"/>
        <v>1196720.2275299998</v>
      </c>
      <c r="CY150" s="342">
        <f t="shared" si="407"/>
        <v>182776.424</v>
      </c>
      <c r="CZ150" s="342">
        <f t="shared" si="407"/>
        <v>1892937.2940000002</v>
      </c>
      <c r="DA150" s="342">
        <f t="shared" si="407"/>
        <v>1708937.294</v>
      </c>
      <c r="DB150" s="342">
        <f t="shared" si="407"/>
        <v>184000</v>
      </c>
      <c r="DC150" s="342" t="e">
        <f t="shared" si="407"/>
        <v>#DIV/0!</v>
      </c>
      <c r="DD150" s="342" t="e">
        <f t="shared" si="407"/>
        <v>#DIV/0!</v>
      </c>
      <c r="DE150" s="342">
        <f t="shared" si="407"/>
        <v>0</v>
      </c>
      <c r="DF150" s="342">
        <f t="shared" si="407"/>
        <v>-60606.728589999839</v>
      </c>
      <c r="DG150" s="342">
        <f t="shared" si="407"/>
        <v>-53426.80458999984</v>
      </c>
      <c r="DH150" s="342">
        <f t="shared" si="407"/>
        <v>-7179.9239999999991</v>
      </c>
      <c r="DI150" s="342">
        <f>DJ150+DK150+DL150</f>
        <v>1857464.2468700001</v>
      </c>
      <c r="DJ150" s="342">
        <f>DJ21+DJ92+DJ127+DJ129+DJ116+DJ143</f>
        <v>1714247.0888700001</v>
      </c>
      <c r="DK150" s="342">
        <f t="shared" ref="DK150:DL150" si="408">DK21+DK92+DK127+DK129+DK116+DK143</f>
        <v>0</v>
      </c>
      <c r="DL150" s="342">
        <f t="shared" si="408"/>
        <v>143217.158</v>
      </c>
      <c r="DM150" s="347">
        <f>DM21+DM92+DM127+DM129+DM116+DM143</f>
        <v>1544264.7058800003</v>
      </c>
      <c r="DN150" s="348">
        <f t="shared" si="298"/>
        <v>0.83138327345047414</v>
      </c>
      <c r="DO150" s="347">
        <f>DO21+DO92+DO127+DO129+DO116+DO143</f>
        <v>1401047.54788</v>
      </c>
      <c r="DP150" s="342"/>
      <c r="DQ150" s="347">
        <f t="shared" ref="DQ150" si="409">DQ21+DQ92+DQ127+DQ129+DQ116+DQ143</f>
        <v>143217.158</v>
      </c>
      <c r="DR150" s="347">
        <f>DR21+DR92+DR127+DR129+DR116+DR143</f>
        <v>313199.54099000013</v>
      </c>
      <c r="DS150" s="333">
        <f t="shared" si="287"/>
        <v>0.16861672654952603</v>
      </c>
      <c r="DT150" s="328">
        <f t="shared" si="288"/>
        <v>313199.54099000013</v>
      </c>
      <c r="DU150" s="328">
        <f t="shared" si="288"/>
        <v>0</v>
      </c>
      <c r="DV150" s="328">
        <f t="shared" si="288"/>
        <v>0</v>
      </c>
      <c r="DW150" s="342"/>
      <c r="DX150" s="342">
        <f>DZ150+EB150+ED150</f>
        <v>60008.157279999999</v>
      </c>
      <c r="DY150" s="349">
        <f>DX150/DI150</f>
        <v>3.2306493856406292E-2</v>
      </c>
      <c r="DZ150" s="342">
        <f>DZ21+DZ92+DZ127+DZ129+DZ116+DZ147</f>
        <v>60008.157279999999</v>
      </c>
      <c r="EA150" s="349">
        <f>DZ150/DJ150</f>
        <v>3.500554714055619E-2</v>
      </c>
      <c r="EB150" s="342">
        <v>0</v>
      </c>
      <c r="EC150" s="349">
        <v>0</v>
      </c>
      <c r="ED150" s="342">
        <f t="shared" ref="ED150" si="410">ED21+ED92+ED127+ED129+ED116+ED143</f>
        <v>0</v>
      </c>
      <c r="EE150" s="349">
        <f>ED150/DL150</f>
        <v>0</v>
      </c>
      <c r="EF150" s="342">
        <f>EF21+EF92+EF127+EF129+EF143</f>
        <v>1434926.6452100002</v>
      </c>
      <c r="EG150" s="350">
        <f>EF150/DI150</f>
        <v>0.77251911988507183</v>
      </c>
      <c r="EH150" s="351">
        <f t="shared" si="290"/>
        <v>0.92919733239147384</v>
      </c>
      <c r="EI150" s="350"/>
      <c r="EJ150" s="350"/>
      <c r="EK150" s="350"/>
      <c r="EL150" s="350"/>
      <c r="EM150" s="350"/>
      <c r="EN150" s="342">
        <f t="shared" ref="EN150" si="411">EN21+EN92+EN127+EN129+EN116+EN143</f>
        <v>1291709.4872099999</v>
      </c>
      <c r="EO150" s="350">
        <f>EN150/DJ150</f>
        <v>0.75351417867156534</v>
      </c>
      <c r="EP150" s="342">
        <f t="shared" ref="EP150" si="412">EP21+EP92+EP127+EP129+EP116+EP143</f>
        <v>0</v>
      </c>
      <c r="EQ150" s="350">
        <v>0</v>
      </c>
      <c r="ER150" s="342">
        <f t="shared" ref="ER150" si="413">ER21+ER92+ER127+ER129+ER116+ER143</f>
        <v>143217.158</v>
      </c>
      <c r="ES150" s="350">
        <f>ER150/DL150</f>
        <v>1</v>
      </c>
      <c r="ET150" s="342">
        <f t="shared" ref="ET150" si="414">ET21+ET92+ET127+ET129+ET116</f>
        <v>184000</v>
      </c>
      <c r="EU150" s="342">
        <f>EU21+EU92+EU127+EU129+EU143</f>
        <v>422537.60165999999</v>
      </c>
      <c r="EV150" s="350">
        <f t="shared" si="282"/>
        <v>0.22748088011492826</v>
      </c>
      <c r="EW150" s="342">
        <f>EW21+EW92+EW127+EW129</f>
        <v>422537.60165999999</v>
      </c>
      <c r="EX150" s="342">
        <f t="shared" ref="EX150:EY150" si="415">EX21+EX92+EX127+EX129+EX116+EX143</f>
        <v>0</v>
      </c>
      <c r="EY150" s="342">
        <f t="shared" si="415"/>
        <v>0</v>
      </c>
      <c r="EZ150" s="352">
        <f>EZ21+EZ92+EZ127+EZ129+EZ143</f>
        <v>1093327.2083899998</v>
      </c>
      <c r="FA150" s="353">
        <f>EZ150/DI150</f>
        <v>0.58861278769287628</v>
      </c>
      <c r="FB150" s="352">
        <f t="shared" ref="FB150" si="416">FB21+FB92+FB127+FB129+FB116+FB143</f>
        <v>950110.05038999999</v>
      </c>
      <c r="FC150" s="353">
        <f>FB150/DJ150</f>
        <v>0.55424335065739849</v>
      </c>
      <c r="FD150" s="354">
        <f t="shared" ref="FD150" si="417">FD21+FD92+FD127+FD129+FD116+FD143</f>
        <v>0</v>
      </c>
      <c r="FE150" s="353">
        <v>0</v>
      </c>
      <c r="FF150" s="352">
        <f t="shared" ref="FF150" si="418">FF21+FF92+FF127+FF129+FF116+FF143</f>
        <v>143217.158</v>
      </c>
      <c r="FG150" s="353">
        <f>FF150/DL150</f>
        <v>1</v>
      </c>
      <c r="FH150" s="352">
        <f>FH21+FH92+FH127+FH129+FH143</f>
        <v>32484.54293</v>
      </c>
      <c r="FI150" s="355">
        <f>FH150/DI150</f>
        <v>1.7488650446294982E-2</v>
      </c>
      <c r="FJ150" s="352">
        <f t="shared" ref="FJ150" si="419">FJ21+FJ92+FJ127+FJ129+FJ116+FJ143</f>
        <v>32484.54293</v>
      </c>
      <c r="FK150" s="355">
        <f>FJ150/DJ150</f>
        <v>1.8949743675174161E-2</v>
      </c>
      <c r="FL150" s="354">
        <f t="shared" ref="FL150" si="420">FL21+FL92+FL127+FL129+FL116+FL143</f>
        <v>0</v>
      </c>
      <c r="FM150" s="354"/>
      <c r="FN150" s="354">
        <f t="shared" ref="FN150" si="421">FN21+FN92+FN127+FN129+FN116+FN143</f>
        <v>0</v>
      </c>
      <c r="FO150" s="356" t="e">
        <f t="shared" ref="FO150" si="422">FO21+FO92+FO127+FO129+FO116</f>
        <v>#REF!</v>
      </c>
    </row>
    <row r="151" spans="1:178" s="357" customFormat="1" ht="43.5" customHeight="1" thickBot="1" x14ac:dyDescent="0.35">
      <c r="B151" s="358"/>
      <c r="C151" s="359" t="s">
        <v>272</v>
      </c>
      <c r="D151" s="360"/>
      <c r="E151" s="361"/>
      <c r="F151" s="361"/>
      <c r="G151" s="361"/>
      <c r="H151" s="361"/>
      <c r="I151" s="361"/>
      <c r="J151" s="361"/>
      <c r="K151" s="361"/>
      <c r="L151" s="361"/>
      <c r="M151" s="361"/>
      <c r="N151" s="361"/>
      <c r="O151" s="361"/>
      <c r="P151" s="361"/>
      <c r="Q151" s="362"/>
      <c r="R151" s="362"/>
      <c r="S151" s="362"/>
      <c r="T151" s="362"/>
      <c r="U151" s="362"/>
      <c r="V151" s="362"/>
      <c r="W151" s="362"/>
      <c r="X151" s="362"/>
      <c r="Y151" s="362"/>
      <c r="Z151" s="362"/>
      <c r="AA151" s="362"/>
      <c r="AB151" s="362"/>
      <c r="AC151" s="362"/>
      <c r="AD151" s="362"/>
      <c r="AE151" s="362"/>
      <c r="AF151" s="362"/>
      <c r="AG151" s="362"/>
      <c r="AH151" s="362"/>
      <c r="AI151" s="362"/>
      <c r="AJ151" s="362"/>
      <c r="AK151" s="362"/>
      <c r="AL151" s="362"/>
      <c r="AM151" s="363"/>
      <c r="AN151" s="362"/>
      <c r="AO151" s="364"/>
      <c r="AP151" s="362"/>
      <c r="AQ151" s="362"/>
      <c r="AR151" s="362"/>
      <c r="AS151" s="362"/>
      <c r="AT151" s="362"/>
      <c r="AU151" s="362"/>
      <c r="AV151" s="362"/>
      <c r="AW151" s="362"/>
      <c r="AX151" s="362"/>
      <c r="AY151" s="362"/>
      <c r="AZ151" s="362"/>
      <c r="BA151" s="362"/>
      <c r="BB151" s="362"/>
      <c r="BC151" s="362"/>
      <c r="BD151" s="362"/>
      <c r="BE151" s="362"/>
      <c r="BF151" s="362"/>
      <c r="BG151" s="362"/>
      <c r="BH151" s="362"/>
      <c r="BI151" s="362"/>
      <c r="BJ151" s="362"/>
      <c r="BK151" s="365"/>
      <c r="BL151" s="366"/>
      <c r="BM151" s="366"/>
      <c r="BN151" s="366"/>
      <c r="BO151" s="366"/>
      <c r="BP151" s="366"/>
      <c r="BQ151" s="366"/>
      <c r="BR151" s="366"/>
      <c r="BS151" s="366"/>
      <c r="BT151" s="366"/>
      <c r="BU151" s="366"/>
      <c r="BV151" s="362"/>
      <c r="BW151" s="362"/>
      <c r="BX151" s="362"/>
      <c r="BY151" s="362"/>
      <c r="BZ151" s="362"/>
      <c r="CA151" s="362"/>
      <c r="CB151" s="362"/>
      <c r="CC151" s="362"/>
      <c r="CD151" s="362"/>
      <c r="CE151" s="362"/>
      <c r="CF151" s="366"/>
      <c r="CG151" s="362"/>
      <c r="CH151" s="362"/>
      <c r="CI151" s="362"/>
      <c r="CJ151" s="362"/>
      <c r="CK151" s="362"/>
      <c r="CL151" s="362"/>
      <c r="CM151" s="362"/>
      <c r="CN151" s="362"/>
      <c r="CO151" s="362"/>
      <c r="CP151" s="362"/>
      <c r="CQ151" s="362"/>
      <c r="CR151" s="362"/>
      <c r="CS151" s="362"/>
      <c r="CT151" s="362"/>
      <c r="CU151" s="362"/>
      <c r="CV151" s="362"/>
      <c r="CW151" s="362">
        <f>CX151+CY151+CZ151</f>
        <v>1808573.7180000003</v>
      </c>
      <c r="CX151" s="362">
        <f>CX16+CX90+CX125+CX127</f>
        <v>20000</v>
      </c>
      <c r="CY151" s="362">
        <f t="shared" ref="CY151:CZ151" si="423">CY150-CY40-CY51-CY135</f>
        <v>182776.424</v>
      </c>
      <c r="CZ151" s="362">
        <f t="shared" si="423"/>
        <v>1605797.2940000002</v>
      </c>
      <c r="DA151" s="362"/>
      <c r="DB151" s="362"/>
      <c r="DC151" s="362"/>
      <c r="DD151" s="362"/>
      <c r="DE151" s="362"/>
      <c r="DF151" s="362"/>
      <c r="DG151" s="362">
        <f>DH151+DI151+DJ151</f>
        <v>2431160.2117400002</v>
      </c>
      <c r="DH151" s="362">
        <f>DH150-DH40-DH51-DH135</f>
        <v>-7179.9239999999991</v>
      </c>
      <c r="DI151" s="362">
        <f>DJ151+DK151+DL151</f>
        <v>1290778.6468700001</v>
      </c>
      <c r="DJ151" s="362">
        <f>DJ27+DJ92+DJ127+DJ129</f>
        <v>1147561.48887</v>
      </c>
      <c r="DK151" s="362">
        <f t="shared" ref="DK151:DL151" si="424">DK27+DK92+DK127+DK129</f>
        <v>0</v>
      </c>
      <c r="DL151" s="362">
        <f t="shared" si="424"/>
        <v>143217.158</v>
      </c>
      <c r="DM151" s="362">
        <f>DO151+DP151+DQ151</f>
        <v>977579.10588000016</v>
      </c>
      <c r="DN151" s="367">
        <f t="shared" si="298"/>
        <v>0.75735611853397544</v>
      </c>
      <c r="DO151" s="362">
        <f>DO27+DO92+DO127+DO129</f>
        <v>834361.94788000011</v>
      </c>
      <c r="DP151" s="362">
        <f>DP27+DP92+DP127+DP129</f>
        <v>0</v>
      </c>
      <c r="DQ151" s="362">
        <f t="shared" ref="DQ151" si="425">DQ27+DQ92+DQ127+DQ129</f>
        <v>143217.158</v>
      </c>
      <c r="DR151" s="368">
        <f t="shared" si="299"/>
        <v>313199.54098999989</v>
      </c>
      <c r="DS151" s="367">
        <f t="shared" si="287"/>
        <v>0.24264388146602459</v>
      </c>
      <c r="DT151" s="368">
        <f t="shared" ref="DT151:DV153" si="426">DJ151-DO151</f>
        <v>313199.54098999989</v>
      </c>
      <c r="DU151" s="368">
        <f t="shared" si="426"/>
        <v>0</v>
      </c>
      <c r="DV151" s="368">
        <f t="shared" si="426"/>
        <v>0</v>
      </c>
      <c r="DW151" s="362"/>
      <c r="DX151" s="362">
        <f>DX150</f>
        <v>60008.157279999999</v>
      </c>
      <c r="DY151" s="367">
        <f>DX151/DI151</f>
        <v>4.6489889978822745E-2</v>
      </c>
      <c r="DZ151" s="362">
        <f>DZ27+DZ92+DZ127+DZ129+DZ147</f>
        <v>60008.157279999999</v>
      </c>
      <c r="EA151" s="367">
        <f>DZ151/DJ151</f>
        <v>5.2291888375488996E-2</v>
      </c>
      <c r="EB151" s="368">
        <v>0</v>
      </c>
      <c r="EC151" s="367">
        <v>0</v>
      </c>
      <c r="ED151" s="362">
        <f t="shared" ref="ED151" si="427">ED27+ED92+ED127+ED129</f>
        <v>0</v>
      </c>
      <c r="EE151" s="367">
        <f>ED151/DL151</f>
        <v>0</v>
      </c>
      <c r="EF151" s="362">
        <f>EN151+EP151+ER151</f>
        <v>868241.04521000013</v>
      </c>
      <c r="EG151" s="369">
        <f>EF151/DI151</f>
        <v>0.67264906133626523</v>
      </c>
      <c r="EH151" s="370">
        <f t="shared" si="290"/>
        <v>0.88815425778604817</v>
      </c>
      <c r="EI151" s="369"/>
      <c r="EJ151" s="369"/>
      <c r="EK151" s="369"/>
      <c r="EL151" s="369"/>
      <c r="EM151" s="369"/>
      <c r="EN151" s="362">
        <f>EN27+EN92+EN127+EN129</f>
        <v>725023.88721000007</v>
      </c>
      <c r="EO151" s="369">
        <f>EN151/DJ151</f>
        <v>0.63179524081444094</v>
      </c>
      <c r="EP151" s="362">
        <f>EP21+EP92+EP127+EP129</f>
        <v>0</v>
      </c>
      <c r="EQ151" s="362">
        <f t="shared" ref="EQ151" si="428">EQ150-EQ40-EQ51-EQ135</f>
        <v>0</v>
      </c>
      <c r="ER151" s="362">
        <f t="shared" ref="ER151" si="429">ER27+ER92+ER127+ER129</f>
        <v>143217.158</v>
      </c>
      <c r="ES151" s="369">
        <f>ER151/DL151</f>
        <v>1</v>
      </c>
      <c r="ET151" s="362"/>
      <c r="EU151" s="368">
        <f t="shared" si="300"/>
        <v>422537.60165999999</v>
      </c>
      <c r="EV151" s="369">
        <f t="shared" ref="EV151:EV153" si="430">EU151/DI151</f>
        <v>0.32735093866373483</v>
      </c>
      <c r="EW151" s="362">
        <f>EW27+EW92+EW127+EW129</f>
        <v>422537.60165999999</v>
      </c>
      <c r="EX151" s="362">
        <f>EX21+EX92+EX127+EX129</f>
        <v>0</v>
      </c>
      <c r="EY151" s="371">
        <f t="shared" ref="EY151" si="431">EY27+EY92+EY127+EY129</f>
        <v>0</v>
      </c>
      <c r="EZ151" s="372">
        <f>EZ150</f>
        <v>1093327.2083899998</v>
      </c>
      <c r="FA151" s="370">
        <f>EZ151/DI151</f>
        <v>0.84702920290880324</v>
      </c>
      <c r="FB151" s="361">
        <f>FB27+FB92+FB127+FB129</f>
        <v>950110.05038999999</v>
      </c>
      <c r="FC151" s="370">
        <f>FB151/DJ151</f>
        <v>0.82793824958832507</v>
      </c>
      <c r="FD151" s="362">
        <f>FD21+FD92+FD127+FD129</f>
        <v>0</v>
      </c>
      <c r="FE151" s="370">
        <v>0</v>
      </c>
      <c r="FF151" s="361">
        <f t="shared" ref="FF151" si="432">FF27+FF92+FF127+FF129</f>
        <v>143217.158</v>
      </c>
      <c r="FG151" s="370">
        <f>FF151/DL151</f>
        <v>1</v>
      </c>
      <c r="FH151" s="361">
        <f>FH150</f>
        <v>32484.54293</v>
      </c>
      <c r="FI151" s="370">
        <f>FH151/DI151</f>
        <v>2.5166625593607033E-2</v>
      </c>
      <c r="FJ151" s="361">
        <f>FJ27+FJ92+FJ127+FJ129</f>
        <v>32484.54293</v>
      </c>
      <c r="FK151" s="370">
        <f>FJ151/DJ151</f>
        <v>2.8307453016733267E-2</v>
      </c>
      <c r="FL151" s="362">
        <f>FL21+FL92+FL127+FL129</f>
        <v>0</v>
      </c>
      <c r="FM151" s="362"/>
      <c r="FN151" s="361">
        <f t="shared" ref="FN151" si="433">FN27+FN92+FN127+FN129</f>
        <v>0</v>
      </c>
      <c r="FO151" s="371"/>
      <c r="FP151" s="373"/>
      <c r="FQ151" s="373"/>
    </row>
    <row r="152" spans="1:178" s="374" customFormat="1" ht="55.5" customHeight="1" thickBot="1" x14ac:dyDescent="0.3">
      <c r="B152" s="375"/>
      <c r="C152" s="376" t="s">
        <v>273</v>
      </c>
      <c r="D152" s="377"/>
      <c r="E152" s="378"/>
      <c r="F152" s="378"/>
      <c r="G152" s="378"/>
      <c r="H152" s="378"/>
      <c r="I152" s="378"/>
      <c r="J152" s="378"/>
      <c r="K152" s="378"/>
      <c r="L152" s="378"/>
      <c r="M152" s="378"/>
      <c r="N152" s="378"/>
      <c r="O152" s="378"/>
      <c r="P152" s="378"/>
      <c r="Q152" s="379"/>
      <c r="R152" s="379"/>
      <c r="S152" s="379"/>
      <c r="T152" s="379"/>
      <c r="U152" s="379"/>
      <c r="V152" s="379"/>
      <c r="W152" s="379"/>
      <c r="X152" s="379"/>
      <c r="Y152" s="379"/>
      <c r="Z152" s="379"/>
      <c r="AA152" s="379"/>
      <c r="AB152" s="379"/>
      <c r="AC152" s="379"/>
      <c r="AD152" s="379"/>
      <c r="AE152" s="379"/>
      <c r="AF152" s="379"/>
      <c r="AG152" s="379"/>
      <c r="AH152" s="379"/>
      <c r="AI152" s="379"/>
      <c r="AJ152" s="379"/>
      <c r="AK152" s="379"/>
      <c r="AL152" s="379"/>
      <c r="AM152" s="380"/>
      <c r="AN152" s="379"/>
      <c r="AO152" s="381"/>
      <c r="AP152" s="379"/>
      <c r="AQ152" s="379"/>
      <c r="AR152" s="379"/>
      <c r="AS152" s="379"/>
      <c r="AT152" s="379"/>
      <c r="AU152" s="379"/>
      <c r="AV152" s="379"/>
      <c r="AW152" s="379"/>
      <c r="AX152" s="379"/>
      <c r="AY152" s="379"/>
      <c r="AZ152" s="379"/>
      <c r="BA152" s="379"/>
      <c r="BB152" s="379"/>
      <c r="BC152" s="379"/>
      <c r="BD152" s="379"/>
      <c r="BE152" s="379"/>
      <c r="BF152" s="379"/>
      <c r="BG152" s="379"/>
      <c r="BH152" s="379"/>
      <c r="BI152" s="379"/>
      <c r="BJ152" s="379"/>
      <c r="BK152" s="382"/>
      <c r="BL152" s="383"/>
      <c r="BM152" s="383"/>
      <c r="BN152" s="383"/>
      <c r="BO152" s="383"/>
      <c r="BP152" s="383"/>
      <c r="BQ152" s="383"/>
      <c r="BR152" s="383"/>
      <c r="BS152" s="383"/>
      <c r="BT152" s="383"/>
      <c r="BU152" s="383"/>
      <c r="BV152" s="379"/>
      <c r="BW152" s="379"/>
      <c r="BX152" s="379"/>
      <c r="BY152" s="379"/>
      <c r="BZ152" s="379"/>
      <c r="CA152" s="379"/>
      <c r="CB152" s="379"/>
      <c r="CC152" s="379"/>
      <c r="CD152" s="379"/>
      <c r="CE152" s="379"/>
      <c r="CF152" s="383"/>
      <c r="CG152" s="379"/>
      <c r="CH152" s="379"/>
      <c r="CI152" s="379"/>
      <c r="CJ152" s="379"/>
      <c r="CK152" s="379"/>
      <c r="CL152" s="379"/>
      <c r="CM152" s="379"/>
      <c r="CN152" s="379"/>
      <c r="CO152" s="379"/>
      <c r="CP152" s="379"/>
      <c r="CQ152" s="379"/>
      <c r="CR152" s="379"/>
      <c r="CS152" s="379"/>
      <c r="CT152" s="379"/>
      <c r="CU152" s="379"/>
      <c r="CV152" s="379"/>
      <c r="CW152" s="379">
        <f>CX152+CY152+CZ152</f>
        <v>1483860.2275299998</v>
      </c>
      <c r="CX152" s="379">
        <f>CX143</f>
        <v>1196720.2275299998</v>
      </c>
      <c r="CY152" s="379">
        <f t="shared" ref="CY152:CZ152" si="434">CY40+CY51+CY135</f>
        <v>0</v>
      </c>
      <c r="CZ152" s="379">
        <f t="shared" si="434"/>
        <v>287140</v>
      </c>
      <c r="DA152" s="379"/>
      <c r="DB152" s="379"/>
      <c r="DC152" s="379"/>
      <c r="DD152" s="379"/>
      <c r="DE152" s="379"/>
      <c r="DF152" s="379"/>
      <c r="DG152" s="379">
        <f>DH152+DI152+DJ152</f>
        <v>1133371.2</v>
      </c>
      <c r="DH152" s="379">
        <f>DH40+DH51+DH135</f>
        <v>0</v>
      </c>
      <c r="DI152" s="379">
        <f>DJ152+DK152+DL152</f>
        <v>566685.6</v>
      </c>
      <c r="DJ152" s="379">
        <f>DJ31</f>
        <v>566685.6</v>
      </c>
      <c r="DK152" s="379">
        <f t="shared" ref="DK152:DL152" si="435">DK143</f>
        <v>0</v>
      </c>
      <c r="DL152" s="379">
        <f t="shared" si="435"/>
        <v>0</v>
      </c>
      <c r="DM152" s="379">
        <f>DO152+DP152+DQ152</f>
        <v>566685.6</v>
      </c>
      <c r="DN152" s="384">
        <f t="shared" si="298"/>
        <v>1</v>
      </c>
      <c r="DO152" s="379">
        <f>DO31</f>
        <v>566685.6</v>
      </c>
      <c r="DP152" s="379">
        <f>DP31</f>
        <v>0</v>
      </c>
      <c r="DQ152" s="379">
        <f t="shared" ref="DQ152" si="436">DQ143</f>
        <v>0</v>
      </c>
      <c r="DR152" s="385">
        <f t="shared" si="299"/>
        <v>0</v>
      </c>
      <c r="DS152" s="384">
        <f t="shared" si="287"/>
        <v>0</v>
      </c>
      <c r="DT152" s="385">
        <f t="shared" si="426"/>
        <v>0</v>
      </c>
      <c r="DU152" s="385">
        <f t="shared" si="426"/>
        <v>0</v>
      </c>
      <c r="DV152" s="385">
        <f t="shared" si="426"/>
        <v>0</v>
      </c>
      <c r="DW152" s="379"/>
      <c r="DX152" s="379">
        <v>0</v>
      </c>
      <c r="DY152" s="384">
        <f>DX152/DI152</f>
        <v>0</v>
      </c>
      <c r="DZ152" s="379">
        <f>DZ31</f>
        <v>0</v>
      </c>
      <c r="EA152" s="384">
        <f>DZ152/DJ152</f>
        <v>0</v>
      </c>
      <c r="EB152" s="385">
        <v>0</v>
      </c>
      <c r="EC152" s="384">
        <v>0</v>
      </c>
      <c r="ED152" s="379">
        <f t="shared" ref="ED152" si="437">ED143</f>
        <v>0</v>
      </c>
      <c r="EE152" s="384">
        <v>0</v>
      </c>
      <c r="EF152" s="379">
        <f>EN152</f>
        <v>566685.6</v>
      </c>
      <c r="EG152" s="386">
        <f>EF152/DI152</f>
        <v>1</v>
      </c>
      <c r="EH152" s="387">
        <f t="shared" si="290"/>
        <v>1</v>
      </c>
      <c r="EI152" s="379"/>
      <c r="EJ152" s="379"/>
      <c r="EK152" s="379"/>
      <c r="EL152" s="379"/>
      <c r="EM152" s="379"/>
      <c r="EN152" s="379">
        <f>EN31</f>
        <v>566685.6</v>
      </c>
      <c r="EO152" s="379">
        <f>EP152+EQ152+ER152</f>
        <v>0</v>
      </c>
      <c r="EP152" s="379">
        <v>0</v>
      </c>
      <c r="EQ152" s="379">
        <f t="shared" ref="EQ152" si="438">EQ40+EQ51+EQ135</f>
        <v>0</v>
      </c>
      <c r="ER152" s="379">
        <f t="shared" ref="ER152" si="439">ER143</f>
        <v>0</v>
      </c>
      <c r="ES152" s="379">
        <v>0</v>
      </c>
      <c r="ET152" s="379"/>
      <c r="EU152" s="385">
        <f t="shared" si="300"/>
        <v>0</v>
      </c>
      <c r="EV152" s="379">
        <f t="shared" si="430"/>
        <v>0</v>
      </c>
      <c r="EW152" s="379">
        <f>EW31</f>
        <v>0</v>
      </c>
      <c r="EX152" s="379">
        <v>0</v>
      </c>
      <c r="EY152" s="388">
        <f t="shared" ref="EY152" si="440">EY143</f>
        <v>0</v>
      </c>
      <c r="EZ152" s="389">
        <v>0</v>
      </c>
      <c r="FA152" s="387">
        <f>EZ152/DI152</f>
        <v>0</v>
      </c>
      <c r="FB152" s="378">
        <f>FB31</f>
        <v>0</v>
      </c>
      <c r="FC152" s="387">
        <f>FB152/DJ152</f>
        <v>0</v>
      </c>
      <c r="FD152" s="379">
        <v>0</v>
      </c>
      <c r="FE152" s="387">
        <v>0</v>
      </c>
      <c r="FF152" s="378">
        <f t="shared" ref="FF152" si="441">FF143</f>
        <v>0</v>
      </c>
      <c r="FG152" s="387">
        <v>0</v>
      </c>
      <c r="FH152" s="378">
        <v>0</v>
      </c>
      <c r="FI152" s="387">
        <f>FH152/DI152</f>
        <v>0</v>
      </c>
      <c r="FJ152" s="378">
        <f>FJ31</f>
        <v>0</v>
      </c>
      <c r="FK152" s="387">
        <f>FJ152/DJ152</f>
        <v>0</v>
      </c>
      <c r="FL152" s="379"/>
      <c r="FM152" s="379"/>
      <c r="FN152" s="378">
        <f t="shared" ref="FN152" si="442">FN143</f>
        <v>0</v>
      </c>
      <c r="FO152" s="388"/>
      <c r="FP152" s="390"/>
      <c r="FQ152" s="390"/>
    </row>
    <row r="153" spans="1:178" s="391" customFormat="1" ht="40.5" customHeight="1" thickBot="1" x14ac:dyDescent="0.3">
      <c r="A153" s="391" t="s">
        <v>274</v>
      </c>
      <c r="B153" s="880" t="s">
        <v>275</v>
      </c>
      <c r="C153" s="881"/>
      <c r="D153" s="392"/>
      <c r="E153" s="393" t="e">
        <f>E40+#REF!</f>
        <v>#REF!</v>
      </c>
      <c r="F153" s="393"/>
      <c r="G153" s="393" t="e">
        <f>G40+#REF!</f>
        <v>#REF!</v>
      </c>
      <c r="H153" s="393" t="e">
        <f>H40+#REF!</f>
        <v>#REF!</v>
      </c>
      <c r="I153" s="393"/>
      <c r="J153" s="393" t="e">
        <f>J40+#REF!</f>
        <v>#REF!</v>
      </c>
      <c r="K153" s="393" t="e">
        <f>K40+#REF!</f>
        <v>#REF!</v>
      </c>
      <c r="L153" s="393"/>
      <c r="M153" s="393" t="e">
        <f>M40+#REF!</f>
        <v>#REF!</v>
      </c>
      <c r="N153" s="393" t="e">
        <f>N40+#REF!</f>
        <v>#REF!</v>
      </c>
      <c r="O153" s="393"/>
      <c r="P153" s="393" t="e">
        <f>P40+#REF!</f>
        <v>#REF!</v>
      </c>
      <c r="Q153" s="392" t="e">
        <f>Q40+#REF!</f>
        <v>#REF!</v>
      </c>
      <c r="R153" s="393"/>
      <c r="S153" s="393" t="e">
        <f>S40+#REF!</f>
        <v>#REF!</v>
      </c>
      <c r="T153" s="392" t="e">
        <f>T40+#REF!</f>
        <v>#REF!</v>
      </c>
      <c r="U153" s="392" t="e">
        <f>U40+#REF!</f>
        <v>#REF!</v>
      </c>
      <c r="V153" s="392" t="e">
        <f>V40+#REF!</f>
        <v>#REF!</v>
      </c>
      <c r="W153" s="392" t="e">
        <f>W40+#REF!</f>
        <v>#REF!</v>
      </c>
      <c r="X153" s="392" t="e">
        <f>X40+#REF!</f>
        <v>#REF!</v>
      </c>
      <c r="Y153" s="392" t="e">
        <f>Y40+#REF!</f>
        <v>#REF!</v>
      </c>
      <c r="Z153" s="394">
        <f t="shared" ref="Z153:AN153" si="443">Z92</f>
        <v>172677.7</v>
      </c>
      <c r="AA153" s="394">
        <f t="shared" si="443"/>
        <v>0</v>
      </c>
      <c r="AB153" s="394">
        <f t="shared" si="443"/>
        <v>172677.7</v>
      </c>
      <c r="AC153" s="394">
        <f t="shared" si="443"/>
        <v>0</v>
      </c>
      <c r="AD153" s="394">
        <f t="shared" si="443"/>
        <v>0</v>
      </c>
      <c r="AE153" s="394">
        <f t="shared" si="443"/>
        <v>0</v>
      </c>
      <c r="AF153" s="394" t="e">
        <f t="shared" si="443"/>
        <v>#REF!</v>
      </c>
      <c r="AG153" s="394">
        <f t="shared" si="443"/>
        <v>0</v>
      </c>
      <c r="AH153" s="394" t="e">
        <f t="shared" si="443"/>
        <v>#REF!</v>
      </c>
      <c r="AI153" s="394">
        <f t="shared" si="443"/>
        <v>0</v>
      </c>
      <c r="AJ153" s="394">
        <f t="shared" si="443"/>
        <v>0</v>
      </c>
      <c r="AK153" s="394">
        <f t="shared" si="443"/>
        <v>172677.7</v>
      </c>
      <c r="AL153" s="394" t="e">
        <f t="shared" si="443"/>
        <v>#REF!</v>
      </c>
      <c r="AM153" s="394" t="str">
        <f t="shared" si="443"/>
        <v>Объем бюджетных ассигнований на 2017г. расчитан исходя из заявок Администраций МО, согласно приложению. Планируемый ввод в эксплуатацию а/дорог общего пользования местного значения в 2017 году - стр-во моста 59п.м., рек-ция а/д 2,45км.</v>
      </c>
      <c r="AN153" s="394" t="str">
        <f t="shared" si="443"/>
        <v xml:space="preserve">Объем бюджетных ассигнований на 2017г. расчитан исходя из заявок Администраций МО, согласно приложению. Планируемый ввод в эксплуатацию а/дорог общего пользования местного значения в 2017 году - стр-во моста 59п.м., рек-ция а/д 2,45км. </v>
      </c>
      <c r="AO153" s="395">
        <v>1</v>
      </c>
      <c r="AP153" s="394">
        <f t="shared" ref="AP153:BA153" si="444">AP92</f>
        <v>0</v>
      </c>
      <c r="AQ153" s="394">
        <f t="shared" si="444"/>
        <v>0</v>
      </c>
      <c r="AR153" s="394" t="e">
        <f t="shared" si="444"/>
        <v>#REF!</v>
      </c>
      <c r="AS153" s="394">
        <f t="shared" si="444"/>
        <v>100000</v>
      </c>
      <c r="AT153" s="394">
        <f t="shared" si="444"/>
        <v>0</v>
      </c>
      <c r="AU153" s="394">
        <f t="shared" si="444"/>
        <v>100000</v>
      </c>
      <c r="AV153" s="394">
        <f t="shared" si="444"/>
        <v>0</v>
      </c>
      <c r="AW153" s="394">
        <f t="shared" si="444"/>
        <v>0</v>
      </c>
      <c r="AX153" s="394">
        <f t="shared" si="444"/>
        <v>0</v>
      </c>
      <c r="AY153" s="394">
        <f t="shared" si="444"/>
        <v>100000</v>
      </c>
      <c r="AZ153" s="394">
        <f t="shared" si="444"/>
        <v>0</v>
      </c>
      <c r="BA153" s="394">
        <f t="shared" si="444"/>
        <v>100000</v>
      </c>
      <c r="BB153" s="394" t="e">
        <f>BB40+#REF!</f>
        <v>#REF!</v>
      </c>
      <c r="BC153" s="394"/>
      <c r="BD153" s="394" t="e">
        <f>BD40+#REF!</f>
        <v>#REF!</v>
      </c>
      <c r="BE153" s="394" t="e">
        <f>BE40+#REF!</f>
        <v>#REF!</v>
      </c>
      <c r="BF153" s="394"/>
      <c r="BG153" s="394" t="e">
        <f>BG40+#REF!</f>
        <v>#REF!</v>
      </c>
      <c r="BH153" s="394">
        <f>BH92</f>
        <v>254943.94699999999</v>
      </c>
      <c r="BI153" s="394">
        <f>BI92</f>
        <v>0</v>
      </c>
      <c r="BJ153" s="394">
        <f>BJ92</f>
        <v>254943.94699999999</v>
      </c>
      <c r="BK153" s="396">
        <v>1</v>
      </c>
      <c r="BL153" s="394">
        <f t="shared" ref="BL153:ET153" si="445">BL92</f>
        <v>100000</v>
      </c>
      <c r="BM153" s="394">
        <f t="shared" si="445"/>
        <v>0</v>
      </c>
      <c r="BN153" s="394">
        <f t="shared" si="445"/>
        <v>0</v>
      </c>
      <c r="BO153" s="394">
        <f t="shared" si="445"/>
        <v>0</v>
      </c>
      <c r="BP153" s="394">
        <f t="shared" si="445"/>
        <v>0</v>
      </c>
      <c r="BQ153" s="394">
        <f t="shared" si="445"/>
        <v>0</v>
      </c>
      <c r="BR153" s="394">
        <f t="shared" si="445"/>
        <v>0</v>
      </c>
      <c r="BS153" s="394">
        <f t="shared" si="445"/>
        <v>254943.94699999999</v>
      </c>
      <c r="BT153" s="394">
        <f t="shared" si="445"/>
        <v>0</v>
      </c>
      <c r="BU153" s="394">
        <f t="shared" si="445"/>
        <v>254943.94699999999</v>
      </c>
      <c r="BV153" s="394">
        <f t="shared" si="445"/>
        <v>100000</v>
      </c>
      <c r="BW153" s="394">
        <f t="shared" si="445"/>
        <v>0</v>
      </c>
      <c r="BX153" s="394">
        <f t="shared" si="445"/>
        <v>100000</v>
      </c>
      <c r="BY153" s="394">
        <f t="shared" si="445"/>
        <v>54591.253000000026</v>
      </c>
      <c r="BZ153" s="394">
        <f t="shared" si="445"/>
        <v>0</v>
      </c>
      <c r="CA153" s="394">
        <f t="shared" si="445"/>
        <v>54591.253000000026</v>
      </c>
      <c r="CB153" s="394">
        <f t="shared" si="445"/>
        <v>309535.2</v>
      </c>
      <c r="CC153" s="394">
        <f t="shared" si="445"/>
        <v>0</v>
      </c>
      <c r="CD153" s="394">
        <f t="shared" si="445"/>
        <v>309535.2</v>
      </c>
      <c r="CE153" s="394" t="e">
        <f t="shared" si="445"/>
        <v>#REF!</v>
      </c>
      <c r="CF153" s="394" t="e">
        <f t="shared" si="445"/>
        <v>#REF!</v>
      </c>
      <c r="CG153" s="394" t="e">
        <f t="shared" si="445"/>
        <v>#REF!</v>
      </c>
      <c r="CH153" s="394" t="e">
        <f t="shared" si="445"/>
        <v>#REF!</v>
      </c>
      <c r="CI153" s="394" t="e">
        <f t="shared" si="445"/>
        <v>#REF!</v>
      </c>
      <c r="CJ153" s="394" t="e">
        <f t="shared" si="445"/>
        <v>#REF!</v>
      </c>
      <c r="CK153" s="394" t="e">
        <f t="shared" si="445"/>
        <v>#REF!</v>
      </c>
      <c r="CL153" s="394" t="e">
        <f t="shared" si="445"/>
        <v>#REF!</v>
      </c>
      <c r="CM153" s="394" t="e">
        <f t="shared" si="445"/>
        <v>#REF!</v>
      </c>
      <c r="CN153" s="394" t="e">
        <f t="shared" si="445"/>
        <v>#REF!</v>
      </c>
      <c r="CO153" s="394" t="e">
        <f t="shared" si="445"/>
        <v>#REF!</v>
      </c>
      <c r="CP153" s="394" t="e">
        <f t="shared" si="445"/>
        <v>#REF!</v>
      </c>
      <c r="CQ153" s="394" t="e">
        <f t="shared" si="445"/>
        <v>#REF!</v>
      </c>
      <c r="CR153" s="394" t="e">
        <f t="shared" si="445"/>
        <v>#REF!</v>
      </c>
      <c r="CS153" s="394" t="e">
        <f t="shared" si="445"/>
        <v>#REF!</v>
      </c>
      <c r="CT153" s="394">
        <f t="shared" si="445"/>
        <v>45878.74</v>
      </c>
      <c r="CU153" s="394">
        <f t="shared" si="445"/>
        <v>0</v>
      </c>
      <c r="CV153" s="394">
        <f t="shared" si="445"/>
        <v>45878.74</v>
      </c>
      <c r="CW153" s="143">
        <f t="shared" si="445"/>
        <v>182776.424</v>
      </c>
      <c r="CX153" s="143">
        <f t="shared" si="445"/>
        <v>0</v>
      </c>
      <c r="CY153" s="143">
        <f t="shared" si="445"/>
        <v>182776.424</v>
      </c>
      <c r="CZ153" s="143">
        <f t="shared" si="445"/>
        <v>184000</v>
      </c>
      <c r="DA153" s="143">
        <f t="shared" si="445"/>
        <v>0</v>
      </c>
      <c r="DB153" s="143">
        <f t="shared" si="445"/>
        <v>184000</v>
      </c>
      <c r="DC153" s="143">
        <f t="shared" si="445"/>
        <v>0</v>
      </c>
      <c r="DD153" s="143">
        <f t="shared" si="445"/>
        <v>0</v>
      </c>
      <c r="DE153" s="143">
        <f t="shared" si="445"/>
        <v>0</v>
      </c>
      <c r="DF153" s="143">
        <f t="shared" si="445"/>
        <v>-7179.9239999999991</v>
      </c>
      <c r="DG153" s="143">
        <f t="shared" si="445"/>
        <v>0</v>
      </c>
      <c r="DH153" s="143">
        <f t="shared" si="445"/>
        <v>-7179.9239999999991</v>
      </c>
      <c r="DI153" s="143">
        <f t="shared" si="445"/>
        <v>143217.158</v>
      </c>
      <c r="DJ153" s="143">
        <f t="shared" si="445"/>
        <v>0</v>
      </c>
      <c r="DK153" s="143">
        <f t="shared" si="445"/>
        <v>0</v>
      </c>
      <c r="DL153" s="143">
        <f t="shared" si="445"/>
        <v>143217.158</v>
      </c>
      <c r="DM153" s="143">
        <f>DO153+DP153+DQ153</f>
        <v>143217.158</v>
      </c>
      <c r="DN153" s="397">
        <f t="shared" si="298"/>
        <v>1</v>
      </c>
      <c r="DO153" s="143">
        <f t="shared" ref="DO153:DQ153" si="446">DO92</f>
        <v>0</v>
      </c>
      <c r="DP153" s="143">
        <f t="shared" si="446"/>
        <v>0</v>
      </c>
      <c r="DQ153" s="143">
        <f t="shared" si="446"/>
        <v>143217.158</v>
      </c>
      <c r="DR153" s="398">
        <f t="shared" si="299"/>
        <v>0</v>
      </c>
      <c r="DS153" s="397">
        <f t="shared" si="287"/>
        <v>0</v>
      </c>
      <c r="DT153" s="398">
        <f t="shared" si="426"/>
        <v>0</v>
      </c>
      <c r="DU153" s="398">
        <f t="shared" si="426"/>
        <v>0</v>
      </c>
      <c r="DV153" s="398">
        <f t="shared" si="426"/>
        <v>0</v>
      </c>
      <c r="DW153" s="143"/>
      <c r="DX153" s="143">
        <f t="shared" si="445"/>
        <v>0</v>
      </c>
      <c r="DY153" s="397">
        <f>DX153/DI153</f>
        <v>0</v>
      </c>
      <c r="DZ153" s="143">
        <f t="shared" si="445"/>
        <v>0</v>
      </c>
      <c r="EA153" s="397">
        <v>0</v>
      </c>
      <c r="EB153" s="398">
        <v>0</v>
      </c>
      <c r="EC153" s="397">
        <v>0</v>
      </c>
      <c r="ED153" s="143">
        <f>ED92</f>
        <v>0</v>
      </c>
      <c r="EE153" s="397">
        <f>ED153/DL153</f>
        <v>0</v>
      </c>
      <c r="EF153" s="143">
        <f t="shared" ref="EF153" si="447">EF92</f>
        <v>143217.158</v>
      </c>
      <c r="EG153" s="399">
        <f>EF153/DI153</f>
        <v>1</v>
      </c>
      <c r="EH153" s="399">
        <f t="shared" si="290"/>
        <v>1</v>
      </c>
      <c r="EI153" s="399"/>
      <c r="EJ153" s="399"/>
      <c r="EK153" s="399"/>
      <c r="EL153" s="399"/>
      <c r="EM153" s="399"/>
      <c r="EN153" s="143">
        <f t="shared" ref="EN153" si="448">EN92</f>
        <v>0</v>
      </c>
      <c r="EO153" s="399">
        <v>0</v>
      </c>
      <c r="EP153" s="143">
        <v>0</v>
      </c>
      <c r="EQ153" s="399">
        <v>0</v>
      </c>
      <c r="ER153" s="143">
        <f>ER92</f>
        <v>143217.158</v>
      </c>
      <c r="ES153" s="399">
        <f>ER153/DL153</f>
        <v>1</v>
      </c>
      <c r="ET153" s="143">
        <f t="shared" si="445"/>
        <v>184000</v>
      </c>
      <c r="EU153" s="398">
        <f t="shared" si="300"/>
        <v>0</v>
      </c>
      <c r="EV153" s="399">
        <f t="shared" si="430"/>
        <v>0</v>
      </c>
      <c r="EW153" s="143">
        <f t="shared" ref="EW153" si="449">EW92</f>
        <v>0</v>
      </c>
      <c r="EX153" s="143">
        <v>0</v>
      </c>
      <c r="EY153" s="400">
        <f>EY92</f>
        <v>0</v>
      </c>
      <c r="EZ153" s="401">
        <f t="shared" ref="EZ153:FJ153" si="450">EZ92</f>
        <v>143217.158</v>
      </c>
      <c r="FA153" s="402">
        <f>EZ153/DI153</f>
        <v>1</v>
      </c>
      <c r="FB153" s="403">
        <f t="shared" ref="FB153" si="451">FB92</f>
        <v>0</v>
      </c>
      <c r="FC153" s="402">
        <v>0</v>
      </c>
      <c r="FD153" s="404">
        <v>0</v>
      </c>
      <c r="FE153" s="402">
        <v>0</v>
      </c>
      <c r="FF153" s="403">
        <f>FF92</f>
        <v>143217.158</v>
      </c>
      <c r="FG153" s="402">
        <f>FF153/DL153</f>
        <v>1</v>
      </c>
      <c r="FH153" s="403">
        <f t="shared" si="450"/>
        <v>0</v>
      </c>
      <c r="FI153" s="402">
        <f>FH153/DI153</f>
        <v>0</v>
      </c>
      <c r="FJ153" s="403">
        <f t="shared" si="450"/>
        <v>0</v>
      </c>
      <c r="FK153" s="402">
        <v>0</v>
      </c>
      <c r="FL153" s="404"/>
      <c r="FM153" s="404"/>
      <c r="FN153" s="404">
        <f>FN92</f>
        <v>0</v>
      </c>
      <c r="FO153" s="405" t="e">
        <f t="shared" ref="FO153" si="452">FO92</f>
        <v>#REF!</v>
      </c>
      <c r="FP153" s="406"/>
      <c r="FQ153" s="406"/>
      <c r="FR153" s="406"/>
      <c r="FS153" s="406"/>
      <c r="FT153" s="406"/>
      <c r="FU153" s="406"/>
      <c r="FV153" s="406"/>
    </row>
    <row r="154" spans="1:178" s="149" customFormat="1" ht="50.25" customHeight="1" x14ac:dyDescent="0.25">
      <c r="B154" s="876" t="s">
        <v>276</v>
      </c>
      <c r="C154" s="877"/>
      <c r="D154" s="877"/>
      <c r="E154" s="877"/>
      <c r="F154" s="877"/>
      <c r="G154" s="877"/>
      <c r="H154" s="877"/>
      <c r="I154" s="877"/>
      <c r="J154" s="877"/>
      <c r="K154" s="877"/>
      <c r="L154" s="877"/>
      <c r="M154" s="877"/>
      <c r="N154" s="877"/>
      <c r="O154" s="877"/>
      <c r="P154" s="877"/>
      <c r="Q154" s="877"/>
      <c r="R154" s="877"/>
      <c r="S154" s="877"/>
      <c r="T154" s="877"/>
      <c r="U154" s="877"/>
      <c r="V154" s="877"/>
      <c r="W154" s="877"/>
      <c r="X154" s="877"/>
      <c r="Y154" s="877"/>
      <c r="Z154" s="877"/>
      <c r="AA154" s="877"/>
      <c r="AB154" s="877"/>
      <c r="AC154" s="877"/>
      <c r="AD154" s="877"/>
      <c r="AE154" s="877"/>
      <c r="AF154" s="877"/>
      <c r="AG154" s="877"/>
      <c r="AH154" s="877"/>
      <c r="AI154" s="877"/>
      <c r="AJ154" s="877"/>
      <c r="AK154" s="877"/>
      <c r="AL154" s="877"/>
      <c r="AM154" s="877"/>
      <c r="AN154" s="877"/>
      <c r="AO154" s="877"/>
      <c r="AP154" s="877"/>
      <c r="AQ154" s="877"/>
      <c r="AR154" s="877"/>
      <c r="AS154" s="877"/>
      <c r="AT154" s="877"/>
      <c r="AU154" s="877"/>
      <c r="AV154" s="877"/>
      <c r="AW154" s="877"/>
      <c r="AX154" s="877"/>
      <c r="AY154" s="877"/>
      <c r="AZ154" s="877"/>
      <c r="BA154" s="877"/>
      <c r="BB154" s="877"/>
      <c r="BC154" s="877"/>
      <c r="BD154" s="877"/>
      <c r="BE154" s="877"/>
      <c r="BF154" s="877"/>
      <c r="BG154" s="877"/>
      <c r="BH154" s="877"/>
      <c r="BI154" s="877"/>
      <c r="BJ154" s="877"/>
      <c r="BK154" s="877"/>
      <c r="BL154" s="877"/>
      <c r="BM154" s="877"/>
      <c r="BN154" s="877"/>
      <c r="BO154" s="877"/>
      <c r="BP154" s="877"/>
      <c r="BQ154" s="877"/>
      <c r="BR154" s="877"/>
      <c r="BS154" s="877"/>
      <c r="BT154" s="877"/>
      <c r="BU154" s="877"/>
      <c r="BV154" s="877"/>
      <c r="BW154" s="877"/>
      <c r="BX154" s="877"/>
      <c r="BY154" s="877"/>
      <c r="BZ154" s="877"/>
      <c r="CA154" s="877"/>
      <c r="CB154" s="877"/>
      <c r="CC154" s="877"/>
      <c r="CD154" s="877"/>
      <c r="CE154" s="877"/>
      <c r="CF154" s="877"/>
      <c r="CG154" s="877"/>
      <c r="CH154" s="877"/>
      <c r="CI154" s="877"/>
      <c r="CJ154" s="877"/>
      <c r="CK154" s="877"/>
      <c r="CL154" s="877"/>
      <c r="CM154" s="877"/>
      <c r="CN154" s="877"/>
      <c r="CO154" s="877"/>
      <c r="CP154" s="877"/>
      <c r="CQ154" s="877"/>
      <c r="CR154" s="877"/>
      <c r="CS154" s="877"/>
      <c r="CT154" s="877"/>
      <c r="CU154" s="877"/>
      <c r="CV154" s="877"/>
      <c r="CW154" s="877"/>
      <c r="CX154" s="877"/>
      <c r="CY154" s="877"/>
      <c r="CZ154" s="877"/>
      <c r="DA154" s="877"/>
      <c r="DB154" s="877"/>
      <c r="DC154" s="877"/>
      <c r="DD154" s="877"/>
      <c r="DE154" s="877"/>
      <c r="DF154" s="877"/>
      <c r="DG154" s="877"/>
      <c r="DH154" s="877"/>
      <c r="DI154" s="877"/>
      <c r="DJ154" s="877"/>
      <c r="DK154" s="877"/>
      <c r="DL154" s="877"/>
      <c r="DM154" s="877"/>
      <c r="DN154" s="877"/>
      <c r="DO154" s="877"/>
      <c r="DP154" s="877"/>
      <c r="DQ154" s="877"/>
      <c r="DR154" s="877"/>
      <c r="DS154" s="877"/>
      <c r="DT154" s="877"/>
      <c r="DU154" s="877"/>
      <c r="DV154" s="877"/>
      <c r="DW154" s="877"/>
      <c r="DX154" s="877"/>
      <c r="DY154" s="877"/>
      <c r="DZ154" s="877"/>
      <c r="EA154" s="877"/>
      <c r="EB154" s="877"/>
      <c r="EC154" s="877"/>
      <c r="ED154" s="877"/>
      <c r="EE154" s="877"/>
      <c r="EF154" s="877"/>
      <c r="EG154" s="877"/>
      <c r="EH154" s="877"/>
      <c r="EI154" s="877"/>
      <c r="EJ154" s="877"/>
      <c r="EK154" s="877"/>
      <c r="EL154" s="877"/>
      <c r="EM154" s="877"/>
      <c r="EN154" s="877"/>
      <c r="EO154" s="877"/>
      <c r="EP154" s="877"/>
      <c r="EQ154" s="877"/>
      <c r="ER154" s="877"/>
      <c r="ES154" s="877"/>
      <c r="ET154" s="877"/>
      <c r="EU154" s="877"/>
      <c r="EV154" s="877"/>
      <c r="EW154" s="877"/>
      <c r="EX154" s="877"/>
      <c r="EY154" s="877"/>
      <c r="EZ154" s="877"/>
      <c r="FA154" s="877"/>
      <c r="FB154" s="877"/>
      <c r="FC154" s="877"/>
      <c r="FD154" s="877"/>
      <c r="FE154" s="877"/>
      <c r="FF154" s="877"/>
      <c r="FG154" s="877"/>
      <c r="FH154" s="877"/>
      <c r="FI154" s="877"/>
      <c r="FJ154" s="877"/>
      <c r="FK154" s="877"/>
      <c r="FL154" s="877"/>
      <c r="FM154" s="877"/>
      <c r="FN154" s="877"/>
      <c r="FO154" s="882"/>
      <c r="FP154" s="148"/>
      <c r="FQ154" s="148"/>
      <c r="FR154" s="148"/>
      <c r="FS154" s="148"/>
      <c r="FT154" s="148"/>
      <c r="FU154" s="148"/>
      <c r="FV154" s="148"/>
    </row>
    <row r="155" spans="1:178" s="407" customFormat="1" ht="114" customHeight="1" x14ac:dyDescent="0.25">
      <c r="B155" s="150">
        <v>3</v>
      </c>
      <c r="C155" s="883" t="s">
        <v>277</v>
      </c>
      <c r="D155" s="883" t="s">
        <v>278</v>
      </c>
      <c r="E155" s="153">
        <f>F155+G155</f>
        <v>4983549.9821199998</v>
      </c>
      <c r="F155" s="153">
        <f>F158+F166+F171+F174</f>
        <v>4842613.8611699995</v>
      </c>
      <c r="G155" s="153">
        <f>G158+G166+G171+G174</f>
        <v>140936.12095000001</v>
      </c>
      <c r="H155" s="153">
        <f>I155+J155</f>
        <v>417825.50279999996</v>
      </c>
      <c r="I155" s="153">
        <f>I158+I166+I171+I174</f>
        <v>417825.50279999996</v>
      </c>
      <c r="J155" s="153">
        <f>J158+J166+J171+J174</f>
        <v>0</v>
      </c>
      <c r="K155" s="153">
        <f>L155+M155</f>
        <v>5401375.4849200007</v>
      </c>
      <c r="L155" s="153">
        <f>L158+L166+L171+L174</f>
        <v>5260439.3639700003</v>
      </c>
      <c r="M155" s="153">
        <f>M158+M166+M171+M174</f>
        <v>140936.12095000001</v>
      </c>
      <c r="N155" s="153">
        <f>O155+P155</f>
        <v>0</v>
      </c>
      <c r="O155" s="153">
        <f>O158+O166+O171+O174</f>
        <v>0</v>
      </c>
      <c r="P155" s="153">
        <f>P158+P166+P171+P174</f>
        <v>0</v>
      </c>
      <c r="Q155" s="155">
        <f>R155+S155</f>
        <v>5401375.4849200007</v>
      </c>
      <c r="R155" s="155">
        <f>R158+R166+R171+R174</f>
        <v>5260439.3639700003</v>
      </c>
      <c r="S155" s="155">
        <f>S158+S166+S171+S174</f>
        <v>140936.12095000001</v>
      </c>
      <c r="T155" s="155">
        <f>U155+V155</f>
        <v>5683904.6555000003</v>
      </c>
      <c r="U155" s="155">
        <f>U158+U166+U171+U174</f>
        <v>200000</v>
      </c>
      <c r="V155" s="155">
        <f>V158+V166+V171+V174</f>
        <v>5483904.6555000003</v>
      </c>
      <c r="W155" s="155" t="e">
        <f>X155+Y155</f>
        <v>#REF!</v>
      </c>
      <c r="X155" s="155" t="e">
        <f t="shared" ref="X155:AN155" si="453">X158+X166+X171+X174</f>
        <v>#REF!</v>
      </c>
      <c r="Y155" s="155">
        <f t="shared" si="453"/>
        <v>-5483904.6555000003</v>
      </c>
      <c r="Z155" s="155" t="e">
        <f t="shared" si="453"/>
        <v>#REF!</v>
      </c>
      <c r="AA155" s="155" t="e">
        <f t="shared" si="453"/>
        <v>#REF!</v>
      </c>
      <c r="AB155" s="155">
        <f t="shared" si="453"/>
        <v>0</v>
      </c>
      <c r="AC155" s="155">
        <f t="shared" si="453"/>
        <v>0</v>
      </c>
      <c r="AD155" s="155">
        <f t="shared" si="453"/>
        <v>0</v>
      </c>
      <c r="AE155" s="155">
        <f t="shared" si="453"/>
        <v>0</v>
      </c>
      <c r="AF155" s="155" t="e">
        <f t="shared" si="453"/>
        <v>#REF!</v>
      </c>
      <c r="AG155" s="155" t="e">
        <f t="shared" si="453"/>
        <v>#REF!</v>
      </c>
      <c r="AH155" s="155">
        <f t="shared" si="453"/>
        <v>0</v>
      </c>
      <c r="AI155" s="155">
        <f t="shared" si="453"/>
        <v>0</v>
      </c>
      <c r="AJ155" s="155">
        <f t="shared" si="453"/>
        <v>2969445.1737899999</v>
      </c>
      <c r="AK155" s="155" t="e">
        <f t="shared" si="453"/>
        <v>#REF!</v>
      </c>
      <c r="AL155" s="155" t="e">
        <f t="shared" si="453"/>
        <v>#REF!</v>
      </c>
      <c r="AM155" s="155" t="e">
        <f t="shared" si="453"/>
        <v>#VALUE!</v>
      </c>
      <c r="AN155" s="155" t="e">
        <f t="shared" si="453"/>
        <v>#VALUE!</v>
      </c>
      <c r="AO155" s="161">
        <v>1</v>
      </c>
      <c r="AP155" s="155">
        <f t="shared" ref="AP155:BJ155" si="454">AP158+AP166+AP171+AP174</f>
        <v>3132678.6365100001</v>
      </c>
      <c r="AQ155" s="155">
        <f t="shared" si="454"/>
        <v>65175.09835</v>
      </c>
      <c r="AR155" s="155" t="e">
        <f t="shared" si="454"/>
        <v>#REF!</v>
      </c>
      <c r="AS155" s="155">
        <f t="shared" si="454"/>
        <v>6144226.2239999995</v>
      </c>
      <c r="AT155" s="155">
        <f t="shared" si="454"/>
        <v>6144226.2239999995</v>
      </c>
      <c r="AU155" s="155">
        <f t="shared" si="454"/>
        <v>0</v>
      </c>
      <c r="AV155" s="155">
        <f t="shared" si="454"/>
        <v>-10000</v>
      </c>
      <c r="AW155" s="155">
        <f t="shared" si="454"/>
        <v>-10000</v>
      </c>
      <c r="AX155" s="155">
        <f t="shared" si="454"/>
        <v>0</v>
      </c>
      <c r="AY155" s="155">
        <f t="shared" si="454"/>
        <v>6134226.2239999995</v>
      </c>
      <c r="AZ155" s="155">
        <f t="shared" si="454"/>
        <v>6134226.2239999995</v>
      </c>
      <c r="BA155" s="155">
        <f t="shared" si="454"/>
        <v>0</v>
      </c>
      <c r="BB155" s="155">
        <f t="shared" si="454"/>
        <v>6137329.0999999996</v>
      </c>
      <c r="BC155" s="155">
        <f t="shared" si="454"/>
        <v>6137329.0999999996</v>
      </c>
      <c r="BD155" s="155">
        <f t="shared" si="454"/>
        <v>0</v>
      </c>
      <c r="BE155" s="155">
        <f t="shared" si="454"/>
        <v>-700961.69599999976</v>
      </c>
      <c r="BF155" s="155">
        <f t="shared" si="454"/>
        <v>-700961.69599999976</v>
      </c>
      <c r="BG155" s="155">
        <f t="shared" si="454"/>
        <v>0</v>
      </c>
      <c r="BH155" s="155">
        <f t="shared" si="454"/>
        <v>5433264.5279999999</v>
      </c>
      <c r="BI155" s="155">
        <f t="shared" si="454"/>
        <v>5433264.5279999999</v>
      </c>
      <c r="BJ155" s="155">
        <f t="shared" si="454"/>
        <v>0</v>
      </c>
      <c r="BK155" s="408">
        <v>1</v>
      </c>
      <c r="BL155" s="155">
        <f t="shared" ref="BL155:CD155" si="455">BL158+BL166+BL171+BL174</f>
        <v>5530923.9489999991</v>
      </c>
      <c r="BM155" s="155">
        <f t="shared" si="455"/>
        <v>1691327.73172</v>
      </c>
      <c r="BN155" s="155">
        <f t="shared" si="455"/>
        <v>1691327.73172</v>
      </c>
      <c r="BO155" s="155">
        <f t="shared" si="455"/>
        <v>0</v>
      </c>
      <c r="BP155" s="155">
        <f t="shared" si="455"/>
        <v>0</v>
      </c>
      <c r="BQ155" s="155">
        <f t="shared" si="455"/>
        <v>0</v>
      </c>
      <c r="BR155" s="155">
        <f t="shared" si="455"/>
        <v>0</v>
      </c>
      <c r="BS155" s="155">
        <f t="shared" si="455"/>
        <v>3741936.7962800004</v>
      </c>
      <c r="BT155" s="155">
        <f t="shared" si="455"/>
        <v>3741936.7962800004</v>
      </c>
      <c r="BU155" s="155">
        <f t="shared" si="455"/>
        <v>0</v>
      </c>
      <c r="BV155" s="155">
        <f t="shared" si="455"/>
        <v>6144226.2239999995</v>
      </c>
      <c r="BW155" s="155">
        <f t="shared" si="455"/>
        <v>6144226.2239999995</v>
      </c>
      <c r="BX155" s="155">
        <f t="shared" si="455"/>
        <v>0</v>
      </c>
      <c r="BY155" s="155">
        <f t="shared" si="455"/>
        <v>-925982.83300000022</v>
      </c>
      <c r="BZ155" s="155">
        <f t="shared" si="455"/>
        <v>-925982.83300000022</v>
      </c>
      <c r="CA155" s="155">
        <f t="shared" si="455"/>
        <v>0</v>
      </c>
      <c r="CB155" s="155">
        <f t="shared" si="455"/>
        <v>4546281.6950000003</v>
      </c>
      <c r="CC155" s="155">
        <f t="shared" si="455"/>
        <v>4546281.6950000003</v>
      </c>
      <c r="CD155" s="155">
        <f t="shared" si="455"/>
        <v>0</v>
      </c>
      <c r="CE155" s="155">
        <v>1</v>
      </c>
      <c r="CF155" s="155">
        <f>CF158+CF166+CF171+CF174</f>
        <v>4165477.2259999998</v>
      </c>
      <c r="CG155" s="155"/>
      <c r="CH155" s="155">
        <f t="shared" ref="CH155:DB155" si="456">CH158+CH166+CH171+CH174</f>
        <v>6709463.5796000008</v>
      </c>
      <c r="CI155" s="155">
        <f t="shared" si="456"/>
        <v>6709463.5796000008</v>
      </c>
      <c r="CJ155" s="155">
        <f t="shared" si="456"/>
        <v>0</v>
      </c>
      <c r="CK155" s="155">
        <f t="shared" si="456"/>
        <v>-836239.08000000007</v>
      </c>
      <c r="CL155" s="155">
        <f t="shared" si="456"/>
        <v>-836239.08000000007</v>
      </c>
      <c r="CM155" s="155">
        <f t="shared" si="456"/>
        <v>0</v>
      </c>
      <c r="CN155" s="155" t="e">
        <f t="shared" si="456"/>
        <v>#REF!</v>
      </c>
      <c r="CO155" s="155" t="e">
        <f t="shared" si="456"/>
        <v>#REF!</v>
      </c>
      <c r="CP155" s="155">
        <f t="shared" si="456"/>
        <v>0</v>
      </c>
      <c r="CQ155" s="155" t="e">
        <f t="shared" si="456"/>
        <v>#REF!</v>
      </c>
      <c r="CR155" s="155" t="e">
        <f t="shared" si="456"/>
        <v>#REF!</v>
      </c>
      <c r="CS155" s="155">
        <f t="shared" si="456"/>
        <v>0</v>
      </c>
      <c r="CT155" s="155">
        <f t="shared" si="456"/>
        <v>447156.43884999992</v>
      </c>
      <c r="CU155" s="155">
        <f t="shared" si="456"/>
        <v>447156.43884999992</v>
      </c>
      <c r="CV155" s="155">
        <f t="shared" si="456"/>
        <v>0</v>
      </c>
      <c r="CW155" s="155">
        <f t="shared" si="456"/>
        <v>6002859.0005700001</v>
      </c>
      <c r="CX155" s="155">
        <f t="shared" si="456"/>
        <v>6002859.0005700001</v>
      </c>
      <c r="CY155" s="155">
        <f t="shared" si="456"/>
        <v>0</v>
      </c>
      <c r="CZ155" s="155">
        <f t="shared" si="456"/>
        <v>4627222.7220000001</v>
      </c>
      <c r="DA155" s="155">
        <f t="shared" si="456"/>
        <v>4627222.7220000001</v>
      </c>
      <c r="DB155" s="155">
        <f t="shared" si="456"/>
        <v>0</v>
      </c>
      <c r="DC155" s="155"/>
      <c r="DD155" s="155"/>
      <c r="DE155" s="155"/>
      <c r="DF155" s="155">
        <f>DF158+DF166+DF171+DF174</f>
        <v>-617920.82161999983</v>
      </c>
      <c r="DG155" s="155">
        <f>DG158+DG166+DG171+DG174</f>
        <v>-617920.82161999983</v>
      </c>
      <c r="DH155" s="155">
        <f>DH158+DH166+DH171+DH174</f>
        <v>0</v>
      </c>
      <c r="DI155" s="155">
        <f>DI158+DI166+DI171+DI174</f>
        <v>5661918.447540001</v>
      </c>
      <c r="DJ155" s="155">
        <f>DJ158+DJ166+DJ171+DJ174</f>
        <v>5661918.447540001</v>
      </c>
      <c r="DK155" s="155">
        <v>0</v>
      </c>
      <c r="DL155" s="155">
        <f>DL158+DL166+DL171+DL174</f>
        <v>0</v>
      </c>
      <c r="DM155" s="155">
        <f>DM158+DM166+DM171+DM174</f>
        <v>5509688.7557700016</v>
      </c>
      <c r="DN155" s="409">
        <f>DM155/DI155</f>
        <v>0.97311340790573553</v>
      </c>
      <c r="DO155" s="155">
        <f>DO158+DO166+DO171+DO174</f>
        <v>5509688.7557700016</v>
      </c>
      <c r="DP155" s="155"/>
      <c r="DQ155" s="155"/>
      <c r="DR155" s="155">
        <f>DR158+DR166+DR171+DR174</f>
        <v>152229.69176999992</v>
      </c>
      <c r="DS155" s="409">
        <f>DR155/DI155</f>
        <v>2.6886592094264604E-2</v>
      </c>
      <c r="DT155" s="155">
        <f>DT158+DT166+DT171+DT174</f>
        <v>152229.69176999992</v>
      </c>
      <c r="DU155" s="155"/>
      <c r="DV155" s="155"/>
      <c r="DW155" s="155"/>
      <c r="DX155" s="155">
        <f>DZ155+EB155+ED155</f>
        <v>2698651.5783899999</v>
      </c>
      <c r="DY155" s="160">
        <f t="shared" ref="DY155:DY162" si="457">DX155/DI155</f>
        <v>0.47663201146291928</v>
      </c>
      <c r="DZ155" s="155">
        <f>DZ158+DZ166+DZ171+DZ174</f>
        <v>2698651.5783899999</v>
      </c>
      <c r="EA155" s="160">
        <f t="shared" ref="EA155:EA162" si="458">DZ155/DJ155</f>
        <v>0.47663201146291928</v>
      </c>
      <c r="EB155" s="155">
        <v>0</v>
      </c>
      <c r="EC155" s="160">
        <v>0</v>
      </c>
      <c r="ED155" s="155">
        <v>0</v>
      </c>
      <c r="EE155" s="160">
        <v>0</v>
      </c>
      <c r="EF155" s="155">
        <f>EF158+EF166+EF171+EF174</f>
        <v>5498155.8064700002</v>
      </c>
      <c r="EG155" s="161">
        <f t="shared" ref="EG155:EG163" si="459">EF155/DI155</f>
        <v>0.97107647476958048</v>
      </c>
      <c r="EH155" s="161">
        <f t="shared" ref="EH155:EH177" si="460">EF155/DM155</f>
        <v>0.99790678751355533</v>
      </c>
      <c r="EI155" s="161"/>
      <c r="EJ155" s="161"/>
      <c r="EK155" s="161"/>
      <c r="EL155" s="161"/>
      <c r="EM155" s="161"/>
      <c r="EN155" s="155">
        <f>EN158+EN166+EN171+EN174</f>
        <v>5498155.8064700002</v>
      </c>
      <c r="EO155" s="161">
        <f t="shared" ref="EO155:EO163" si="461">EN155/DJ155</f>
        <v>0.97107647476958048</v>
      </c>
      <c r="EP155" s="155">
        <v>0</v>
      </c>
      <c r="EQ155" s="161">
        <v>0</v>
      </c>
      <c r="ER155" s="155">
        <v>0</v>
      </c>
      <c r="ES155" s="161">
        <v>0</v>
      </c>
      <c r="ET155" s="155">
        <f>ET158+ET166+ET171+ET174</f>
        <v>0</v>
      </c>
      <c r="EU155" s="155">
        <f>EW155+EX155+EY155</f>
        <v>163762.64107000022</v>
      </c>
      <c r="EV155" s="161">
        <f>EU155/DI155</f>
        <v>2.8923525230419394E-2</v>
      </c>
      <c r="EW155" s="155">
        <f>EW158+EW166+EW171+EW174</f>
        <v>163762.64107000022</v>
      </c>
      <c r="EX155" s="155"/>
      <c r="EY155" s="155"/>
      <c r="EZ155" s="153">
        <f>EZ158+EZ166+EZ171+EZ174</f>
        <v>5159732.5030599991</v>
      </c>
      <c r="FA155" s="161">
        <f t="shared" ref="FA155:FA162" si="462">EZ155/DI155</f>
        <v>0.91130463126006478</v>
      </c>
      <c r="FB155" s="153">
        <f>FB158+FB166+FB171+FB174</f>
        <v>5159732.5030599991</v>
      </c>
      <c r="FC155" s="161">
        <f t="shared" ref="FC155:FC162" si="463">FB155/DJ155</f>
        <v>0.91130463126006478</v>
      </c>
      <c r="FD155" s="155"/>
      <c r="FE155" s="155"/>
      <c r="FF155" s="155"/>
      <c r="FG155" s="155">
        <f t="shared" ref="FG155:FH155" si="464">FG158+FG166+FG171+FG174</f>
        <v>0</v>
      </c>
      <c r="FH155" s="153">
        <f t="shared" si="464"/>
        <v>37720.433855416995</v>
      </c>
      <c r="FI155" s="161">
        <f t="shared" ref="FI155:FI162" si="465">FH155/DI155</f>
        <v>6.6621294893086684E-3</v>
      </c>
      <c r="FJ155" s="153">
        <f>FJ158+FJ166+FJ171+FJ174</f>
        <v>37720.419139999998</v>
      </c>
      <c r="FK155" s="161">
        <f t="shared" ref="FK155:FK162" si="466">FJ155/DJ155</f>
        <v>6.6621268902926044E-3</v>
      </c>
      <c r="FL155" s="155"/>
      <c r="FM155" s="155"/>
      <c r="FN155" s="155"/>
      <c r="FO155" s="162" t="e">
        <f>FO158+FO166+FO171+FO174</f>
        <v>#REF!</v>
      </c>
      <c r="FP155" s="410"/>
      <c r="FQ155" s="410"/>
      <c r="FR155" s="410"/>
      <c r="FS155" s="410"/>
      <c r="FT155" s="410"/>
      <c r="FU155" s="410"/>
      <c r="FV155" s="410"/>
    </row>
    <row r="156" spans="1:178" s="411" customFormat="1" ht="23.25" hidden="1" customHeight="1" x14ac:dyDescent="0.25">
      <c r="B156" s="164"/>
      <c r="C156" s="187" t="s">
        <v>132</v>
      </c>
      <c r="D156" s="412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  <c r="AH156" s="171"/>
      <c r="AI156" s="171"/>
      <c r="AJ156" s="171"/>
      <c r="AK156" s="171"/>
      <c r="AL156" s="171"/>
      <c r="AM156" s="171"/>
      <c r="AN156" s="171"/>
      <c r="AO156" s="188"/>
      <c r="AP156" s="171"/>
      <c r="AQ156" s="171"/>
      <c r="AR156" s="171"/>
      <c r="AS156" s="171"/>
      <c r="AT156" s="171"/>
      <c r="AU156" s="171"/>
      <c r="AV156" s="171"/>
      <c r="AW156" s="171"/>
      <c r="AX156" s="171"/>
      <c r="AY156" s="171"/>
      <c r="AZ156" s="171"/>
      <c r="BA156" s="171"/>
      <c r="BB156" s="171"/>
      <c r="BC156" s="171"/>
      <c r="BD156" s="171"/>
      <c r="BE156" s="171"/>
      <c r="BF156" s="171"/>
      <c r="BG156" s="171"/>
      <c r="BH156" s="171"/>
      <c r="BI156" s="171"/>
      <c r="BJ156" s="171"/>
      <c r="BK156" s="224"/>
      <c r="BL156" s="171"/>
      <c r="BM156" s="171"/>
      <c r="BN156" s="171"/>
      <c r="BO156" s="171"/>
      <c r="BP156" s="171"/>
      <c r="BQ156" s="171"/>
      <c r="BR156" s="171"/>
      <c r="BS156" s="171"/>
      <c r="BT156" s="171"/>
      <c r="BU156" s="171"/>
      <c r="BV156" s="171"/>
      <c r="BW156" s="171"/>
      <c r="BX156" s="171"/>
      <c r="BY156" s="171"/>
      <c r="BZ156" s="171"/>
      <c r="CA156" s="171"/>
      <c r="CB156" s="171"/>
      <c r="CC156" s="171"/>
      <c r="CD156" s="171"/>
      <c r="CE156" s="171"/>
      <c r="CF156" s="171"/>
      <c r="CG156" s="171"/>
      <c r="CH156" s="171"/>
      <c r="CI156" s="171"/>
      <c r="CJ156" s="171"/>
      <c r="CK156" s="171"/>
      <c r="CL156" s="171"/>
      <c r="CM156" s="171"/>
      <c r="CN156" s="171"/>
      <c r="CO156" s="171"/>
      <c r="CP156" s="171"/>
      <c r="CQ156" s="171"/>
      <c r="CR156" s="171"/>
      <c r="CS156" s="171"/>
      <c r="CT156" s="171"/>
      <c r="CU156" s="171"/>
      <c r="CV156" s="171"/>
      <c r="CW156" s="171"/>
      <c r="CX156" s="171"/>
      <c r="CY156" s="171"/>
      <c r="CZ156" s="171"/>
      <c r="DA156" s="171"/>
      <c r="DB156" s="171"/>
      <c r="DC156" s="171"/>
      <c r="DD156" s="171"/>
      <c r="DE156" s="171"/>
      <c r="DF156" s="171"/>
      <c r="DG156" s="171"/>
      <c r="DH156" s="171"/>
      <c r="DI156" s="171">
        <f>DJ156+DK156+DL156</f>
        <v>5391918.447540001</v>
      </c>
      <c r="DJ156" s="171">
        <f>DJ158+DJ166-DJ167+DJ174-DJ175</f>
        <v>5391918.447540001</v>
      </c>
      <c r="DK156" s="171"/>
      <c r="DL156" s="171"/>
      <c r="DM156" s="171">
        <f>DO156+DP156+DQ156</f>
        <v>5239688.7557700016</v>
      </c>
      <c r="DN156" s="189">
        <f t="shared" ref="DN156:DN204" si="467">DM156/DI156</f>
        <v>0.97176706338363616</v>
      </c>
      <c r="DO156" s="171">
        <f>DO158+DO166-DO167+DO174-DO175</f>
        <v>5239688.7557700016</v>
      </c>
      <c r="DP156" s="171"/>
      <c r="DQ156" s="171"/>
      <c r="DR156" s="171">
        <f>DT156+DU156+DV156</f>
        <v>152229.69176999992</v>
      </c>
      <c r="DS156" s="189">
        <f>DR156/DI156</f>
        <v>2.823293661636387E-2</v>
      </c>
      <c r="DT156" s="171">
        <f>DT158+DT166-DT167+DT174-DT175</f>
        <v>152229.69176999992</v>
      </c>
      <c r="DU156" s="171"/>
      <c r="DV156" s="171"/>
      <c r="DW156" s="171"/>
      <c r="DX156" s="171">
        <f>DZ156</f>
        <v>2690372.1716200002</v>
      </c>
      <c r="DY156" s="176">
        <f t="shared" si="457"/>
        <v>0.49896380996775841</v>
      </c>
      <c r="DZ156" s="171">
        <f>DZ158+DZ166-DZ167+DZ174-DZ175</f>
        <v>2690372.1716200002</v>
      </c>
      <c r="EA156" s="176">
        <f t="shared" si="458"/>
        <v>0.49896380996775841</v>
      </c>
      <c r="EB156" s="171"/>
      <c r="EC156" s="176"/>
      <c r="ED156" s="171"/>
      <c r="EE156" s="176"/>
      <c r="EF156" s="171">
        <f>EN156</f>
        <v>5228155.8064700002</v>
      </c>
      <c r="EG156" s="188">
        <f t="shared" si="459"/>
        <v>0.96962813094016365</v>
      </c>
      <c r="EH156" s="188">
        <f t="shared" si="460"/>
        <v>0.99779892473817244</v>
      </c>
      <c r="EI156" s="188"/>
      <c r="EJ156" s="188"/>
      <c r="EK156" s="188"/>
      <c r="EL156" s="188"/>
      <c r="EM156" s="188"/>
      <c r="EN156" s="171">
        <f>EN158+EN166-EN167+EN174-EN175</f>
        <v>5228155.8064700002</v>
      </c>
      <c r="EO156" s="188">
        <f t="shared" si="461"/>
        <v>0.96962813094016365</v>
      </c>
      <c r="EP156" s="171"/>
      <c r="EQ156" s="188"/>
      <c r="ER156" s="171"/>
      <c r="ES156" s="188"/>
      <c r="ET156" s="171"/>
      <c r="EU156" s="171">
        <f t="shared" si="300"/>
        <v>11532.949300001375</v>
      </c>
      <c r="EV156" s="188">
        <f t="shared" ref="EV156:EV204" si="468">EU156/DI156</f>
        <v>2.1389324434725357E-3</v>
      </c>
      <c r="EW156" s="171">
        <f>DO156-EN156</f>
        <v>11532.949300001375</v>
      </c>
      <c r="EX156" s="171"/>
      <c r="EY156" s="171"/>
      <c r="EZ156" s="168">
        <f>FB156</f>
        <v>4889732.5030599991</v>
      </c>
      <c r="FA156" s="188">
        <f t="shared" si="462"/>
        <v>0.90686321587279972</v>
      </c>
      <c r="FB156" s="168">
        <f>FB158+FB166-FB167+FB174-FB175</f>
        <v>4889732.5030599991</v>
      </c>
      <c r="FC156" s="188">
        <f t="shared" si="463"/>
        <v>0.90686321587279972</v>
      </c>
      <c r="FD156" s="171"/>
      <c r="FE156" s="171"/>
      <c r="FF156" s="171"/>
      <c r="FG156" s="171"/>
      <c r="FH156" s="168">
        <f>FJ156</f>
        <v>37720.419139999998</v>
      </c>
      <c r="FI156" s="188">
        <f t="shared" si="465"/>
        <v>6.9957325035599326E-3</v>
      </c>
      <c r="FJ156" s="168">
        <f>FJ158+FJ166-FJ167+FJ174-FJ175</f>
        <v>37720.419139999998</v>
      </c>
      <c r="FK156" s="188">
        <f t="shared" si="466"/>
        <v>6.9957325035599326E-3</v>
      </c>
      <c r="FL156" s="171"/>
      <c r="FM156" s="171"/>
      <c r="FN156" s="171"/>
      <c r="FO156" s="177"/>
      <c r="FP156" s="220"/>
      <c r="FQ156" s="220"/>
      <c r="FR156" s="220"/>
      <c r="FS156" s="220"/>
      <c r="FT156" s="220"/>
      <c r="FU156" s="220"/>
      <c r="FV156" s="220"/>
    </row>
    <row r="157" spans="1:178" s="413" customFormat="1" ht="30.75" hidden="1" customHeight="1" x14ac:dyDescent="0.25">
      <c r="B157" s="192"/>
      <c r="C157" s="193" t="s">
        <v>279</v>
      </c>
      <c r="D157" s="414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6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6"/>
      <c r="AB157" s="196"/>
      <c r="AC157" s="196"/>
      <c r="AD157" s="196"/>
      <c r="AE157" s="196"/>
      <c r="AF157" s="196"/>
      <c r="AG157" s="196"/>
      <c r="AH157" s="196"/>
      <c r="AI157" s="196"/>
      <c r="AJ157" s="196"/>
      <c r="AK157" s="196"/>
      <c r="AL157" s="196"/>
      <c r="AM157" s="196"/>
      <c r="AN157" s="196"/>
      <c r="AO157" s="201"/>
      <c r="AP157" s="196"/>
      <c r="AQ157" s="196"/>
      <c r="AR157" s="196"/>
      <c r="AS157" s="196"/>
      <c r="AT157" s="196"/>
      <c r="AU157" s="196"/>
      <c r="AV157" s="196"/>
      <c r="AW157" s="196"/>
      <c r="AX157" s="196"/>
      <c r="AY157" s="196"/>
      <c r="AZ157" s="196"/>
      <c r="BA157" s="196"/>
      <c r="BB157" s="196"/>
      <c r="BC157" s="196"/>
      <c r="BD157" s="196"/>
      <c r="BE157" s="196"/>
      <c r="BF157" s="196"/>
      <c r="BG157" s="196"/>
      <c r="BH157" s="196"/>
      <c r="BI157" s="196"/>
      <c r="BJ157" s="196"/>
      <c r="BK157" s="415"/>
      <c r="BL157" s="196"/>
      <c r="BM157" s="196"/>
      <c r="BN157" s="196"/>
      <c r="BO157" s="196"/>
      <c r="BP157" s="196"/>
      <c r="BQ157" s="196"/>
      <c r="BR157" s="196"/>
      <c r="BS157" s="196"/>
      <c r="BT157" s="196"/>
      <c r="BU157" s="196"/>
      <c r="BV157" s="196"/>
      <c r="BW157" s="196"/>
      <c r="BX157" s="196"/>
      <c r="BY157" s="196"/>
      <c r="BZ157" s="196"/>
      <c r="CA157" s="196"/>
      <c r="CB157" s="196"/>
      <c r="CC157" s="196"/>
      <c r="CD157" s="196"/>
      <c r="CE157" s="196"/>
      <c r="CF157" s="196"/>
      <c r="CG157" s="196"/>
      <c r="CH157" s="196"/>
      <c r="CI157" s="196"/>
      <c r="CJ157" s="196"/>
      <c r="CK157" s="196"/>
      <c r="CL157" s="196"/>
      <c r="CM157" s="196"/>
      <c r="CN157" s="196"/>
      <c r="CO157" s="196"/>
      <c r="CP157" s="196"/>
      <c r="CQ157" s="196"/>
      <c r="CR157" s="196"/>
      <c r="CS157" s="196"/>
      <c r="CT157" s="196"/>
      <c r="CU157" s="196"/>
      <c r="CV157" s="196"/>
      <c r="CW157" s="196"/>
      <c r="CX157" s="196"/>
      <c r="CY157" s="196"/>
      <c r="CZ157" s="196"/>
      <c r="DA157" s="196"/>
      <c r="DB157" s="196"/>
      <c r="DC157" s="196"/>
      <c r="DD157" s="196"/>
      <c r="DE157" s="196"/>
      <c r="DF157" s="196"/>
      <c r="DG157" s="196"/>
      <c r="DH157" s="196"/>
      <c r="DI157" s="196">
        <f>DJ157</f>
        <v>270000</v>
      </c>
      <c r="DJ157" s="196">
        <f>DJ167+DJ175</f>
        <v>270000</v>
      </c>
      <c r="DK157" s="196"/>
      <c r="DL157" s="196"/>
      <c r="DM157" s="196">
        <f>DO157+DP157+DQ157</f>
        <v>270000</v>
      </c>
      <c r="DN157" s="202">
        <f t="shared" si="467"/>
        <v>1</v>
      </c>
      <c r="DO157" s="196">
        <f>DO167+DO175</f>
        <v>270000</v>
      </c>
      <c r="DP157" s="196"/>
      <c r="DQ157" s="196"/>
      <c r="DR157" s="196">
        <f>DT157+DU157+DV157</f>
        <v>0</v>
      </c>
      <c r="DS157" s="202">
        <f>DR157/DI157</f>
        <v>0</v>
      </c>
      <c r="DT157" s="196">
        <f>DT167+DT175</f>
        <v>0</v>
      </c>
      <c r="DU157" s="196"/>
      <c r="DV157" s="196"/>
      <c r="DW157" s="196"/>
      <c r="DX157" s="196">
        <f>DZ157</f>
        <v>8279.4067699999996</v>
      </c>
      <c r="DY157" s="200">
        <f t="shared" si="457"/>
        <v>3.0664469518518516E-2</v>
      </c>
      <c r="DZ157" s="196">
        <f>DZ167+DZ175</f>
        <v>8279.4067699999996</v>
      </c>
      <c r="EA157" s="200">
        <f t="shared" si="458"/>
        <v>3.0664469518518516E-2</v>
      </c>
      <c r="EB157" s="196"/>
      <c r="EC157" s="200"/>
      <c r="ED157" s="196"/>
      <c r="EE157" s="200"/>
      <c r="EF157" s="196">
        <f>EN157</f>
        <v>270000</v>
      </c>
      <c r="EG157" s="201">
        <f t="shared" si="459"/>
        <v>1</v>
      </c>
      <c r="EH157" s="201">
        <f t="shared" si="460"/>
        <v>1</v>
      </c>
      <c r="EI157" s="201"/>
      <c r="EJ157" s="201"/>
      <c r="EK157" s="201"/>
      <c r="EL157" s="201"/>
      <c r="EM157" s="201"/>
      <c r="EN157" s="196">
        <f>EN167+EN175</f>
        <v>270000</v>
      </c>
      <c r="EO157" s="201">
        <f t="shared" si="461"/>
        <v>1</v>
      </c>
      <c r="EP157" s="196"/>
      <c r="EQ157" s="201"/>
      <c r="ER157" s="196"/>
      <c r="ES157" s="201"/>
      <c r="ET157" s="196"/>
      <c r="EU157" s="196">
        <f t="shared" si="300"/>
        <v>0</v>
      </c>
      <c r="EV157" s="201">
        <f t="shared" si="468"/>
        <v>0</v>
      </c>
      <c r="EW157" s="196">
        <f>DO157-EN157</f>
        <v>0</v>
      </c>
      <c r="EX157" s="196"/>
      <c r="EY157" s="196"/>
      <c r="EZ157" s="195">
        <f>FB157</f>
        <v>270000</v>
      </c>
      <c r="FA157" s="201">
        <f t="shared" si="462"/>
        <v>1</v>
      </c>
      <c r="FB157" s="195">
        <f>FB167+FB175</f>
        <v>270000</v>
      </c>
      <c r="FC157" s="201">
        <f t="shared" si="463"/>
        <v>1</v>
      </c>
      <c r="FD157" s="196"/>
      <c r="FE157" s="196"/>
      <c r="FF157" s="196"/>
      <c r="FG157" s="196"/>
      <c r="FH157" s="195">
        <f>FJ157</f>
        <v>0</v>
      </c>
      <c r="FI157" s="201">
        <f t="shared" si="465"/>
        <v>0</v>
      </c>
      <c r="FJ157" s="195">
        <f>FJ167+FJ175</f>
        <v>0</v>
      </c>
      <c r="FK157" s="201">
        <f t="shared" si="466"/>
        <v>0</v>
      </c>
      <c r="FL157" s="196"/>
      <c r="FM157" s="196"/>
      <c r="FN157" s="196"/>
      <c r="FO157" s="203"/>
      <c r="FP157" s="222"/>
      <c r="FQ157" s="222"/>
      <c r="FR157" s="222"/>
      <c r="FS157" s="222"/>
      <c r="FT157" s="222"/>
      <c r="FU157" s="222"/>
      <c r="FV157" s="222"/>
    </row>
    <row r="158" spans="1:178" s="416" customFormat="1" ht="80.25" customHeight="1" x14ac:dyDescent="0.25">
      <c r="B158" s="417" t="s">
        <v>62</v>
      </c>
      <c r="C158" s="418" t="s">
        <v>280</v>
      </c>
      <c r="D158" s="419" t="s">
        <v>281</v>
      </c>
      <c r="E158" s="420">
        <f>E160+E164+E161</f>
        <v>2465979.8789900001</v>
      </c>
      <c r="F158" s="420">
        <f>F159+F164</f>
        <v>2396218.0231699999</v>
      </c>
      <c r="G158" s="420">
        <f>G159+G164</f>
        <v>69761.855819999997</v>
      </c>
      <c r="H158" s="420">
        <f>H160+H164+H161</f>
        <v>0</v>
      </c>
      <c r="I158" s="420">
        <f>I159+I164</f>
        <v>0</v>
      </c>
      <c r="J158" s="420">
        <f>J159+J164</f>
        <v>0</v>
      </c>
      <c r="K158" s="420">
        <f>K160+K164+K161</f>
        <v>2465979.8789900001</v>
      </c>
      <c r="L158" s="420">
        <f>L159+L164</f>
        <v>2396218.0231699999</v>
      </c>
      <c r="M158" s="420">
        <f>M159+M164</f>
        <v>69761.855819999997</v>
      </c>
      <c r="N158" s="420">
        <f>N160+N164+N161</f>
        <v>0</v>
      </c>
      <c r="O158" s="420">
        <f>O159+O164</f>
        <v>0</v>
      </c>
      <c r="P158" s="420">
        <f>P159+P164</f>
        <v>0</v>
      </c>
      <c r="Q158" s="261">
        <f>Q160+Q164+Q161</f>
        <v>2465979.8789900001</v>
      </c>
      <c r="R158" s="261">
        <f>R159+R164</f>
        <v>2396218.0231699999</v>
      </c>
      <c r="S158" s="261">
        <f>S159+S164</f>
        <v>69761.855819999997</v>
      </c>
      <c r="T158" s="261">
        <f>T160+T164+T161</f>
        <v>2857854.023</v>
      </c>
      <c r="U158" s="261">
        <f>U159+U164</f>
        <v>0</v>
      </c>
      <c r="V158" s="261">
        <f>V159+V164</f>
        <v>2857854.023</v>
      </c>
      <c r="W158" s="261">
        <f>W160+W164+W161</f>
        <v>-81124.28694000002</v>
      </c>
      <c r="X158" s="261">
        <f t="shared" ref="X158:AN158" si="469">X159+X164</f>
        <v>2776729.73606</v>
      </c>
      <c r="Y158" s="261">
        <f t="shared" si="469"/>
        <v>-2857854.023</v>
      </c>
      <c r="Z158" s="261">
        <f t="shared" si="469"/>
        <v>2776729.73606</v>
      </c>
      <c r="AA158" s="261">
        <f t="shared" si="469"/>
        <v>2776729.73606</v>
      </c>
      <c r="AB158" s="261">
        <f t="shared" si="469"/>
        <v>0</v>
      </c>
      <c r="AC158" s="261">
        <f t="shared" si="469"/>
        <v>0</v>
      </c>
      <c r="AD158" s="261">
        <f t="shared" si="469"/>
        <v>0</v>
      </c>
      <c r="AE158" s="261">
        <f t="shared" si="469"/>
        <v>0</v>
      </c>
      <c r="AF158" s="261">
        <f t="shared" si="469"/>
        <v>2776729.73606</v>
      </c>
      <c r="AG158" s="261">
        <f t="shared" si="469"/>
        <v>2776729.73606</v>
      </c>
      <c r="AH158" s="261">
        <f t="shared" si="469"/>
        <v>0</v>
      </c>
      <c r="AI158" s="261">
        <f t="shared" si="469"/>
        <v>0</v>
      </c>
      <c r="AJ158" s="261">
        <f t="shared" si="469"/>
        <v>1412554.6367500001</v>
      </c>
      <c r="AK158" s="261">
        <f t="shared" si="469"/>
        <v>1364175.09931</v>
      </c>
      <c r="AL158" s="261">
        <f t="shared" si="469"/>
        <v>1364175.09931</v>
      </c>
      <c r="AM158" s="261">
        <f t="shared" si="469"/>
        <v>0</v>
      </c>
      <c r="AN158" s="261">
        <f t="shared" si="469"/>
        <v>0</v>
      </c>
      <c r="AO158" s="421">
        <v>1</v>
      </c>
      <c r="AP158" s="261">
        <f t="shared" ref="AP158:CA158" si="470">AP159+AP164</f>
        <v>1434782.70954</v>
      </c>
      <c r="AQ158" s="261">
        <f t="shared" si="470"/>
        <v>0</v>
      </c>
      <c r="AR158" s="261">
        <f t="shared" si="470"/>
        <v>1341947.0265200001</v>
      </c>
      <c r="AS158" s="261">
        <f t="shared" si="470"/>
        <v>3129786.5060000001</v>
      </c>
      <c r="AT158" s="261">
        <f t="shared" si="470"/>
        <v>3129786.5060000001</v>
      </c>
      <c r="AU158" s="261">
        <f t="shared" si="470"/>
        <v>0</v>
      </c>
      <c r="AV158" s="261">
        <f t="shared" si="470"/>
        <v>0</v>
      </c>
      <c r="AW158" s="261">
        <f t="shared" si="470"/>
        <v>0</v>
      </c>
      <c r="AX158" s="261">
        <f t="shared" si="470"/>
        <v>0</v>
      </c>
      <c r="AY158" s="261">
        <f t="shared" si="470"/>
        <v>3129786.5060000001</v>
      </c>
      <c r="AZ158" s="261">
        <f t="shared" si="470"/>
        <v>3129786.5060000001</v>
      </c>
      <c r="BA158" s="261">
        <f t="shared" si="470"/>
        <v>0</v>
      </c>
      <c r="BB158" s="261">
        <f t="shared" si="470"/>
        <v>3124120</v>
      </c>
      <c r="BC158" s="261">
        <f t="shared" si="470"/>
        <v>3124120</v>
      </c>
      <c r="BD158" s="261">
        <f t="shared" si="470"/>
        <v>0</v>
      </c>
      <c r="BE158" s="261">
        <f t="shared" si="470"/>
        <v>0</v>
      </c>
      <c r="BF158" s="261">
        <f t="shared" si="470"/>
        <v>0</v>
      </c>
      <c r="BG158" s="261">
        <f t="shared" si="470"/>
        <v>0</v>
      </c>
      <c r="BH158" s="261">
        <f t="shared" si="470"/>
        <v>3129786.5060000001</v>
      </c>
      <c r="BI158" s="261">
        <f t="shared" si="470"/>
        <v>3129786.5060000001</v>
      </c>
      <c r="BJ158" s="261">
        <f t="shared" si="470"/>
        <v>0</v>
      </c>
      <c r="BK158" s="261">
        <f t="shared" si="470"/>
        <v>1</v>
      </c>
      <c r="BL158" s="261">
        <f t="shared" si="470"/>
        <v>3129786.5060000001</v>
      </c>
      <c r="BM158" s="261">
        <f t="shared" si="470"/>
        <v>1691327.73172</v>
      </c>
      <c r="BN158" s="261">
        <f t="shared" si="470"/>
        <v>1691327.73172</v>
      </c>
      <c r="BO158" s="261">
        <f t="shared" si="470"/>
        <v>0</v>
      </c>
      <c r="BP158" s="261">
        <f t="shared" si="470"/>
        <v>0</v>
      </c>
      <c r="BQ158" s="261">
        <f t="shared" si="470"/>
        <v>0</v>
      </c>
      <c r="BR158" s="261">
        <f t="shared" si="470"/>
        <v>0</v>
      </c>
      <c r="BS158" s="261">
        <f t="shared" si="470"/>
        <v>1438458.77428</v>
      </c>
      <c r="BT158" s="261">
        <f t="shared" si="470"/>
        <v>1438458.77428</v>
      </c>
      <c r="BU158" s="261">
        <f t="shared" si="470"/>
        <v>0</v>
      </c>
      <c r="BV158" s="261">
        <f t="shared" si="470"/>
        <v>3129786.5060000001</v>
      </c>
      <c r="BW158" s="261">
        <f t="shared" si="470"/>
        <v>3129786.5060000001</v>
      </c>
      <c r="BX158" s="261">
        <f t="shared" si="470"/>
        <v>0</v>
      </c>
      <c r="BY158" s="261">
        <f t="shared" si="470"/>
        <v>-289451.01500000013</v>
      </c>
      <c r="BZ158" s="261">
        <f t="shared" si="470"/>
        <v>-289451.01500000013</v>
      </c>
      <c r="CA158" s="261">
        <f t="shared" si="470"/>
        <v>0</v>
      </c>
      <c r="CB158" s="261">
        <f t="shared" ref="CB158:CB162" si="471">CC158+CD158</f>
        <v>2879335.4909999999</v>
      </c>
      <c r="CC158" s="261">
        <f>CC159+CC162+CC164</f>
        <v>2879335.4909999999</v>
      </c>
      <c r="CD158" s="261">
        <f>CD159+CD164</f>
        <v>0</v>
      </c>
      <c r="CE158" s="261">
        <v>1</v>
      </c>
      <c r="CF158" s="210">
        <f>BV158</f>
        <v>3129786.5060000001</v>
      </c>
      <c r="CG158" s="261"/>
      <c r="CH158" s="261">
        <f t="shared" ref="CH158:CM158" si="472">CH159+CH164</f>
        <v>3286275.8313000002</v>
      </c>
      <c r="CI158" s="261">
        <f t="shared" si="472"/>
        <v>3286275.8313000002</v>
      </c>
      <c r="CJ158" s="261">
        <f t="shared" si="472"/>
        <v>0</v>
      </c>
      <c r="CK158" s="261">
        <f t="shared" si="472"/>
        <v>0</v>
      </c>
      <c r="CL158" s="261">
        <f t="shared" si="472"/>
        <v>0</v>
      </c>
      <c r="CM158" s="261">
        <f t="shared" si="472"/>
        <v>0</v>
      </c>
      <c r="CN158" s="261" t="e">
        <f>CO158</f>
        <v>#REF!</v>
      </c>
      <c r="CO158" s="261" t="e">
        <f>CO159</f>
        <v>#REF!</v>
      </c>
      <c r="CP158" s="261">
        <f t="shared" ref="CP158:CV158" si="473">CP159+CP164</f>
        <v>0</v>
      </c>
      <c r="CQ158" s="261" t="e">
        <f t="shared" si="473"/>
        <v>#REF!</v>
      </c>
      <c r="CR158" s="261" t="e">
        <f t="shared" si="473"/>
        <v>#REF!</v>
      </c>
      <c r="CS158" s="261">
        <f t="shared" si="473"/>
        <v>0</v>
      </c>
      <c r="CT158" s="261">
        <f t="shared" si="473"/>
        <v>116392.97878</v>
      </c>
      <c r="CU158" s="261">
        <f t="shared" si="473"/>
        <v>116392.97878</v>
      </c>
      <c r="CV158" s="261">
        <f t="shared" si="473"/>
        <v>0</v>
      </c>
      <c r="CW158" s="261">
        <f t="shared" ref="CW158:CW162" si="474">CX158+CY158</f>
        <v>2980152.4697799999</v>
      </c>
      <c r="CX158" s="261">
        <f>CX159+CX162+CX164</f>
        <v>2980152.4697799999</v>
      </c>
      <c r="CY158" s="261">
        <f>CY159+CY164</f>
        <v>0</v>
      </c>
      <c r="CZ158" s="261">
        <f>DA158+DB158</f>
        <v>2915814.5317000002</v>
      </c>
      <c r="DA158" s="261">
        <f>DA159+DA162+DA164</f>
        <v>2915814.5317000002</v>
      </c>
      <c r="DB158" s="261">
        <f>DB159+DB164</f>
        <v>0</v>
      </c>
      <c r="DC158" s="261"/>
      <c r="DD158" s="261"/>
      <c r="DE158" s="261"/>
      <c r="DF158" s="261">
        <f t="shared" ref="DF158:DF166" si="475">DG158+DH158</f>
        <v>1384959.60825</v>
      </c>
      <c r="DG158" s="261">
        <f>DG159+DG162+DG164</f>
        <v>1384959.60825</v>
      </c>
      <c r="DH158" s="261">
        <f>DH159+DH164</f>
        <v>0</v>
      </c>
      <c r="DI158" s="261">
        <f t="shared" ref="DI158:DI163" si="476">DJ158+DL158</f>
        <v>4372092.3466200009</v>
      </c>
      <c r="DJ158" s="261">
        <f>DJ159+DJ162+DJ164+DJ163</f>
        <v>4372092.3466200009</v>
      </c>
      <c r="DK158" s="261">
        <v>0</v>
      </c>
      <c r="DL158" s="261">
        <f>DL159+DL164</f>
        <v>0</v>
      </c>
      <c r="DM158" s="261">
        <f>DO158+DP158+DQ158</f>
        <v>4366751.6907800008</v>
      </c>
      <c r="DN158" s="422">
        <f t="shared" si="467"/>
        <v>0.99877846682627169</v>
      </c>
      <c r="DO158" s="261">
        <f>DO159+DO162+DO164+DO163</f>
        <v>4366751.6907800008</v>
      </c>
      <c r="DP158" s="261"/>
      <c r="DQ158" s="261"/>
      <c r="DR158" s="261">
        <f>DT158+DU158+DV158</f>
        <v>5340.6558399999994</v>
      </c>
      <c r="DS158" s="423">
        <f t="shared" ref="DS158:DS165" si="477">DR158/DM158</f>
        <v>1.2230271419545811E-3</v>
      </c>
      <c r="DT158" s="261">
        <f>DT159+DT162+DT164+DT163</f>
        <v>5340.6558399999994</v>
      </c>
      <c r="DU158" s="261"/>
      <c r="DV158" s="261"/>
      <c r="DW158" s="261"/>
      <c r="DX158" s="261">
        <f>DZ158+EB158+ED158</f>
        <v>2364607.9847800001</v>
      </c>
      <c r="DY158" s="215">
        <f t="shared" si="457"/>
        <v>0.54084127171010998</v>
      </c>
      <c r="DZ158" s="261">
        <f>DZ159+DZ162+DZ164+DZ165</f>
        <v>2364607.9847800001</v>
      </c>
      <c r="EA158" s="215">
        <f t="shared" si="458"/>
        <v>0.54084127171010998</v>
      </c>
      <c r="EB158" s="210">
        <v>0</v>
      </c>
      <c r="EC158" s="215">
        <v>0</v>
      </c>
      <c r="ED158" s="210">
        <v>0</v>
      </c>
      <c r="EE158" s="215">
        <v>0</v>
      </c>
      <c r="EF158" s="261">
        <f t="shared" ref="EF158:EF166" si="478">EN158+ES158</f>
        <v>4364184.08464</v>
      </c>
      <c r="EG158" s="216">
        <f t="shared" si="459"/>
        <v>0.99819119511825627</v>
      </c>
      <c r="EH158" s="216">
        <f t="shared" si="460"/>
        <v>0.99941201004274594</v>
      </c>
      <c r="EI158" s="216"/>
      <c r="EJ158" s="216"/>
      <c r="EK158" s="216"/>
      <c r="EL158" s="216"/>
      <c r="EM158" s="216"/>
      <c r="EN158" s="261">
        <f>EN159+EN162+EN163</f>
        <v>4364184.08464</v>
      </c>
      <c r="EO158" s="216">
        <f t="shared" si="461"/>
        <v>0.99819119511825627</v>
      </c>
      <c r="EP158" s="261">
        <v>0</v>
      </c>
      <c r="EQ158" s="216">
        <v>0</v>
      </c>
      <c r="ER158" s="261">
        <v>0</v>
      </c>
      <c r="ES158" s="216">
        <v>0</v>
      </c>
      <c r="ET158" s="261">
        <f>ET159+ET164</f>
        <v>0</v>
      </c>
      <c r="EU158" s="210">
        <f t="shared" si="300"/>
        <v>7908.261980000223</v>
      </c>
      <c r="EV158" s="216">
        <f t="shared" si="468"/>
        <v>1.8088048817436306E-3</v>
      </c>
      <c r="EW158" s="261">
        <f>EW159+EW162+EW163+EW164</f>
        <v>7908.261980000223</v>
      </c>
      <c r="EX158" s="261"/>
      <c r="EY158" s="261"/>
      <c r="EZ158" s="420">
        <f>FB158</f>
        <v>3952841.8733599992</v>
      </c>
      <c r="FA158" s="216">
        <f t="shared" si="462"/>
        <v>0.90410758967977467</v>
      </c>
      <c r="FB158" s="420">
        <f>FB159+FB162+FB164</f>
        <v>3952841.8733599992</v>
      </c>
      <c r="FC158" s="216">
        <f t="shared" si="463"/>
        <v>0.90410758967977467</v>
      </c>
      <c r="FD158" s="261"/>
      <c r="FE158" s="261"/>
      <c r="FF158" s="261"/>
      <c r="FG158" s="261">
        <f>FG159+FG164</f>
        <v>0</v>
      </c>
      <c r="FH158" s="420">
        <f>FJ158</f>
        <v>19027.874299999999</v>
      </c>
      <c r="FI158" s="216">
        <f t="shared" si="465"/>
        <v>4.35212085918317E-3</v>
      </c>
      <c r="FJ158" s="420">
        <f>FJ159+FJ162+FJ164+FJ165</f>
        <v>19027.874299999999</v>
      </c>
      <c r="FK158" s="216">
        <f t="shared" si="466"/>
        <v>4.35212085918317E-3</v>
      </c>
      <c r="FL158" s="261"/>
      <c r="FM158" s="261"/>
      <c r="FN158" s="261"/>
      <c r="FO158" s="424" t="e">
        <f>FO159+FO164</f>
        <v>#REF!</v>
      </c>
    </row>
    <row r="159" spans="1:178" s="240" customFormat="1" ht="30" hidden="1" customHeight="1" x14ac:dyDescent="0.25">
      <c r="B159" s="229"/>
      <c r="C159" s="425" t="s">
        <v>282</v>
      </c>
      <c r="D159" s="426"/>
      <c r="E159" s="232">
        <f>G159</f>
        <v>69761.855819999997</v>
      </c>
      <c r="F159" s="232">
        <f>F160+F161</f>
        <v>2396218.0231699999</v>
      </c>
      <c r="G159" s="232">
        <f>G160+G161</f>
        <v>69761.855819999997</v>
      </c>
      <c r="H159" s="232">
        <f>J159</f>
        <v>0</v>
      </c>
      <c r="I159" s="232">
        <f>I160+I161</f>
        <v>0</v>
      </c>
      <c r="J159" s="232">
        <f>J160+J161</f>
        <v>0</v>
      </c>
      <c r="K159" s="232">
        <f>M159</f>
        <v>69761.855819999997</v>
      </c>
      <c r="L159" s="232">
        <f>L160+L161</f>
        <v>2396218.0231699999</v>
      </c>
      <c r="M159" s="232">
        <f>M160+M161</f>
        <v>69761.855819999997</v>
      </c>
      <c r="N159" s="232">
        <f>P159</f>
        <v>0</v>
      </c>
      <c r="O159" s="232">
        <f>O160+O161</f>
        <v>0</v>
      </c>
      <c r="P159" s="232">
        <f>P160+P161</f>
        <v>0</v>
      </c>
      <c r="Q159" s="233">
        <f>S159</f>
        <v>69761.855819999997</v>
      </c>
      <c r="R159" s="233">
        <f>R160+R161</f>
        <v>2396218.0231699999</v>
      </c>
      <c r="S159" s="233">
        <f>S160+S161</f>
        <v>69761.855819999997</v>
      </c>
      <c r="T159" s="233">
        <f>V159</f>
        <v>2857854.023</v>
      </c>
      <c r="U159" s="233">
        <f t="shared" ref="U159:AN159" si="479">U160+U161</f>
        <v>0</v>
      </c>
      <c r="V159" s="233">
        <f t="shared" si="479"/>
        <v>2857854.023</v>
      </c>
      <c r="W159" s="233">
        <f t="shared" si="479"/>
        <v>-81124.28694000002</v>
      </c>
      <c r="X159" s="233">
        <f t="shared" si="479"/>
        <v>2776729.73606</v>
      </c>
      <c r="Y159" s="233">
        <f t="shared" si="479"/>
        <v>-2857854.023</v>
      </c>
      <c r="Z159" s="233">
        <f t="shared" si="479"/>
        <v>2776729.73606</v>
      </c>
      <c r="AA159" s="233">
        <f t="shared" si="479"/>
        <v>2776729.73606</v>
      </c>
      <c r="AB159" s="233">
        <f t="shared" si="479"/>
        <v>0</v>
      </c>
      <c r="AC159" s="233">
        <f t="shared" si="479"/>
        <v>0</v>
      </c>
      <c r="AD159" s="233">
        <f t="shared" si="479"/>
        <v>0</v>
      </c>
      <c r="AE159" s="233">
        <f t="shared" si="479"/>
        <v>0</v>
      </c>
      <c r="AF159" s="233">
        <f t="shared" si="479"/>
        <v>2776729.73606</v>
      </c>
      <c r="AG159" s="233">
        <f t="shared" si="479"/>
        <v>2776729.73606</v>
      </c>
      <c r="AH159" s="233">
        <f t="shared" si="479"/>
        <v>0</v>
      </c>
      <c r="AI159" s="233">
        <f t="shared" si="479"/>
        <v>0</v>
      </c>
      <c r="AJ159" s="233">
        <f t="shared" si="479"/>
        <v>1412554.6367500001</v>
      </c>
      <c r="AK159" s="233">
        <f t="shared" si="479"/>
        <v>1364175.09931</v>
      </c>
      <c r="AL159" s="233">
        <f t="shared" si="479"/>
        <v>1364175.09931</v>
      </c>
      <c r="AM159" s="233">
        <f t="shared" si="479"/>
        <v>0</v>
      </c>
      <c r="AN159" s="233">
        <f t="shared" si="479"/>
        <v>0</v>
      </c>
      <c r="AO159" s="427">
        <v>1</v>
      </c>
      <c r="AP159" s="233">
        <f t="shared" ref="AP159:BJ159" si="480">AP160+AP161</f>
        <v>1434782.70954</v>
      </c>
      <c r="AQ159" s="233">
        <f t="shared" si="480"/>
        <v>0</v>
      </c>
      <c r="AR159" s="233">
        <f t="shared" si="480"/>
        <v>1341947.0265200001</v>
      </c>
      <c r="AS159" s="233">
        <f t="shared" si="480"/>
        <v>3129786.5060000001</v>
      </c>
      <c r="AT159" s="233">
        <f t="shared" si="480"/>
        <v>3129786.5060000001</v>
      </c>
      <c r="AU159" s="233">
        <f t="shared" si="480"/>
        <v>0</v>
      </c>
      <c r="AV159" s="233">
        <f t="shared" si="480"/>
        <v>0</v>
      </c>
      <c r="AW159" s="233">
        <f t="shared" si="480"/>
        <v>0</v>
      </c>
      <c r="AX159" s="233">
        <f t="shared" si="480"/>
        <v>0</v>
      </c>
      <c r="AY159" s="233">
        <f t="shared" si="480"/>
        <v>3129786.5060000001</v>
      </c>
      <c r="AZ159" s="233">
        <f t="shared" si="480"/>
        <v>3129786.5060000001</v>
      </c>
      <c r="BA159" s="233">
        <f t="shared" si="480"/>
        <v>0</v>
      </c>
      <c r="BB159" s="233">
        <f t="shared" si="480"/>
        <v>3124120</v>
      </c>
      <c r="BC159" s="233">
        <f t="shared" si="480"/>
        <v>3124120</v>
      </c>
      <c r="BD159" s="233">
        <f t="shared" si="480"/>
        <v>0</v>
      </c>
      <c r="BE159" s="233">
        <f t="shared" si="480"/>
        <v>0</v>
      </c>
      <c r="BF159" s="233">
        <f t="shared" si="480"/>
        <v>0</v>
      </c>
      <c r="BG159" s="233">
        <f t="shared" si="480"/>
        <v>0</v>
      </c>
      <c r="BH159" s="233">
        <f t="shared" si="480"/>
        <v>3129786.5060000001</v>
      </c>
      <c r="BI159" s="233">
        <f t="shared" si="480"/>
        <v>3129786.5060000001</v>
      </c>
      <c r="BJ159" s="233">
        <f t="shared" si="480"/>
        <v>0</v>
      </c>
      <c r="BK159" s="428">
        <v>1</v>
      </c>
      <c r="BL159" s="170">
        <f>AY159</f>
        <v>3129786.5060000001</v>
      </c>
      <c r="BM159" s="233">
        <f>BM160+BM161</f>
        <v>1691327.73172</v>
      </c>
      <c r="BN159" s="233">
        <f>BN160</f>
        <v>1691327.73172</v>
      </c>
      <c r="BO159" s="233">
        <f t="shared" ref="BO159:CA159" si="481">BO160+BO161</f>
        <v>0</v>
      </c>
      <c r="BP159" s="233">
        <f t="shared" si="481"/>
        <v>0</v>
      </c>
      <c r="BQ159" s="233">
        <f t="shared" si="481"/>
        <v>0</v>
      </c>
      <c r="BR159" s="233">
        <f t="shared" si="481"/>
        <v>0</v>
      </c>
      <c r="BS159" s="233">
        <f t="shared" si="481"/>
        <v>1438458.77428</v>
      </c>
      <c r="BT159" s="233">
        <f t="shared" si="481"/>
        <v>1438458.77428</v>
      </c>
      <c r="BU159" s="233">
        <f t="shared" si="481"/>
        <v>0</v>
      </c>
      <c r="BV159" s="233">
        <f t="shared" si="481"/>
        <v>3129786.5060000001</v>
      </c>
      <c r="BW159" s="233">
        <f t="shared" si="481"/>
        <v>3129786.5060000001</v>
      </c>
      <c r="BX159" s="233">
        <f t="shared" si="481"/>
        <v>0</v>
      </c>
      <c r="BY159" s="233">
        <f t="shared" si="481"/>
        <v>-289451.01500000013</v>
      </c>
      <c r="BZ159" s="233">
        <f t="shared" si="481"/>
        <v>-289451.01500000013</v>
      </c>
      <c r="CA159" s="233">
        <f t="shared" si="481"/>
        <v>0</v>
      </c>
      <c r="CB159" s="233">
        <f t="shared" si="471"/>
        <v>2840335.4909999999</v>
      </c>
      <c r="CC159" s="233">
        <f>CC160+CC161</f>
        <v>2840335.4909999999</v>
      </c>
      <c r="CD159" s="233">
        <f>CD160+CD161</f>
        <v>0</v>
      </c>
      <c r="CE159" s="233">
        <v>1</v>
      </c>
      <c r="CF159" s="170">
        <f>BV159</f>
        <v>3129786.5060000001</v>
      </c>
      <c r="CG159" s="233"/>
      <c r="CH159" s="233">
        <f t="shared" ref="CH159:CM159" si="482">CH160+CH161</f>
        <v>3286275.8313000002</v>
      </c>
      <c r="CI159" s="233">
        <f t="shared" si="482"/>
        <v>3286275.8313000002</v>
      </c>
      <c r="CJ159" s="233">
        <f t="shared" si="482"/>
        <v>0</v>
      </c>
      <c r="CK159" s="233">
        <f t="shared" si="482"/>
        <v>0</v>
      </c>
      <c r="CL159" s="233">
        <f t="shared" si="482"/>
        <v>0</v>
      </c>
      <c r="CM159" s="233">
        <f t="shared" si="482"/>
        <v>0</v>
      </c>
      <c r="CN159" s="233" t="e">
        <f>CO159</f>
        <v>#REF!</v>
      </c>
      <c r="CO159" s="233" t="e">
        <f>CO160</f>
        <v>#REF!</v>
      </c>
      <c r="CP159" s="233"/>
      <c r="CQ159" s="233" t="e">
        <f>CQ160+CQ161</f>
        <v>#REF!</v>
      </c>
      <c r="CR159" s="233" t="e">
        <f>CR160+CR161</f>
        <v>#REF!</v>
      </c>
      <c r="CS159" s="233">
        <f>CS160+CS161</f>
        <v>0</v>
      </c>
      <c r="CT159" s="233">
        <f>CU159</f>
        <v>116392.97878</v>
      </c>
      <c r="CU159" s="233">
        <f>CX159-CC159</f>
        <v>116392.97878</v>
      </c>
      <c r="CV159" s="233">
        <f>CV160+CV161</f>
        <v>0</v>
      </c>
      <c r="CW159" s="233">
        <f t="shared" si="474"/>
        <v>2956728.4697799999</v>
      </c>
      <c r="CX159" s="233">
        <f>CX160+CX161</f>
        <v>2956728.4697799999</v>
      </c>
      <c r="CY159" s="233">
        <f>CY160+CY161</f>
        <v>0</v>
      </c>
      <c r="CZ159" s="233">
        <f>CZ160+CZ161</f>
        <v>2876814.5317000002</v>
      </c>
      <c r="DA159" s="233">
        <f>DA160+DA161</f>
        <v>2876814.5317000002</v>
      </c>
      <c r="DB159" s="233">
        <f>DB160+DB161</f>
        <v>0</v>
      </c>
      <c r="DC159" s="233"/>
      <c r="DD159" s="233"/>
      <c r="DE159" s="233"/>
      <c r="DF159" s="233">
        <f t="shared" si="475"/>
        <v>1381693.4082500001</v>
      </c>
      <c r="DG159" s="233">
        <f>DG160+DG161+DG165</f>
        <v>1381693.4082500001</v>
      </c>
      <c r="DH159" s="233">
        <f>DH160+DH161</f>
        <v>0</v>
      </c>
      <c r="DI159" s="233">
        <f t="shared" si="476"/>
        <v>4338421.8780300003</v>
      </c>
      <c r="DJ159" s="233">
        <f>DJ160+DJ161+DJ165</f>
        <v>4338421.8780300003</v>
      </c>
      <c r="DK159" s="233">
        <v>0</v>
      </c>
      <c r="DL159" s="233">
        <f>DL160+DL161</f>
        <v>0</v>
      </c>
      <c r="DM159" s="261">
        <f t="shared" ref="DM159:DM163" si="483">DO159+DP159+DQ159</f>
        <v>4338421.8780300003</v>
      </c>
      <c r="DN159" s="409">
        <f t="shared" si="467"/>
        <v>1</v>
      </c>
      <c r="DO159" s="233">
        <f>DO160+DO161+DO165</f>
        <v>4338421.8780300003</v>
      </c>
      <c r="DP159" s="233"/>
      <c r="DQ159" s="233"/>
      <c r="DR159" s="261">
        <f t="shared" ref="DR159:DR165" si="484">DT159+DU159+DV159</f>
        <v>0</v>
      </c>
      <c r="DS159" s="423">
        <f t="shared" si="477"/>
        <v>0</v>
      </c>
      <c r="DT159" s="233">
        <f>DT160+DT161+DT165</f>
        <v>0</v>
      </c>
      <c r="DU159" s="233"/>
      <c r="DV159" s="233"/>
      <c r="DW159" s="233"/>
      <c r="DX159" s="233">
        <f>DZ159+EB159+ED159</f>
        <v>2342902.7508</v>
      </c>
      <c r="DY159" s="280">
        <f t="shared" si="457"/>
        <v>0.54003571267805572</v>
      </c>
      <c r="DZ159" s="233">
        <f>DZ160+DZ161</f>
        <v>2342902.7508</v>
      </c>
      <c r="EA159" s="280">
        <f t="shared" si="458"/>
        <v>0.54003571267805572</v>
      </c>
      <c r="EB159" s="170">
        <v>0</v>
      </c>
      <c r="EC159" s="280">
        <v>0</v>
      </c>
      <c r="ED159" s="170">
        <v>0</v>
      </c>
      <c r="EE159" s="280">
        <v>0</v>
      </c>
      <c r="EF159" s="233">
        <f t="shared" si="478"/>
        <v>4336134.24077</v>
      </c>
      <c r="EG159" s="238">
        <f t="shared" si="459"/>
        <v>0.9994727029034256</v>
      </c>
      <c r="EH159" s="216">
        <f t="shared" si="460"/>
        <v>0.9994727029034256</v>
      </c>
      <c r="EI159" s="238"/>
      <c r="EJ159" s="238"/>
      <c r="EK159" s="238"/>
      <c r="EL159" s="238"/>
      <c r="EM159" s="238"/>
      <c r="EN159" s="233">
        <f>EN160+EN161+EN165</f>
        <v>4336134.24077</v>
      </c>
      <c r="EO159" s="238">
        <f t="shared" si="461"/>
        <v>0.9994727029034256</v>
      </c>
      <c r="EP159" s="233">
        <v>0</v>
      </c>
      <c r="EQ159" s="238">
        <v>0</v>
      </c>
      <c r="ER159" s="233">
        <v>0</v>
      </c>
      <c r="ES159" s="238">
        <v>0</v>
      </c>
      <c r="ET159" s="233">
        <f t="shared" ref="ET159" si="485">ET160+ET161</f>
        <v>0</v>
      </c>
      <c r="EU159" s="171">
        <f t="shared" ref="EU159:EU222" si="486">EW159+EX159+EY159</f>
        <v>2287.6372600002214</v>
      </c>
      <c r="EV159" s="238">
        <f t="shared" si="468"/>
        <v>5.2729709657443381E-4</v>
      </c>
      <c r="EW159" s="233">
        <f>EW160+EW161</f>
        <v>2287.6372600002214</v>
      </c>
      <c r="EX159" s="233"/>
      <c r="EY159" s="233"/>
      <c r="EZ159" s="232">
        <f>FB159</f>
        <v>3929417.8733599992</v>
      </c>
      <c r="FA159" s="161">
        <f t="shared" si="462"/>
        <v>0.90572516547060133</v>
      </c>
      <c r="FB159" s="232">
        <f>FB160+FB161+FB165</f>
        <v>3929417.8733599992</v>
      </c>
      <c r="FC159" s="161">
        <f t="shared" si="463"/>
        <v>0.90572516547060133</v>
      </c>
      <c r="FD159" s="233"/>
      <c r="FE159" s="233"/>
      <c r="FF159" s="233"/>
      <c r="FG159" s="233"/>
      <c r="FH159" s="232">
        <f>FJ159</f>
        <v>19027.874299999999</v>
      </c>
      <c r="FI159" s="161">
        <f t="shared" si="465"/>
        <v>4.3858976454913641E-3</v>
      </c>
      <c r="FJ159" s="232">
        <f>FJ160+FJ161</f>
        <v>19027.874299999999</v>
      </c>
      <c r="FK159" s="161">
        <f t="shared" si="466"/>
        <v>4.3858976454913641E-3</v>
      </c>
      <c r="FL159" s="233"/>
      <c r="FM159" s="233"/>
      <c r="FN159" s="233"/>
      <c r="FO159" s="239" t="e">
        <f>FO160+FO161</f>
        <v>#REF!</v>
      </c>
    </row>
    <row r="160" spans="1:178" s="240" customFormat="1" ht="24.75" hidden="1" customHeight="1" x14ac:dyDescent="0.25">
      <c r="B160" s="229"/>
      <c r="C160" s="425" t="s">
        <v>283</v>
      </c>
      <c r="D160" s="426" t="s">
        <v>284</v>
      </c>
      <c r="E160" s="232">
        <f>F160+G160</f>
        <v>2250170.20297</v>
      </c>
      <c r="F160" s="232">
        <v>2250170.20297</v>
      </c>
      <c r="G160" s="232"/>
      <c r="H160" s="232">
        <f>I160+J160</f>
        <v>0</v>
      </c>
      <c r="I160" s="232">
        <f>L160-F160</f>
        <v>0</v>
      </c>
      <c r="J160" s="232">
        <f>M160-G160</f>
        <v>0</v>
      </c>
      <c r="K160" s="232">
        <f>L160+M160</f>
        <v>2250170.20297</v>
      </c>
      <c r="L160" s="232">
        <v>2250170.20297</v>
      </c>
      <c r="M160" s="232"/>
      <c r="N160" s="232">
        <f>O160+P160</f>
        <v>0</v>
      </c>
      <c r="O160" s="232">
        <f>R160-L160</f>
        <v>0</v>
      </c>
      <c r="P160" s="232">
        <f>S160-M160</f>
        <v>0</v>
      </c>
      <c r="Q160" s="233">
        <f>R160+S160</f>
        <v>2250170.20297</v>
      </c>
      <c r="R160" s="233">
        <v>2250170.20297</v>
      </c>
      <c r="S160" s="233"/>
      <c r="T160" s="233">
        <f>U160+V160</f>
        <v>2857854.023</v>
      </c>
      <c r="U160" s="233">
        <v>0</v>
      </c>
      <c r="V160" s="233">
        <v>2857854.023</v>
      </c>
      <c r="W160" s="233">
        <f>X160+Y160</f>
        <v>-94733.853099999949</v>
      </c>
      <c r="X160" s="233">
        <f>AA160-U160</f>
        <v>2763120.1699000001</v>
      </c>
      <c r="Y160" s="233">
        <f>AB160-V160</f>
        <v>-2857854.023</v>
      </c>
      <c r="Z160" s="233">
        <f>AA160+AB160</f>
        <v>2763120.1699000001</v>
      </c>
      <c r="AA160" s="233">
        <v>2763120.1699000001</v>
      </c>
      <c r="AB160" s="233">
        <v>0</v>
      </c>
      <c r="AC160" s="233">
        <f>AD160+AE160</f>
        <v>0</v>
      </c>
      <c r="AD160" s="233">
        <v>0</v>
      </c>
      <c r="AE160" s="233">
        <v>0</v>
      </c>
      <c r="AF160" s="233">
        <f>AG160+AH160</f>
        <v>2763120.1699000001</v>
      </c>
      <c r="AG160" s="233">
        <f>AA160+AD160</f>
        <v>2763120.1699000001</v>
      </c>
      <c r="AH160" s="233">
        <v>0</v>
      </c>
      <c r="AI160" s="233">
        <v>0</v>
      </c>
      <c r="AJ160" s="233">
        <v>1412554.6367500001</v>
      </c>
      <c r="AK160" s="233">
        <f>Z160-AJ160</f>
        <v>1350565.53315</v>
      </c>
      <c r="AL160" s="233">
        <f>AF160-AJ160</f>
        <v>1350565.53315</v>
      </c>
      <c r="AM160" s="252"/>
      <c r="AN160" s="252"/>
      <c r="AO160" s="427">
        <v>1</v>
      </c>
      <c r="AP160" s="234">
        <v>1421173.14338</v>
      </c>
      <c r="AQ160" s="234"/>
      <c r="AR160" s="234">
        <f>AF160-AP160</f>
        <v>1341947.0265200001</v>
      </c>
      <c r="AS160" s="233">
        <f>AT160+AU160</f>
        <v>3129786.5060000001</v>
      </c>
      <c r="AT160" s="233">
        <f>'[3]2018-2019 _с лимит75и50'!BQ132</f>
        <v>3129786.5060000001</v>
      </c>
      <c r="AU160" s="233"/>
      <c r="AV160" s="233">
        <f>AW160+AX160</f>
        <v>0</v>
      </c>
      <c r="AW160" s="233">
        <f>AZ160-AT160</f>
        <v>0</v>
      </c>
      <c r="AX160" s="233">
        <v>0</v>
      </c>
      <c r="AY160" s="233">
        <f>AZ160+BA160</f>
        <v>3129786.5060000001</v>
      </c>
      <c r="AZ160" s="233">
        <f>AT160</f>
        <v>3129786.5060000001</v>
      </c>
      <c r="BA160" s="233"/>
      <c r="BB160" s="233">
        <f>BC160+BD160</f>
        <v>3124120</v>
      </c>
      <c r="BC160" s="233">
        <v>3124120</v>
      </c>
      <c r="BD160" s="233"/>
      <c r="BE160" s="233">
        <f>BF160+BG160</f>
        <v>0</v>
      </c>
      <c r="BF160" s="233">
        <v>0</v>
      </c>
      <c r="BG160" s="233">
        <f>BX160-BD160</f>
        <v>0</v>
      </c>
      <c r="BH160" s="233">
        <f>BI160+BJ160</f>
        <v>1691327.73172</v>
      </c>
      <c r="BI160" s="233">
        <f>BN160</f>
        <v>1691327.73172</v>
      </c>
      <c r="BJ160" s="233"/>
      <c r="BK160" s="428">
        <v>1</v>
      </c>
      <c r="BL160" s="170">
        <f>AY160</f>
        <v>3129786.5060000001</v>
      </c>
      <c r="BM160" s="170">
        <f>BN160+BO160</f>
        <v>1691327.73172</v>
      </c>
      <c r="BN160" s="170">
        <v>1691327.73172</v>
      </c>
      <c r="BO160" s="170"/>
      <c r="BP160" s="170">
        <f>BQ160+BR160</f>
        <v>0</v>
      </c>
      <c r="BQ160" s="170">
        <v>0</v>
      </c>
      <c r="BR160" s="170"/>
      <c r="BS160" s="170">
        <f>BT160</f>
        <v>0</v>
      </c>
      <c r="BT160" s="170">
        <f>BI160-BN160</f>
        <v>0</v>
      </c>
      <c r="BU160" s="170"/>
      <c r="BV160" s="233">
        <f>BW160+BX160</f>
        <v>3129786.5060000001</v>
      </c>
      <c r="BW160" s="233">
        <f>3124120+5666.506</f>
        <v>3129786.5060000001</v>
      </c>
      <c r="BX160" s="233"/>
      <c r="BY160" s="233">
        <f>BZ160+CA160</f>
        <v>1149007.7592799999</v>
      </c>
      <c r="BZ160" s="233">
        <f>CC160-BI160</f>
        <v>1149007.7592799999</v>
      </c>
      <c r="CA160" s="233">
        <v>0</v>
      </c>
      <c r="CB160" s="233">
        <f t="shared" si="471"/>
        <v>2840335.4909999999</v>
      </c>
      <c r="CC160" s="233">
        <v>2840335.4909999999</v>
      </c>
      <c r="CD160" s="233">
        <f>BX160+CA160</f>
        <v>0</v>
      </c>
      <c r="CE160" s="233">
        <v>1</v>
      </c>
      <c r="CF160" s="170">
        <f>BV160</f>
        <v>3129786.5060000001</v>
      </c>
      <c r="CG160" s="233"/>
      <c r="CH160" s="233">
        <f>CI160+CJ160</f>
        <v>3286275.8313000002</v>
      </c>
      <c r="CI160" s="233">
        <v>3286275.8313000002</v>
      </c>
      <c r="CJ160" s="233"/>
      <c r="CK160" s="233">
        <f>CL160+CM160</f>
        <v>0</v>
      </c>
      <c r="CL160" s="233">
        <v>0</v>
      </c>
      <c r="CM160" s="233">
        <v>0</v>
      </c>
      <c r="CN160" s="233" t="e">
        <f>CO160+CP160</f>
        <v>#REF!</v>
      </c>
      <c r="CO160" s="233" t="e">
        <f>-#REF!</f>
        <v>#REF!</v>
      </c>
      <c r="CP160" s="233"/>
      <c r="CQ160" s="233" t="e">
        <f>CR160+CS160</f>
        <v>#REF!</v>
      </c>
      <c r="CR160" s="233" t="e">
        <f>CH160+CO160</f>
        <v>#REF!</v>
      </c>
      <c r="CS160" s="233"/>
      <c r="CT160" s="233">
        <f>CU160+CV160</f>
        <v>-206852.65677999984</v>
      </c>
      <c r="CU160" s="233">
        <f>CX160-CC160</f>
        <v>-206852.65677999984</v>
      </c>
      <c r="CV160" s="233">
        <f>CP160+CS160</f>
        <v>0</v>
      </c>
      <c r="CW160" s="233">
        <f t="shared" si="474"/>
        <v>2633482.8342200001</v>
      </c>
      <c r="CX160" s="233">
        <v>2633482.8342200001</v>
      </c>
      <c r="CY160" s="233">
        <f>CS160+CV160</f>
        <v>0</v>
      </c>
      <c r="CZ160" s="233">
        <f>DA160+DB160</f>
        <v>2876814.5317000002</v>
      </c>
      <c r="DA160" s="233">
        <v>2876814.5317000002</v>
      </c>
      <c r="DB160" s="233"/>
      <c r="DC160" s="233"/>
      <c r="DD160" s="233"/>
      <c r="DE160" s="233"/>
      <c r="DF160" s="233">
        <f t="shared" si="475"/>
        <v>383672.42697999999</v>
      </c>
      <c r="DG160" s="233">
        <f>DJ160-CX160</f>
        <v>383672.42697999999</v>
      </c>
      <c r="DH160" s="233">
        <f>DB160+DE160</f>
        <v>0</v>
      </c>
      <c r="DI160" s="233">
        <f t="shared" si="476"/>
        <v>3017155.2612000001</v>
      </c>
      <c r="DJ160" s="233">
        <f>2959661.37165+50510.62096+6983.26859</f>
        <v>3017155.2612000001</v>
      </c>
      <c r="DK160" s="233">
        <v>0</v>
      </c>
      <c r="DL160" s="233">
        <f>DE160+DH160</f>
        <v>0</v>
      </c>
      <c r="DM160" s="261">
        <f t="shared" si="483"/>
        <v>3017155.2612000001</v>
      </c>
      <c r="DN160" s="409">
        <f t="shared" si="467"/>
        <v>1</v>
      </c>
      <c r="DO160" s="233">
        <f>DJ160</f>
        <v>3017155.2612000001</v>
      </c>
      <c r="DP160" s="233"/>
      <c r="DQ160" s="233"/>
      <c r="DR160" s="261">
        <f t="shared" si="484"/>
        <v>0</v>
      </c>
      <c r="DS160" s="423">
        <f t="shared" si="477"/>
        <v>0</v>
      </c>
      <c r="DT160" s="233">
        <f t="shared" ref="DT160:DT165" si="487">DJ160-DO160</f>
        <v>0</v>
      </c>
      <c r="DU160" s="233"/>
      <c r="DV160" s="233"/>
      <c r="DW160" s="233"/>
      <c r="DX160" s="233">
        <f t="shared" ref="DX160:DX165" si="488">DZ160+EB160+ED160</f>
        <v>3017155.2612000001</v>
      </c>
      <c r="DY160" s="280">
        <f t="shared" si="457"/>
        <v>1</v>
      </c>
      <c r="DZ160" s="233">
        <f>EN160</f>
        <v>3017155.2612000001</v>
      </c>
      <c r="EA160" s="280">
        <f t="shared" si="458"/>
        <v>1</v>
      </c>
      <c r="EB160" s="170">
        <v>0</v>
      </c>
      <c r="EC160" s="280">
        <v>0</v>
      </c>
      <c r="ED160" s="170">
        <v>0</v>
      </c>
      <c r="EE160" s="280">
        <v>0</v>
      </c>
      <c r="EF160" s="233">
        <f t="shared" si="478"/>
        <v>3017155.2612000001</v>
      </c>
      <c r="EG160" s="238">
        <f t="shared" si="459"/>
        <v>1</v>
      </c>
      <c r="EH160" s="216">
        <f t="shared" si="460"/>
        <v>1</v>
      </c>
      <c r="EI160" s="238"/>
      <c r="EJ160" s="238"/>
      <c r="EK160" s="238"/>
      <c r="EL160" s="238"/>
      <c r="EM160" s="238"/>
      <c r="EN160" s="233">
        <f>DJ160</f>
        <v>3017155.2612000001</v>
      </c>
      <c r="EO160" s="238">
        <f t="shared" si="461"/>
        <v>1</v>
      </c>
      <c r="EP160" s="233">
        <v>0</v>
      </c>
      <c r="EQ160" s="238">
        <v>0</v>
      </c>
      <c r="ER160" s="233">
        <v>0</v>
      </c>
      <c r="ES160" s="238">
        <v>0</v>
      </c>
      <c r="ET160" s="233"/>
      <c r="EU160" s="171">
        <f t="shared" si="486"/>
        <v>0</v>
      </c>
      <c r="EV160" s="238">
        <f t="shared" si="468"/>
        <v>0</v>
      </c>
      <c r="EW160" s="233">
        <f>DJ160-EN160</f>
        <v>0</v>
      </c>
      <c r="EX160" s="233"/>
      <c r="EY160" s="233"/>
      <c r="EZ160" s="232">
        <f>FB160</f>
        <v>2633482.8342199991</v>
      </c>
      <c r="FA160" s="161">
        <f t="shared" si="462"/>
        <v>0.87283636612475668</v>
      </c>
      <c r="FB160" s="232">
        <f>[4]Лист1!$H$555</f>
        <v>2633482.8342199991</v>
      </c>
      <c r="FC160" s="161">
        <f t="shared" si="463"/>
        <v>0.87283636612475668</v>
      </c>
      <c r="FD160" s="233"/>
      <c r="FE160" s="233"/>
      <c r="FF160" s="233"/>
      <c r="FG160" s="233"/>
      <c r="FH160" s="232"/>
      <c r="FI160" s="161">
        <f t="shared" si="465"/>
        <v>0</v>
      </c>
      <c r="FJ160" s="232"/>
      <c r="FK160" s="161">
        <f t="shared" si="466"/>
        <v>0</v>
      </c>
      <c r="FL160" s="233"/>
      <c r="FM160" s="233"/>
      <c r="FN160" s="233"/>
      <c r="FO160" s="239" t="e">
        <f>FG160+#REF!</f>
        <v>#REF!</v>
      </c>
    </row>
    <row r="161" spans="1:171" s="240" customFormat="1" ht="24" hidden="1" customHeight="1" x14ac:dyDescent="0.25">
      <c r="B161" s="229"/>
      <c r="C161" s="425" t="s">
        <v>285</v>
      </c>
      <c r="D161" s="426" t="s">
        <v>284</v>
      </c>
      <c r="E161" s="232">
        <f>F161+G161</f>
        <v>215809.67601999996</v>
      </c>
      <c r="F161" s="232">
        <f>2396218.02317-F160</f>
        <v>146047.82019999996</v>
      </c>
      <c r="G161" s="232">
        <v>69761.855819999997</v>
      </c>
      <c r="H161" s="232">
        <f>I161+J161</f>
        <v>0</v>
      </c>
      <c r="I161" s="232">
        <f>L161-F161</f>
        <v>0</v>
      </c>
      <c r="J161" s="232">
        <f>M161-G161</f>
        <v>0</v>
      </c>
      <c r="K161" s="232">
        <f>L161+M161</f>
        <v>215809.67601999996</v>
      </c>
      <c r="L161" s="232">
        <f>2396218.02317-L160</f>
        <v>146047.82019999996</v>
      </c>
      <c r="M161" s="232">
        <v>69761.855819999997</v>
      </c>
      <c r="N161" s="232">
        <f>O161+P161</f>
        <v>0</v>
      </c>
      <c r="O161" s="232">
        <f>R161-L161</f>
        <v>0</v>
      </c>
      <c r="P161" s="232">
        <f>S161-M161</f>
        <v>0</v>
      </c>
      <c r="Q161" s="233">
        <f>R161+S161</f>
        <v>215809.67601999996</v>
      </c>
      <c r="R161" s="233">
        <f>2396218.02317-R160</f>
        <v>146047.82019999996</v>
      </c>
      <c r="S161" s="233">
        <v>69761.855819999997</v>
      </c>
      <c r="T161" s="233">
        <f>U161+V161</f>
        <v>0</v>
      </c>
      <c r="U161" s="233"/>
      <c r="V161" s="233"/>
      <c r="W161" s="233">
        <f>X161+Y161</f>
        <v>13609.566159999929</v>
      </c>
      <c r="X161" s="233">
        <f>AA161-U161</f>
        <v>13609.566159999929</v>
      </c>
      <c r="Y161" s="233">
        <f>AB161-V161</f>
        <v>0</v>
      </c>
      <c r="Z161" s="233">
        <f>AA161+AB161</f>
        <v>13609.566159999929</v>
      </c>
      <c r="AA161" s="233">
        <f>2776729.73606-AA160</f>
        <v>13609.566159999929</v>
      </c>
      <c r="AB161" s="233"/>
      <c r="AC161" s="233">
        <f>AD161+AE161</f>
        <v>0</v>
      </c>
      <c r="AD161" s="233">
        <v>0</v>
      </c>
      <c r="AE161" s="233"/>
      <c r="AF161" s="233">
        <f>AG161+AH161</f>
        <v>13609.566159999929</v>
      </c>
      <c r="AG161" s="233">
        <f>AA161+AD161</f>
        <v>13609.566159999929</v>
      </c>
      <c r="AH161" s="233"/>
      <c r="AI161" s="233">
        <v>0</v>
      </c>
      <c r="AJ161" s="233">
        <v>0</v>
      </c>
      <c r="AK161" s="233">
        <f>Z161-AJ161</f>
        <v>13609.566159999929</v>
      </c>
      <c r="AL161" s="233">
        <f>AF161-AJ161</f>
        <v>13609.566159999929</v>
      </c>
      <c r="AM161" s="252"/>
      <c r="AN161" s="252"/>
      <c r="AO161" s="427">
        <v>1</v>
      </c>
      <c r="AP161" s="234">
        <f>4887.45691+8722.10925</f>
        <v>13609.566159999998</v>
      </c>
      <c r="AQ161" s="234"/>
      <c r="AR161" s="234">
        <f>AF161-AP161</f>
        <v>-6.9121597334742546E-11</v>
      </c>
      <c r="AS161" s="233">
        <f>AT161+AU161</f>
        <v>0</v>
      </c>
      <c r="AT161" s="233">
        <v>0</v>
      </c>
      <c r="AU161" s="233"/>
      <c r="AV161" s="233">
        <f>AW161+AX161</f>
        <v>0</v>
      </c>
      <c r="AW161" s="233">
        <f>AZ161-AT161</f>
        <v>0</v>
      </c>
      <c r="AX161" s="233">
        <f>BA161-AU161</f>
        <v>0</v>
      </c>
      <c r="AY161" s="233">
        <f>AZ161+BA161</f>
        <v>0</v>
      </c>
      <c r="AZ161" s="233">
        <f>AT161</f>
        <v>0</v>
      </c>
      <c r="BA161" s="233"/>
      <c r="BB161" s="233">
        <f>BC161+BD161</f>
        <v>0</v>
      </c>
      <c r="BC161" s="233"/>
      <c r="BD161" s="233"/>
      <c r="BE161" s="233">
        <f>BF161+BG161</f>
        <v>0</v>
      </c>
      <c r="BF161" s="233">
        <f>BW161-BC161</f>
        <v>0</v>
      </c>
      <c r="BG161" s="233">
        <f>BX161-BD161</f>
        <v>0</v>
      </c>
      <c r="BH161" s="233">
        <f>BI161+BJ161</f>
        <v>1438458.77428</v>
      </c>
      <c r="BI161" s="233">
        <f>3129786.506-BI160</f>
        <v>1438458.77428</v>
      </c>
      <c r="BJ161" s="233"/>
      <c r="BK161" s="428">
        <v>1</v>
      </c>
      <c r="BL161" s="170">
        <f>AY161</f>
        <v>0</v>
      </c>
      <c r="BM161" s="170">
        <f>BN161+BO161</f>
        <v>0</v>
      </c>
      <c r="BN161" s="170"/>
      <c r="BO161" s="170"/>
      <c r="BP161" s="170">
        <f>BQ161+BR161</f>
        <v>0</v>
      </c>
      <c r="BQ161" s="170">
        <v>0</v>
      </c>
      <c r="BR161" s="170"/>
      <c r="BS161" s="170">
        <f>BT161</f>
        <v>1438458.77428</v>
      </c>
      <c r="BT161" s="170">
        <f>BI161-BN161-BQ161</f>
        <v>1438458.77428</v>
      </c>
      <c r="BU161" s="170"/>
      <c r="BV161" s="233">
        <f>BW161+BX161</f>
        <v>0</v>
      </c>
      <c r="BW161" s="233">
        <v>0</v>
      </c>
      <c r="BX161" s="233"/>
      <c r="BY161" s="233">
        <f>BZ161+CA161</f>
        <v>-1438458.77428</v>
      </c>
      <c r="BZ161" s="233">
        <f>CC161-BI161</f>
        <v>-1438458.77428</v>
      </c>
      <c r="CA161" s="233"/>
      <c r="CB161" s="233">
        <f t="shared" si="471"/>
        <v>0</v>
      </c>
      <c r="CC161" s="233">
        <v>0</v>
      </c>
      <c r="CD161" s="233">
        <f>BX161+CA161</f>
        <v>0</v>
      </c>
      <c r="CE161" s="233">
        <v>1</v>
      </c>
      <c r="CF161" s="170">
        <f>BV161</f>
        <v>0</v>
      </c>
      <c r="CG161" s="233"/>
      <c r="CH161" s="233">
        <f>CI161+CJ161</f>
        <v>0</v>
      </c>
      <c r="CI161" s="233">
        <v>0</v>
      </c>
      <c r="CJ161" s="233"/>
      <c r="CK161" s="233">
        <f>CL161+CM161</f>
        <v>0</v>
      </c>
      <c r="CL161" s="233">
        <f>CR161-CI161</f>
        <v>0</v>
      </c>
      <c r="CM161" s="233">
        <f>CS161-CJ161</f>
        <v>0</v>
      </c>
      <c r="CN161" s="233"/>
      <c r="CO161" s="233"/>
      <c r="CP161" s="233"/>
      <c r="CQ161" s="233">
        <f>CR161+CS161</f>
        <v>0</v>
      </c>
      <c r="CR161" s="233">
        <v>0</v>
      </c>
      <c r="CS161" s="233"/>
      <c r="CT161" s="233">
        <f>CU161+CV161</f>
        <v>0</v>
      </c>
      <c r="CU161" s="233">
        <f>DA161-CR161</f>
        <v>0</v>
      </c>
      <c r="CV161" s="233">
        <f>CP161+CS161</f>
        <v>0</v>
      </c>
      <c r="CW161" s="233">
        <f t="shared" si="474"/>
        <v>323245.63555999985</v>
      </c>
      <c r="CX161" s="233">
        <f>2956728.46978-CX160</f>
        <v>323245.63555999985</v>
      </c>
      <c r="CY161" s="233">
        <f>CS161+CV161</f>
        <v>0</v>
      </c>
      <c r="CZ161" s="233">
        <f>DA161+DB161</f>
        <v>0</v>
      </c>
      <c r="DA161" s="233">
        <v>0</v>
      </c>
      <c r="DB161" s="233"/>
      <c r="DC161" s="233"/>
      <c r="DD161" s="233"/>
      <c r="DE161" s="233"/>
      <c r="DF161" s="233">
        <f t="shared" si="475"/>
        <v>-58094.507319999859</v>
      </c>
      <c r="DG161" s="233">
        <f>DJ161-CX161</f>
        <v>-58094.507319999859</v>
      </c>
      <c r="DH161" s="233">
        <f>DB161+DE161</f>
        <v>0</v>
      </c>
      <c r="DI161" s="233">
        <f t="shared" si="476"/>
        <v>265151.12823999999</v>
      </c>
      <c r="DJ161" s="233">
        <f>3282306.38944-DJ160</f>
        <v>265151.12823999999</v>
      </c>
      <c r="DK161" s="233">
        <v>0</v>
      </c>
      <c r="DL161" s="233">
        <f>DE161+DH161</f>
        <v>0</v>
      </c>
      <c r="DM161" s="261">
        <f t="shared" si="483"/>
        <v>265151.12823999999</v>
      </c>
      <c r="DN161" s="409">
        <f t="shared" si="467"/>
        <v>1</v>
      </c>
      <c r="DO161" s="233">
        <f>3282306.38944-DO160</f>
        <v>265151.12823999999</v>
      </c>
      <c r="DP161" s="233"/>
      <c r="DQ161" s="233"/>
      <c r="DR161" s="261">
        <f t="shared" si="484"/>
        <v>0</v>
      </c>
      <c r="DS161" s="423">
        <f t="shared" si="477"/>
        <v>0</v>
      </c>
      <c r="DT161" s="233">
        <f t="shared" si="487"/>
        <v>0</v>
      </c>
      <c r="DU161" s="233"/>
      <c r="DV161" s="233"/>
      <c r="DW161" s="233"/>
      <c r="DX161" s="233">
        <f t="shared" si="488"/>
        <v>-674252.51040000003</v>
      </c>
      <c r="DY161" s="280">
        <f t="shared" si="457"/>
        <v>-2.5428988927013139</v>
      </c>
      <c r="DZ161" s="233">
        <f>2342902.7508-DZ160</f>
        <v>-674252.51040000003</v>
      </c>
      <c r="EA161" s="280">
        <f t="shared" si="458"/>
        <v>-2.5428988927013139</v>
      </c>
      <c r="EB161" s="170">
        <v>0</v>
      </c>
      <c r="EC161" s="280">
        <v>0</v>
      </c>
      <c r="ED161" s="170">
        <v>0</v>
      </c>
      <c r="EE161" s="280">
        <v>0</v>
      </c>
      <c r="EF161" s="233">
        <f t="shared" si="478"/>
        <v>262863.49097999977</v>
      </c>
      <c r="EG161" s="238">
        <f t="shared" si="459"/>
        <v>0.99137232688699106</v>
      </c>
      <c r="EH161" s="216">
        <f t="shared" si="460"/>
        <v>0.99137232688699106</v>
      </c>
      <c r="EI161" s="238"/>
      <c r="EJ161" s="238"/>
      <c r="EK161" s="238"/>
      <c r="EL161" s="238"/>
      <c r="EM161" s="238"/>
      <c r="EN161" s="233">
        <f>3280018.75218-EN160</f>
        <v>262863.49097999977</v>
      </c>
      <c r="EO161" s="238">
        <f t="shared" si="461"/>
        <v>0.99137232688699106</v>
      </c>
      <c r="EP161" s="233">
        <v>0</v>
      </c>
      <c r="EQ161" s="238">
        <v>0</v>
      </c>
      <c r="ER161" s="233">
        <v>0</v>
      </c>
      <c r="ES161" s="238">
        <v>0</v>
      </c>
      <c r="ET161" s="233"/>
      <c r="EU161" s="171">
        <f t="shared" si="486"/>
        <v>2287.6372600002214</v>
      </c>
      <c r="EV161" s="238">
        <f t="shared" si="468"/>
        <v>8.6276731130088945E-3</v>
      </c>
      <c r="EW161" s="233">
        <f t="shared" ref="EW161:EW163" si="489">DJ161-EN161</f>
        <v>2287.6372600002214</v>
      </c>
      <c r="EX161" s="233"/>
      <c r="EY161" s="233"/>
      <c r="EZ161" s="232">
        <f t="shared" ref="EZ161:EZ165" si="490">FB161</f>
        <v>249313.09622000018</v>
      </c>
      <c r="FA161" s="161">
        <f t="shared" si="462"/>
        <v>0.94026790636295499</v>
      </c>
      <c r="FB161" s="232">
        <f>[4]Лист1!$H$543-[4]Лист1!$H$555</f>
        <v>249313.09622000018</v>
      </c>
      <c r="FC161" s="161">
        <f t="shared" si="463"/>
        <v>0.94026790636295499</v>
      </c>
      <c r="FD161" s="233"/>
      <c r="FE161" s="233"/>
      <c r="FF161" s="233"/>
      <c r="FG161" s="233"/>
      <c r="FH161" s="232">
        <f>FJ161</f>
        <v>19027.874299999999</v>
      </c>
      <c r="FI161" s="161">
        <f t="shared" si="465"/>
        <v>7.1762373504882959E-2</v>
      </c>
      <c r="FJ161" s="232">
        <v>19027.874299999999</v>
      </c>
      <c r="FK161" s="161">
        <f t="shared" si="466"/>
        <v>7.1762373504882959E-2</v>
      </c>
      <c r="FL161" s="233"/>
      <c r="FM161" s="233"/>
      <c r="FN161" s="233"/>
      <c r="FO161" s="239" t="e">
        <f>FG161+#REF!</f>
        <v>#REF!</v>
      </c>
    </row>
    <row r="162" spans="1:171" s="240" customFormat="1" ht="24" hidden="1" customHeight="1" x14ac:dyDescent="0.25">
      <c r="B162" s="229"/>
      <c r="C162" s="425" t="s">
        <v>286</v>
      </c>
      <c r="D162" s="426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233"/>
      <c r="AG162" s="233"/>
      <c r="AH162" s="233"/>
      <c r="AI162" s="233"/>
      <c r="AJ162" s="233"/>
      <c r="AK162" s="233"/>
      <c r="AL162" s="233"/>
      <c r="AM162" s="252"/>
      <c r="AN162" s="252"/>
      <c r="AO162" s="427"/>
      <c r="AP162" s="234"/>
      <c r="AQ162" s="234"/>
      <c r="AR162" s="234"/>
      <c r="AS162" s="233"/>
      <c r="AT162" s="233"/>
      <c r="AU162" s="233"/>
      <c r="AV162" s="233"/>
      <c r="AW162" s="233"/>
      <c r="AX162" s="233"/>
      <c r="AY162" s="233"/>
      <c r="AZ162" s="233"/>
      <c r="BA162" s="233"/>
      <c r="BB162" s="233"/>
      <c r="BC162" s="233"/>
      <c r="BD162" s="233"/>
      <c r="BE162" s="233"/>
      <c r="BF162" s="233"/>
      <c r="BG162" s="233"/>
      <c r="BH162" s="233"/>
      <c r="BI162" s="233"/>
      <c r="BJ162" s="233"/>
      <c r="BK162" s="428"/>
      <c r="BL162" s="170"/>
      <c r="BM162" s="170"/>
      <c r="BN162" s="170"/>
      <c r="BO162" s="170"/>
      <c r="BP162" s="170"/>
      <c r="BQ162" s="170"/>
      <c r="BR162" s="170"/>
      <c r="BS162" s="170"/>
      <c r="BT162" s="170"/>
      <c r="BU162" s="170"/>
      <c r="BV162" s="233"/>
      <c r="BW162" s="233"/>
      <c r="BX162" s="233"/>
      <c r="BY162" s="233"/>
      <c r="BZ162" s="233"/>
      <c r="CA162" s="233"/>
      <c r="CB162" s="233">
        <f t="shared" si="471"/>
        <v>39000</v>
      </c>
      <c r="CC162" s="233">
        <v>39000</v>
      </c>
      <c r="CD162" s="233"/>
      <c r="CE162" s="233"/>
      <c r="CF162" s="170"/>
      <c r="CG162" s="233"/>
      <c r="CH162" s="233"/>
      <c r="CI162" s="233"/>
      <c r="CJ162" s="233"/>
      <c r="CK162" s="233"/>
      <c r="CL162" s="233"/>
      <c r="CM162" s="233"/>
      <c r="CN162" s="233"/>
      <c r="CO162" s="233"/>
      <c r="CP162" s="233"/>
      <c r="CQ162" s="233"/>
      <c r="CR162" s="233"/>
      <c r="CS162" s="233"/>
      <c r="CT162" s="233"/>
      <c r="CU162" s="233"/>
      <c r="CV162" s="233"/>
      <c r="CW162" s="233">
        <f t="shared" si="474"/>
        <v>23424</v>
      </c>
      <c r="CX162" s="233">
        <v>23424</v>
      </c>
      <c r="CY162" s="233"/>
      <c r="CZ162" s="233">
        <f>DA162+DB162</f>
        <v>39000</v>
      </c>
      <c r="DA162" s="233">
        <v>39000</v>
      </c>
      <c r="DB162" s="233"/>
      <c r="DC162" s="233"/>
      <c r="DD162" s="233"/>
      <c r="DE162" s="233"/>
      <c r="DF162" s="233">
        <f t="shared" si="475"/>
        <v>3266.2000000000007</v>
      </c>
      <c r="DG162" s="233">
        <f>DJ162-CX162</f>
        <v>3266.2000000000007</v>
      </c>
      <c r="DH162" s="233"/>
      <c r="DI162" s="233">
        <f t="shared" si="476"/>
        <v>26690.2</v>
      </c>
      <c r="DJ162" s="233">
        <v>26690.2</v>
      </c>
      <c r="DK162" s="233">
        <v>0</v>
      </c>
      <c r="DL162" s="233">
        <v>0</v>
      </c>
      <c r="DM162" s="261">
        <f t="shared" si="483"/>
        <v>26690.2</v>
      </c>
      <c r="DN162" s="409">
        <f t="shared" si="467"/>
        <v>1</v>
      </c>
      <c r="DO162" s="233">
        <f t="shared" ref="DO162" si="491">DJ162</f>
        <v>26690.2</v>
      </c>
      <c r="DP162" s="233"/>
      <c r="DQ162" s="233"/>
      <c r="DR162" s="261">
        <f t="shared" si="484"/>
        <v>0</v>
      </c>
      <c r="DS162" s="423">
        <f t="shared" si="477"/>
        <v>0</v>
      </c>
      <c r="DT162" s="233">
        <f t="shared" si="487"/>
        <v>0</v>
      </c>
      <c r="DU162" s="233"/>
      <c r="DV162" s="233"/>
      <c r="DW162" s="233"/>
      <c r="DX162" s="233">
        <f t="shared" si="488"/>
        <v>18894.612099999998</v>
      </c>
      <c r="DY162" s="280">
        <f t="shared" si="457"/>
        <v>0.70792321151583715</v>
      </c>
      <c r="DZ162" s="233">
        <v>18894.612099999998</v>
      </c>
      <c r="EA162" s="280">
        <f t="shared" si="458"/>
        <v>0.70792321151583715</v>
      </c>
      <c r="EB162" s="170">
        <v>0</v>
      </c>
      <c r="EC162" s="280">
        <v>0</v>
      </c>
      <c r="ED162" s="170">
        <v>0</v>
      </c>
      <c r="EE162" s="280">
        <v>0</v>
      </c>
      <c r="EF162" s="233">
        <f t="shared" si="478"/>
        <v>26410.231319999999</v>
      </c>
      <c r="EG162" s="238">
        <f t="shared" si="459"/>
        <v>0.98951043154416218</v>
      </c>
      <c r="EH162" s="216">
        <f t="shared" si="460"/>
        <v>0.98951043154416218</v>
      </c>
      <c r="EI162" s="238"/>
      <c r="EJ162" s="238"/>
      <c r="EK162" s="238"/>
      <c r="EL162" s="238"/>
      <c r="EM162" s="238"/>
      <c r="EN162" s="233">
        <v>26410.231319999999</v>
      </c>
      <c r="EO162" s="238">
        <f t="shared" si="461"/>
        <v>0.98951043154416218</v>
      </c>
      <c r="EP162" s="233">
        <v>0</v>
      </c>
      <c r="EQ162" s="238">
        <v>0</v>
      </c>
      <c r="ER162" s="233">
        <v>0</v>
      </c>
      <c r="ES162" s="238">
        <v>0</v>
      </c>
      <c r="ET162" s="233"/>
      <c r="EU162" s="171">
        <f t="shared" si="486"/>
        <v>279.96868000000177</v>
      </c>
      <c r="EV162" s="238">
        <f t="shared" si="468"/>
        <v>1.0489568455837789E-2</v>
      </c>
      <c r="EW162" s="233">
        <f t="shared" si="489"/>
        <v>279.96868000000177</v>
      </c>
      <c r="EX162" s="233"/>
      <c r="EY162" s="233"/>
      <c r="EZ162" s="232">
        <f t="shared" si="490"/>
        <v>23424</v>
      </c>
      <c r="FA162" s="161">
        <f t="shared" si="462"/>
        <v>0.87762549550022106</v>
      </c>
      <c r="FB162" s="232">
        <v>23424</v>
      </c>
      <c r="FC162" s="161">
        <f t="shared" si="463"/>
        <v>0.87762549550022106</v>
      </c>
      <c r="FD162" s="233"/>
      <c r="FE162" s="233"/>
      <c r="FF162" s="233"/>
      <c r="FG162" s="233"/>
      <c r="FH162" s="232"/>
      <c r="FI162" s="161">
        <f t="shared" si="465"/>
        <v>0</v>
      </c>
      <c r="FJ162" s="232"/>
      <c r="FK162" s="161">
        <f t="shared" si="466"/>
        <v>0</v>
      </c>
      <c r="FL162" s="233"/>
      <c r="FM162" s="233"/>
      <c r="FN162" s="233"/>
      <c r="FO162" s="239"/>
    </row>
    <row r="163" spans="1:171" s="240" customFormat="1" ht="24" hidden="1" customHeight="1" x14ac:dyDescent="0.25">
      <c r="B163" s="229"/>
      <c r="C163" s="425" t="s">
        <v>287</v>
      </c>
      <c r="D163" s="426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3"/>
      <c r="R163" s="233"/>
      <c r="S163" s="233"/>
      <c r="T163" s="233"/>
      <c r="U163" s="233"/>
      <c r="V163" s="233"/>
      <c r="W163" s="233"/>
      <c r="X163" s="233"/>
      <c r="Y163" s="233"/>
      <c r="Z163" s="233"/>
      <c r="AA163" s="233"/>
      <c r="AB163" s="233"/>
      <c r="AC163" s="233"/>
      <c r="AD163" s="233"/>
      <c r="AE163" s="233"/>
      <c r="AF163" s="233"/>
      <c r="AG163" s="233"/>
      <c r="AH163" s="233"/>
      <c r="AI163" s="233"/>
      <c r="AJ163" s="233"/>
      <c r="AK163" s="233"/>
      <c r="AL163" s="233"/>
      <c r="AM163" s="252"/>
      <c r="AN163" s="252"/>
      <c r="AO163" s="427"/>
      <c r="AP163" s="234"/>
      <c r="AQ163" s="234"/>
      <c r="AR163" s="234"/>
      <c r="AS163" s="233"/>
      <c r="AT163" s="233"/>
      <c r="AU163" s="233"/>
      <c r="AV163" s="233"/>
      <c r="AW163" s="233"/>
      <c r="AX163" s="233"/>
      <c r="AY163" s="233"/>
      <c r="AZ163" s="233"/>
      <c r="BA163" s="233"/>
      <c r="BB163" s="233"/>
      <c r="BC163" s="233"/>
      <c r="BD163" s="233"/>
      <c r="BE163" s="233"/>
      <c r="BF163" s="233"/>
      <c r="BG163" s="233"/>
      <c r="BH163" s="233"/>
      <c r="BI163" s="233"/>
      <c r="BJ163" s="233"/>
      <c r="BK163" s="428"/>
      <c r="BL163" s="170"/>
      <c r="BM163" s="170"/>
      <c r="BN163" s="170"/>
      <c r="BO163" s="170"/>
      <c r="BP163" s="170"/>
      <c r="BQ163" s="170"/>
      <c r="BR163" s="170"/>
      <c r="BS163" s="170"/>
      <c r="BT163" s="170"/>
      <c r="BU163" s="170"/>
      <c r="BV163" s="233"/>
      <c r="BW163" s="233"/>
      <c r="BX163" s="233"/>
      <c r="BY163" s="233"/>
      <c r="BZ163" s="233"/>
      <c r="CA163" s="233"/>
      <c r="CB163" s="233"/>
      <c r="CC163" s="233"/>
      <c r="CD163" s="233"/>
      <c r="CE163" s="233"/>
      <c r="CF163" s="170"/>
      <c r="CG163" s="233"/>
      <c r="CH163" s="233"/>
      <c r="CI163" s="233"/>
      <c r="CJ163" s="233"/>
      <c r="CK163" s="233"/>
      <c r="CL163" s="233"/>
      <c r="CM163" s="233"/>
      <c r="CN163" s="233"/>
      <c r="CO163" s="233"/>
      <c r="CP163" s="233"/>
      <c r="CQ163" s="233"/>
      <c r="CR163" s="233"/>
      <c r="CS163" s="233"/>
      <c r="CT163" s="233"/>
      <c r="CU163" s="233"/>
      <c r="CV163" s="233"/>
      <c r="CW163" s="233"/>
      <c r="CX163" s="233"/>
      <c r="CY163" s="233"/>
      <c r="CZ163" s="233"/>
      <c r="DA163" s="233"/>
      <c r="DB163" s="233"/>
      <c r="DC163" s="233"/>
      <c r="DD163" s="233"/>
      <c r="DE163" s="233"/>
      <c r="DF163" s="233"/>
      <c r="DG163" s="233"/>
      <c r="DH163" s="233"/>
      <c r="DI163" s="233">
        <f t="shared" si="476"/>
        <v>6980.2685899999997</v>
      </c>
      <c r="DJ163" s="233">
        <v>6980.2685899999997</v>
      </c>
      <c r="DK163" s="233"/>
      <c r="DL163" s="233"/>
      <c r="DM163" s="261">
        <f t="shared" si="483"/>
        <v>1639.61275</v>
      </c>
      <c r="DN163" s="409">
        <f t="shared" si="467"/>
        <v>0.23489250146461771</v>
      </c>
      <c r="DO163" s="233">
        <v>1639.61275</v>
      </c>
      <c r="DP163" s="233"/>
      <c r="DQ163" s="233"/>
      <c r="DR163" s="261">
        <f t="shared" si="484"/>
        <v>5340.6558399999994</v>
      </c>
      <c r="DS163" s="423">
        <f t="shared" si="477"/>
        <v>3.2572665954201683</v>
      </c>
      <c r="DT163" s="233">
        <f t="shared" si="487"/>
        <v>5340.6558399999994</v>
      </c>
      <c r="DU163" s="233"/>
      <c r="DV163" s="233"/>
      <c r="DW163" s="233"/>
      <c r="DX163" s="233"/>
      <c r="DY163" s="280"/>
      <c r="DZ163" s="233"/>
      <c r="EA163" s="280"/>
      <c r="EB163" s="170"/>
      <c r="EC163" s="280"/>
      <c r="ED163" s="170"/>
      <c r="EE163" s="280"/>
      <c r="EF163" s="233">
        <f t="shared" si="478"/>
        <v>1639.6125500000001</v>
      </c>
      <c r="EG163" s="238">
        <f t="shared" si="459"/>
        <v>0.23489247281242515</v>
      </c>
      <c r="EH163" s="216">
        <f t="shared" si="460"/>
        <v>0.99999987801997758</v>
      </c>
      <c r="EI163" s="238"/>
      <c r="EJ163" s="238"/>
      <c r="EK163" s="238"/>
      <c r="EL163" s="238"/>
      <c r="EM163" s="238"/>
      <c r="EN163" s="233">
        <v>1639.6125500000001</v>
      </c>
      <c r="EO163" s="238">
        <f t="shared" si="461"/>
        <v>0.23489247281242515</v>
      </c>
      <c r="EP163" s="233"/>
      <c r="EQ163" s="238"/>
      <c r="ER163" s="233"/>
      <c r="ES163" s="238"/>
      <c r="ET163" s="233"/>
      <c r="EU163" s="171">
        <f t="shared" si="486"/>
        <v>5340.6560399999998</v>
      </c>
      <c r="EV163" s="238">
        <f t="shared" si="468"/>
        <v>0.76510752718757491</v>
      </c>
      <c r="EW163" s="233">
        <f t="shared" si="489"/>
        <v>5340.6560399999998</v>
      </c>
      <c r="EX163" s="233"/>
      <c r="EY163" s="233"/>
      <c r="EZ163" s="232"/>
      <c r="FA163" s="161"/>
      <c r="FB163" s="232"/>
      <c r="FC163" s="161"/>
      <c r="FD163" s="233"/>
      <c r="FE163" s="233"/>
      <c r="FF163" s="233"/>
      <c r="FG163" s="233"/>
      <c r="FH163" s="232"/>
      <c r="FI163" s="161"/>
      <c r="FJ163" s="232"/>
      <c r="FK163" s="161"/>
      <c r="FL163" s="233"/>
      <c r="FM163" s="233"/>
      <c r="FN163" s="233"/>
      <c r="FO163" s="239"/>
    </row>
    <row r="164" spans="1:171" s="240" customFormat="1" ht="25.5" hidden="1" customHeight="1" x14ac:dyDescent="0.25">
      <c r="B164" s="229"/>
      <c r="C164" s="425"/>
      <c r="D164" s="426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3"/>
      <c r="R164" s="233"/>
      <c r="S164" s="233"/>
      <c r="T164" s="233"/>
      <c r="U164" s="233"/>
      <c r="V164" s="233"/>
      <c r="W164" s="233"/>
      <c r="X164" s="233"/>
      <c r="Y164" s="233"/>
      <c r="Z164" s="233"/>
      <c r="AA164" s="233"/>
      <c r="AB164" s="233"/>
      <c r="AC164" s="233"/>
      <c r="AD164" s="233"/>
      <c r="AE164" s="233"/>
      <c r="AF164" s="233"/>
      <c r="AG164" s="233"/>
      <c r="AH164" s="233"/>
      <c r="AI164" s="233"/>
      <c r="AJ164" s="233"/>
      <c r="AK164" s="233"/>
      <c r="AL164" s="233"/>
      <c r="AM164" s="252"/>
      <c r="AN164" s="252"/>
      <c r="AO164" s="427"/>
      <c r="AP164" s="234"/>
      <c r="AQ164" s="234"/>
      <c r="AR164" s="234"/>
      <c r="AS164" s="233"/>
      <c r="AT164" s="233"/>
      <c r="AU164" s="233"/>
      <c r="AV164" s="233"/>
      <c r="AW164" s="233"/>
      <c r="AX164" s="233"/>
      <c r="AY164" s="233"/>
      <c r="AZ164" s="233"/>
      <c r="BA164" s="233"/>
      <c r="BB164" s="233"/>
      <c r="BC164" s="233"/>
      <c r="BD164" s="233"/>
      <c r="BE164" s="233"/>
      <c r="BF164" s="233"/>
      <c r="BG164" s="233"/>
      <c r="BH164" s="233"/>
      <c r="BI164" s="233"/>
      <c r="BJ164" s="233"/>
      <c r="BK164" s="428"/>
      <c r="BL164" s="170"/>
      <c r="BM164" s="170"/>
      <c r="BN164" s="170"/>
      <c r="BO164" s="170"/>
      <c r="BP164" s="170"/>
      <c r="BQ164" s="170"/>
      <c r="BR164" s="170"/>
      <c r="BS164" s="170"/>
      <c r="BT164" s="170"/>
      <c r="BU164" s="170"/>
      <c r="BV164" s="233"/>
      <c r="BW164" s="233"/>
      <c r="BX164" s="233"/>
      <c r="BY164" s="233"/>
      <c r="BZ164" s="233"/>
      <c r="CA164" s="233"/>
      <c r="CB164" s="233"/>
      <c r="CC164" s="233"/>
      <c r="CD164" s="233"/>
      <c r="CE164" s="233"/>
      <c r="CF164" s="170"/>
      <c r="CG164" s="233"/>
      <c r="CH164" s="233"/>
      <c r="CI164" s="233"/>
      <c r="CJ164" s="233"/>
      <c r="CK164" s="233"/>
      <c r="CL164" s="233"/>
      <c r="CM164" s="233"/>
      <c r="CN164" s="233"/>
      <c r="CO164" s="233"/>
      <c r="CP164" s="233"/>
      <c r="CQ164" s="233"/>
      <c r="CR164" s="233"/>
      <c r="CS164" s="233"/>
      <c r="CT164" s="233"/>
      <c r="CU164" s="233"/>
      <c r="CV164" s="233"/>
      <c r="CW164" s="233"/>
      <c r="CX164" s="233"/>
      <c r="CY164" s="233"/>
      <c r="CZ164" s="233"/>
      <c r="DA164" s="233"/>
      <c r="DB164" s="233"/>
      <c r="DC164" s="233"/>
      <c r="DD164" s="233"/>
      <c r="DE164" s="233"/>
      <c r="DF164" s="233"/>
      <c r="DG164" s="233"/>
      <c r="DH164" s="233"/>
      <c r="DI164" s="233"/>
      <c r="DJ164" s="233"/>
      <c r="DK164" s="233"/>
      <c r="DL164" s="233"/>
      <c r="DM164" s="261"/>
      <c r="DN164" s="409"/>
      <c r="DO164" s="233"/>
      <c r="DP164" s="233"/>
      <c r="DQ164" s="233"/>
      <c r="DR164" s="261"/>
      <c r="DS164" s="423"/>
      <c r="DT164" s="233"/>
      <c r="DU164" s="233"/>
      <c r="DV164" s="233"/>
      <c r="DW164" s="233"/>
      <c r="DX164" s="233"/>
      <c r="DY164" s="280"/>
      <c r="DZ164" s="233"/>
      <c r="EA164" s="280"/>
      <c r="EB164" s="170"/>
      <c r="EC164" s="280"/>
      <c r="ED164" s="170"/>
      <c r="EE164" s="280"/>
      <c r="EF164" s="233"/>
      <c r="EG164" s="238"/>
      <c r="EH164" s="216"/>
      <c r="EI164" s="238"/>
      <c r="EJ164" s="238"/>
      <c r="EK164" s="238"/>
      <c r="EL164" s="238"/>
      <c r="EM164" s="238"/>
      <c r="EN164" s="233"/>
      <c r="EO164" s="238"/>
      <c r="EP164" s="233"/>
      <c r="EQ164" s="238"/>
      <c r="ER164" s="233"/>
      <c r="ES164" s="238"/>
      <c r="ET164" s="233"/>
      <c r="EU164" s="171"/>
      <c r="EV164" s="238"/>
      <c r="EW164" s="233"/>
      <c r="EX164" s="233"/>
      <c r="EY164" s="233"/>
      <c r="EZ164" s="232"/>
      <c r="FA164" s="161"/>
      <c r="FB164" s="232"/>
      <c r="FC164" s="161"/>
      <c r="FD164" s="233"/>
      <c r="FE164" s="233"/>
      <c r="FF164" s="233"/>
      <c r="FG164" s="233"/>
      <c r="FH164" s="232"/>
      <c r="FI164" s="161"/>
      <c r="FJ164" s="232"/>
      <c r="FK164" s="161"/>
      <c r="FL164" s="233"/>
      <c r="FM164" s="233"/>
      <c r="FN164" s="233"/>
      <c r="FO164" s="239"/>
    </row>
    <row r="165" spans="1:171" s="266" customFormat="1" ht="36.75" hidden="1" customHeight="1" x14ac:dyDescent="0.25">
      <c r="B165" s="269"/>
      <c r="C165" s="284" t="s">
        <v>288</v>
      </c>
      <c r="D165" s="429"/>
      <c r="E165" s="264"/>
      <c r="F165" s="264"/>
      <c r="G165" s="264"/>
      <c r="H165" s="264"/>
      <c r="I165" s="264"/>
      <c r="J165" s="264"/>
      <c r="K165" s="264"/>
      <c r="L165" s="264"/>
      <c r="M165" s="264"/>
      <c r="N165" s="264"/>
      <c r="O165" s="264"/>
      <c r="P165" s="264"/>
      <c r="Q165" s="251"/>
      <c r="R165" s="251"/>
      <c r="S165" s="251"/>
      <c r="T165" s="251"/>
      <c r="U165" s="251"/>
      <c r="V165" s="251"/>
      <c r="W165" s="251"/>
      <c r="X165" s="251"/>
      <c r="Y165" s="251"/>
      <c r="Z165" s="251"/>
      <c r="AA165" s="251"/>
      <c r="AB165" s="251"/>
      <c r="AC165" s="251"/>
      <c r="AD165" s="251"/>
      <c r="AE165" s="251"/>
      <c r="AF165" s="251"/>
      <c r="AG165" s="251"/>
      <c r="AH165" s="251"/>
      <c r="AI165" s="251"/>
      <c r="AJ165" s="251"/>
      <c r="AK165" s="251"/>
      <c r="AL165" s="251"/>
      <c r="AM165" s="259"/>
      <c r="AN165" s="259"/>
      <c r="AO165" s="272"/>
      <c r="AP165" s="258"/>
      <c r="AQ165" s="258"/>
      <c r="AR165" s="258"/>
      <c r="AS165" s="251"/>
      <c r="AT165" s="251"/>
      <c r="AU165" s="251"/>
      <c r="AV165" s="251"/>
      <c r="AW165" s="251"/>
      <c r="AX165" s="251"/>
      <c r="AY165" s="251"/>
      <c r="AZ165" s="251"/>
      <c r="BA165" s="251"/>
      <c r="BB165" s="251"/>
      <c r="BC165" s="251"/>
      <c r="BD165" s="251"/>
      <c r="BE165" s="251"/>
      <c r="BF165" s="251"/>
      <c r="BG165" s="251"/>
      <c r="BH165" s="251"/>
      <c r="BI165" s="251"/>
      <c r="BJ165" s="251"/>
      <c r="BK165" s="273"/>
      <c r="BL165" s="171"/>
      <c r="BM165" s="171"/>
      <c r="BN165" s="171"/>
      <c r="BO165" s="171"/>
      <c r="BP165" s="171"/>
      <c r="BQ165" s="171"/>
      <c r="BR165" s="171"/>
      <c r="BS165" s="171"/>
      <c r="BT165" s="171"/>
      <c r="BU165" s="171"/>
      <c r="BV165" s="251"/>
      <c r="BW165" s="251"/>
      <c r="BX165" s="251"/>
      <c r="BY165" s="251"/>
      <c r="BZ165" s="251"/>
      <c r="CA165" s="251"/>
      <c r="CB165" s="251"/>
      <c r="CC165" s="251"/>
      <c r="CD165" s="251"/>
      <c r="CE165" s="251"/>
      <c r="CF165" s="171"/>
      <c r="CG165" s="251"/>
      <c r="CH165" s="251"/>
      <c r="CI165" s="251"/>
      <c r="CJ165" s="251"/>
      <c r="CK165" s="251"/>
      <c r="CL165" s="251"/>
      <c r="CM165" s="251"/>
      <c r="CN165" s="251"/>
      <c r="CO165" s="251"/>
      <c r="CP165" s="251"/>
      <c r="CQ165" s="251"/>
      <c r="CR165" s="251"/>
      <c r="CS165" s="251"/>
      <c r="CT165" s="251"/>
      <c r="CU165" s="251"/>
      <c r="CV165" s="251"/>
      <c r="CW165" s="251"/>
      <c r="CX165" s="251"/>
      <c r="CY165" s="251"/>
      <c r="CZ165" s="251"/>
      <c r="DA165" s="251"/>
      <c r="DB165" s="251"/>
      <c r="DC165" s="251"/>
      <c r="DD165" s="251"/>
      <c r="DE165" s="251"/>
      <c r="DF165" s="251">
        <f t="shared" si="475"/>
        <v>1056115.48859</v>
      </c>
      <c r="DG165" s="251">
        <f>DJ165-CX165</f>
        <v>1056115.48859</v>
      </c>
      <c r="DH165" s="251"/>
      <c r="DI165" s="251">
        <f>DJ165</f>
        <v>1056115.48859</v>
      </c>
      <c r="DJ165" s="251">
        <f>CX178</f>
        <v>1056115.48859</v>
      </c>
      <c r="DK165" s="251">
        <v>0</v>
      </c>
      <c r="DL165" s="251">
        <v>0</v>
      </c>
      <c r="DM165" s="251">
        <f>DO165+DP165+DQ165</f>
        <v>1056115.48859</v>
      </c>
      <c r="DN165" s="189">
        <f t="shared" si="467"/>
        <v>1</v>
      </c>
      <c r="DO165" s="251">
        <f>DJ165</f>
        <v>1056115.48859</v>
      </c>
      <c r="DP165" s="251"/>
      <c r="DQ165" s="251"/>
      <c r="DR165" s="251">
        <f t="shared" si="484"/>
        <v>0</v>
      </c>
      <c r="DS165" s="430">
        <f t="shared" si="477"/>
        <v>0</v>
      </c>
      <c r="DT165" s="251">
        <f t="shared" si="487"/>
        <v>0</v>
      </c>
      <c r="DU165" s="251"/>
      <c r="DV165" s="251"/>
      <c r="DW165" s="251"/>
      <c r="DX165" s="251">
        <f t="shared" si="488"/>
        <v>2810.6218800000001</v>
      </c>
      <c r="DY165" s="176">
        <f>DX165/DI165</f>
        <v>2.6612827009595409E-3</v>
      </c>
      <c r="DZ165" s="251">
        <v>2810.6218800000001</v>
      </c>
      <c r="EA165" s="176">
        <f>DZ165/DJ165</f>
        <v>2.6612827009595409E-3</v>
      </c>
      <c r="EB165" s="171">
        <v>0</v>
      </c>
      <c r="EC165" s="176">
        <v>0</v>
      </c>
      <c r="ED165" s="171">
        <v>0</v>
      </c>
      <c r="EE165" s="176">
        <v>0</v>
      </c>
      <c r="EF165" s="251">
        <f t="shared" si="478"/>
        <v>1056115.48859</v>
      </c>
      <c r="EG165" s="188">
        <f>EF165/DI165</f>
        <v>1</v>
      </c>
      <c r="EH165" s="188">
        <f t="shared" si="460"/>
        <v>1</v>
      </c>
      <c r="EI165" s="188"/>
      <c r="EJ165" s="188"/>
      <c r="EK165" s="188"/>
      <c r="EL165" s="188"/>
      <c r="EM165" s="188"/>
      <c r="EN165" s="251">
        <v>1056115.48859</v>
      </c>
      <c r="EO165" s="188">
        <f>EN165/DJ165</f>
        <v>1</v>
      </c>
      <c r="EP165" s="251">
        <v>0</v>
      </c>
      <c r="EQ165" s="188">
        <v>0</v>
      </c>
      <c r="ER165" s="251">
        <v>0</v>
      </c>
      <c r="ES165" s="188">
        <v>0</v>
      </c>
      <c r="ET165" s="251"/>
      <c r="EU165" s="171">
        <f t="shared" si="486"/>
        <v>0</v>
      </c>
      <c r="EV165" s="188">
        <f t="shared" si="468"/>
        <v>0</v>
      </c>
      <c r="EW165" s="251">
        <f t="shared" ref="EW165" si="492">DO165-EN165</f>
        <v>0</v>
      </c>
      <c r="EX165" s="251"/>
      <c r="EY165" s="251"/>
      <c r="EZ165" s="264">
        <f t="shared" si="490"/>
        <v>1046621.9429199999</v>
      </c>
      <c r="FA165" s="188">
        <f>EZ165/DI165</f>
        <v>0.99101088302125495</v>
      </c>
      <c r="FB165" s="264">
        <v>1046621.9429199999</v>
      </c>
      <c r="FC165" s="188">
        <f>FB165/DJ165</f>
        <v>0.99101088302125495</v>
      </c>
      <c r="FD165" s="251"/>
      <c r="FE165" s="251"/>
      <c r="FF165" s="251"/>
      <c r="FG165" s="251"/>
      <c r="FH165" s="264"/>
      <c r="FI165" s="188">
        <f t="shared" ref="FI165:FI204" si="493">FH165/DI165</f>
        <v>0</v>
      </c>
      <c r="FJ165" s="264"/>
      <c r="FK165" s="188">
        <f t="shared" ref="FK165:FK203" si="494">FJ165/DJ165</f>
        <v>0</v>
      </c>
      <c r="FL165" s="251"/>
      <c r="FM165" s="251"/>
      <c r="FN165" s="251"/>
      <c r="FO165" s="267"/>
    </row>
    <row r="166" spans="1:171" s="438" customFormat="1" ht="64.5" customHeight="1" x14ac:dyDescent="0.25">
      <c r="A166" s="431" t="s">
        <v>71</v>
      </c>
      <c r="B166" s="417" t="s">
        <v>63</v>
      </c>
      <c r="C166" s="432" t="s">
        <v>289</v>
      </c>
      <c r="D166" s="419" t="s">
        <v>290</v>
      </c>
      <c r="E166" s="420">
        <f t="shared" ref="E166:S166" si="495">E167+E168+E170+E169</f>
        <v>772290.40159999998</v>
      </c>
      <c r="F166" s="420">
        <f t="shared" si="495"/>
        <v>771487.20059999998</v>
      </c>
      <c r="G166" s="420">
        <f t="shared" si="495"/>
        <v>803.20100000000002</v>
      </c>
      <c r="H166" s="420">
        <f t="shared" si="495"/>
        <v>401891.99533999996</v>
      </c>
      <c r="I166" s="420">
        <f t="shared" si="495"/>
        <v>401891.99533999996</v>
      </c>
      <c r="J166" s="420">
        <f t="shared" si="495"/>
        <v>0</v>
      </c>
      <c r="K166" s="420">
        <f t="shared" si="495"/>
        <v>1174182.3969399999</v>
      </c>
      <c r="L166" s="420">
        <f t="shared" si="495"/>
        <v>1173379.19594</v>
      </c>
      <c r="M166" s="420">
        <f t="shared" si="495"/>
        <v>803.20100000000002</v>
      </c>
      <c r="N166" s="420">
        <f t="shared" si="495"/>
        <v>0</v>
      </c>
      <c r="O166" s="420">
        <f t="shared" si="495"/>
        <v>0</v>
      </c>
      <c r="P166" s="420">
        <f t="shared" si="495"/>
        <v>0</v>
      </c>
      <c r="Q166" s="261">
        <f t="shared" si="495"/>
        <v>1174182.3969399999</v>
      </c>
      <c r="R166" s="261">
        <f t="shared" si="495"/>
        <v>1173379.19594</v>
      </c>
      <c r="S166" s="261">
        <f t="shared" si="495"/>
        <v>803.20100000000002</v>
      </c>
      <c r="T166" s="261">
        <f t="shared" ref="T166:AH166" si="496">T168+T170+T169</f>
        <v>300000</v>
      </c>
      <c r="U166" s="261">
        <f t="shared" si="496"/>
        <v>200000</v>
      </c>
      <c r="V166" s="261">
        <f t="shared" si="496"/>
        <v>100000</v>
      </c>
      <c r="W166" s="261" t="e">
        <f t="shared" si="496"/>
        <v>#REF!</v>
      </c>
      <c r="X166" s="261" t="e">
        <f t="shared" si="496"/>
        <v>#REF!</v>
      </c>
      <c r="Y166" s="261">
        <f t="shared" si="496"/>
        <v>-100000</v>
      </c>
      <c r="Z166" s="261" t="e">
        <f t="shared" si="496"/>
        <v>#REF!</v>
      </c>
      <c r="AA166" s="261" t="e">
        <f t="shared" si="496"/>
        <v>#REF!</v>
      </c>
      <c r="AB166" s="261">
        <f t="shared" si="496"/>
        <v>0</v>
      </c>
      <c r="AC166" s="261">
        <f t="shared" si="496"/>
        <v>0</v>
      </c>
      <c r="AD166" s="261">
        <f t="shared" si="496"/>
        <v>0</v>
      </c>
      <c r="AE166" s="261">
        <f t="shared" si="496"/>
        <v>0</v>
      </c>
      <c r="AF166" s="261" t="e">
        <f t="shared" si="496"/>
        <v>#REF!</v>
      </c>
      <c r="AG166" s="261" t="e">
        <f t="shared" si="496"/>
        <v>#REF!</v>
      </c>
      <c r="AH166" s="261">
        <f t="shared" si="496"/>
        <v>0</v>
      </c>
      <c r="AI166" s="261">
        <v>0</v>
      </c>
      <c r="AJ166" s="261">
        <f>AJ168+AJ170+AJ169</f>
        <v>684705.52101999999</v>
      </c>
      <c r="AK166" s="261" t="e">
        <f>Z166-AJ166</f>
        <v>#REF!</v>
      </c>
      <c r="AL166" s="261" t="e">
        <f>AF166-AJ166</f>
        <v>#REF!</v>
      </c>
      <c r="AM166" s="870" t="s">
        <v>291</v>
      </c>
      <c r="AN166" s="433" t="s">
        <v>292</v>
      </c>
      <c r="AO166" s="421">
        <v>1</v>
      </c>
      <c r="AP166" s="434">
        <f>AP168+AP170</f>
        <v>1005555.7605100001</v>
      </c>
      <c r="AQ166" s="434">
        <f>AQ168+AQ170</f>
        <v>61971.978049999998</v>
      </c>
      <c r="AR166" s="434" t="e">
        <f>AR168+AR170</f>
        <v>#REF!</v>
      </c>
      <c r="AS166" s="261">
        <f>AT166+AU166</f>
        <v>500000</v>
      </c>
      <c r="AT166" s="261">
        <f>AT168+AT170+AT169</f>
        <v>500000</v>
      </c>
      <c r="AU166" s="261">
        <f>AU168+AU170+AU169</f>
        <v>0</v>
      </c>
      <c r="AV166" s="261">
        <f>AV168+AV170</f>
        <v>0</v>
      </c>
      <c r="AW166" s="261">
        <f>AW168+AW170</f>
        <v>0</v>
      </c>
      <c r="AX166" s="261">
        <f>AX168+AX170+AX169</f>
        <v>0</v>
      </c>
      <c r="AY166" s="261">
        <f>AZ166+BA166</f>
        <v>500000</v>
      </c>
      <c r="AZ166" s="261">
        <f t="shared" ref="AZ166:BG166" si="497">AZ168+AZ170+AZ169</f>
        <v>500000</v>
      </c>
      <c r="BA166" s="261">
        <f t="shared" si="497"/>
        <v>0</v>
      </c>
      <c r="BB166" s="261">
        <f t="shared" si="497"/>
        <v>500000</v>
      </c>
      <c r="BC166" s="261">
        <f t="shared" si="497"/>
        <v>500000</v>
      </c>
      <c r="BD166" s="261">
        <f t="shared" si="497"/>
        <v>0</v>
      </c>
      <c r="BE166" s="261">
        <f t="shared" si="497"/>
        <v>0</v>
      </c>
      <c r="BF166" s="261">
        <f t="shared" si="497"/>
        <v>0</v>
      </c>
      <c r="BG166" s="261">
        <f t="shared" si="497"/>
        <v>0</v>
      </c>
      <c r="BH166" s="261">
        <f>BI166+BJ166</f>
        <v>500000</v>
      </c>
      <c r="BI166" s="261">
        <f>BI168+BI170+BI169</f>
        <v>500000</v>
      </c>
      <c r="BJ166" s="261">
        <f>BJ168+BJ170+BJ169</f>
        <v>0</v>
      </c>
      <c r="BK166" s="435">
        <v>1</v>
      </c>
      <c r="BL166" s="210">
        <f>BL168+BL170</f>
        <v>500000</v>
      </c>
      <c r="BM166" s="261">
        <f>BN166+BO166</f>
        <v>0</v>
      </c>
      <c r="BN166" s="261">
        <f>BN168+BN170+BN169</f>
        <v>0</v>
      </c>
      <c r="BO166" s="261">
        <f>BO168+BO170+BO169</f>
        <v>0</v>
      </c>
      <c r="BP166" s="261">
        <f>BQ166+BR166</f>
        <v>0</v>
      </c>
      <c r="BQ166" s="261">
        <f>BQ168+BQ170+BQ169</f>
        <v>0</v>
      </c>
      <c r="BR166" s="261">
        <f>BR168+BR170+BR169</f>
        <v>0</v>
      </c>
      <c r="BS166" s="261">
        <f>BT166+BU166</f>
        <v>500000</v>
      </c>
      <c r="BT166" s="261">
        <f>BT168+BT170+BT169</f>
        <v>500000</v>
      </c>
      <c r="BU166" s="261">
        <f>BU168+BU170+BU169</f>
        <v>0</v>
      </c>
      <c r="BV166" s="261">
        <f>BW166+BX166</f>
        <v>500000</v>
      </c>
      <c r="BW166" s="261">
        <f>BW168+BW170+BW169</f>
        <v>500000</v>
      </c>
      <c r="BX166" s="261">
        <f>BX168+BX170+BX169</f>
        <v>0</v>
      </c>
      <c r="BY166" s="261">
        <f>BZ166+CA166</f>
        <v>0</v>
      </c>
      <c r="BZ166" s="436">
        <f>CC166-BI166</f>
        <v>0</v>
      </c>
      <c r="CA166" s="261">
        <f>CA168+CA170+CA169</f>
        <v>0</v>
      </c>
      <c r="CB166" s="261">
        <f>CC166+CD166</f>
        <v>500000</v>
      </c>
      <c r="CC166" s="261">
        <f>CC168+CC170+CC169</f>
        <v>500000</v>
      </c>
      <c r="CD166" s="261">
        <f>CD168+CD170+CD169</f>
        <v>0</v>
      </c>
      <c r="CE166" s="261">
        <v>1</v>
      </c>
      <c r="CF166" s="210">
        <f>CF168+CF170</f>
        <v>500000</v>
      </c>
      <c r="CG166" s="437"/>
      <c r="CH166" s="261">
        <f>CI166+CJ166</f>
        <v>525000</v>
      </c>
      <c r="CI166" s="261">
        <f>CI168+CI170+CI169</f>
        <v>525000</v>
      </c>
      <c r="CJ166" s="261">
        <f>CJ168+CJ170+CJ169</f>
        <v>0</v>
      </c>
      <c r="CK166" s="261">
        <f>CK168+CK170</f>
        <v>0</v>
      </c>
      <c r="CL166" s="261">
        <f>CL168+CL170</f>
        <v>0</v>
      </c>
      <c r="CM166" s="261">
        <f>CM168+CM170+CM169</f>
        <v>0</v>
      </c>
      <c r="CN166" s="261">
        <f t="shared" ref="CN166:CP170" si="498">CN167+CN170</f>
        <v>0</v>
      </c>
      <c r="CO166" s="261">
        <f t="shared" si="498"/>
        <v>0</v>
      </c>
      <c r="CP166" s="261">
        <f t="shared" si="498"/>
        <v>0</v>
      </c>
      <c r="CQ166" s="261">
        <f>CR166+CS166</f>
        <v>525000</v>
      </c>
      <c r="CR166" s="261">
        <f>CR168+CR170+CR169</f>
        <v>525000</v>
      </c>
      <c r="CS166" s="261">
        <f>CS168+CS170+CS169</f>
        <v>0</v>
      </c>
      <c r="CT166" s="261">
        <f>CU166+CV166</f>
        <v>0</v>
      </c>
      <c r="CU166" s="261">
        <f>DA166-CR166</f>
        <v>0</v>
      </c>
      <c r="CV166" s="261">
        <f>CV168+CV170+CV169</f>
        <v>0</v>
      </c>
      <c r="CW166" s="261">
        <f>CX166+CY166</f>
        <v>474852.98285000003</v>
      </c>
      <c r="CX166" s="261">
        <f>CX168+CX170+CX169</f>
        <v>474852.98285000003</v>
      </c>
      <c r="CY166" s="261">
        <f>CY168+CY170+CY169</f>
        <v>0</v>
      </c>
      <c r="CZ166" s="261">
        <f>DA166+DB166</f>
        <v>525000</v>
      </c>
      <c r="DA166" s="261">
        <f>DA168+DA170+DA169</f>
        <v>525000</v>
      </c>
      <c r="DB166" s="261">
        <f>DB168+DB170+DB169</f>
        <v>0</v>
      </c>
      <c r="DC166" s="261"/>
      <c r="DD166" s="261"/>
      <c r="DE166" s="261"/>
      <c r="DF166" s="261">
        <f t="shared" si="475"/>
        <v>-2798.0000000000437</v>
      </c>
      <c r="DG166" s="261">
        <f>DG168+DG170+DG169</f>
        <v>-2798.0000000000437</v>
      </c>
      <c r="DH166" s="261">
        <f>DH168+DH170+DH169</f>
        <v>0</v>
      </c>
      <c r="DI166" s="261">
        <f>DJ166+DL166</f>
        <v>472054.98284999997</v>
      </c>
      <c r="DJ166" s="261">
        <f>DJ168+DJ170+DJ169</f>
        <v>472054.98284999997</v>
      </c>
      <c r="DK166" s="261">
        <v>0</v>
      </c>
      <c r="DL166" s="261">
        <f>DL168+DL170+DL169</f>
        <v>0</v>
      </c>
      <c r="DM166" s="261">
        <f t="shared" ref="DM166:DM200" si="499">DO166+DP166+DQ166</f>
        <v>412781.23029000004</v>
      </c>
      <c r="DN166" s="422">
        <f t="shared" si="467"/>
        <v>0.87443464275678506</v>
      </c>
      <c r="DO166" s="261">
        <f>DO168+DO170+DO169</f>
        <v>412781.23029000004</v>
      </c>
      <c r="DP166" s="261"/>
      <c r="DQ166" s="261"/>
      <c r="DR166" s="261">
        <f>DT166</f>
        <v>59273.752559999957</v>
      </c>
      <c r="DS166" s="423">
        <f>DR166/DI166</f>
        <v>0.12556535724321496</v>
      </c>
      <c r="DT166" s="261">
        <f>DT168+DT170+DT169</f>
        <v>59273.752559999957</v>
      </c>
      <c r="DU166" s="261"/>
      <c r="DV166" s="261"/>
      <c r="DW166" s="261"/>
      <c r="DX166" s="261">
        <f>DZ166+EB166+ED166</f>
        <v>262007.97885000001</v>
      </c>
      <c r="DY166" s="215">
        <f>DX166/DI166</f>
        <v>0.55503699435210829</v>
      </c>
      <c r="DZ166" s="261">
        <f>DZ167+DZ168+DZ169+DZ170</f>
        <v>262007.97885000001</v>
      </c>
      <c r="EA166" s="215">
        <f>DZ166/DJ166</f>
        <v>0.55503699435210829</v>
      </c>
      <c r="EB166" s="210">
        <v>0</v>
      </c>
      <c r="EC166" s="215">
        <v>0</v>
      </c>
      <c r="ED166" s="210">
        <v>0</v>
      </c>
      <c r="EE166" s="215">
        <v>0</v>
      </c>
      <c r="EF166" s="261">
        <f t="shared" si="478"/>
        <v>409588.82024999999</v>
      </c>
      <c r="EG166" s="216">
        <f>EF166/DI166</f>
        <v>0.86767184995513713</v>
      </c>
      <c r="EH166" s="216">
        <f t="shared" si="460"/>
        <v>0.99226609689167011</v>
      </c>
      <c r="EI166" s="216"/>
      <c r="EJ166" s="216"/>
      <c r="EK166" s="216"/>
      <c r="EL166" s="216"/>
      <c r="EM166" s="216"/>
      <c r="EN166" s="261">
        <f>EN168+EN170+EN169</f>
        <v>409588.82024999999</v>
      </c>
      <c r="EO166" s="216">
        <f>EN166/DJ166</f>
        <v>0.86767184995513713</v>
      </c>
      <c r="EP166" s="261">
        <v>0</v>
      </c>
      <c r="EQ166" s="216">
        <v>0</v>
      </c>
      <c r="ER166" s="261">
        <v>0</v>
      </c>
      <c r="ES166" s="216">
        <v>0</v>
      </c>
      <c r="ET166" s="261">
        <f>ET168+ET170+ET169</f>
        <v>0</v>
      </c>
      <c r="EU166" s="210">
        <f t="shared" si="486"/>
        <v>62466.162600000011</v>
      </c>
      <c r="EV166" s="216">
        <f t="shared" si="468"/>
        <v>0.13232815004486298</v>
      </c>
      <c r="EW166" s="261">
        <f>EW168+EW170+EW169</f>
        <v>62466.162600000011</v>
      </c>
      <c r="EX166" s="261"/>
      <c r="EY166" s="261"/>
      <c r="EZ166" s="420">
        <f>FB166</f>
        <v>426762.07991999999</v>
      </c>
      <c r="FA166" s="216">
        <f>EZ166/DI166</f>
        <v>0.90405163683148271</v>
      </c>
      <c r="FB166" s="420">
        <f>FB168+FB170+FB169</f>
        <v>426762.07991999999</v>
      </c>
      <c r="FC166" s="216">
        <f>FB166/DJ166</f>
        <v>0.90405163683148271</v>
      </c>
      <c r="FD166" s="261"/>
      <c r="FE166" s="261"/>
      <c r="FF166" s="261"/>
      <c r="FG166" s="261">
        <f>FG168+FG170+FG169</f>
        <v>0</v>
      </c>
      <c r="FH166" s="420">
        <f>FJ166+FK166</f>
        <v>6946.5006354170009</v>
      </c>
      <c r="FI166" s="216">
        <f t="shared" si="493"/>
        <v>1.4715448174019844E-2</v>
      </c>
      <c r="FJ166" s="420">
        <f>FJ168+FJ170+FJ169</f>
        <v>6946.4859200000001</v>
      </c>
      <c r="FK166" s="216">
        <f t="shared" si="494"/>
        <v>1.4715417000920236E-2</v>
      </c>
      <c r="FL166" s="261"/>
      <c r="FM166" s="261"/>
      <c r="FN166" s="261"/>
      <c r="FO166" s="424">
        <f>FO168+FO170+FO169</f>
        <v>0</v>
      </c>
    </row>
    <row r="167" spans="1:171" s="446" customFormat="1" ht="28.5" hidden="1" customHeight="1" x14ac:dyDescent="0.25">
      <c r="A167" s="439"/>
      <c r="B167" s="242"/>
      <c r="C167" s="193" t="s">
        <v>293</v>
      </c>
      <c r="D167" s="440" t="s">
        <v>294</v>
      </c>
      <c r="E167" s="244">
        <f t="shared" ref="E167:E173" si="500">F167+G167</f>
        <v>0</v>
      </c>
      <c r="F167" s="244"/>
      <c r="G167" s="244"/>
      <c r="H167" s="441">
        <f t="shared" ref="H167:H173" si="501">I167+J167</f>
        <v>436177.55</v>
      </c>
      <c r="I167" s="441">
        <f t="shared" ref="I167:J170" si="502">L167-F167</f>
        <v>436177.55</v>
      </c>
      <c r="J167" s="441">
        <f t="shared" si="502"/>
        <v>0</v>
      </c>
      <c r="K167" s="441">
        <f t="shared" ref="K167:K173" si="503">L167+M167</f>
        <v>436177.55</v>
      </c>
      <c r="L167" s="244">
        <v>436177.55</v>
      </c>
      <c r="M167" s="441"/>
      <c r="N167" s="244"/>
      <c r="O167" s="244"/>
      <c r="P167" s="244"/>
      <c r="Q167" s="442">
        <f t="shared" ref="Q167:Q173" si="504">R167+S167</f>
        <v>436177.55</v>
      </c>
      <c r="R167" s="245">
        <v>436177.55</v>
      </c>
      <c r="S167" s="442"/>
      <c r="T167" s="245"/>
      <c r="U167" s="245"/>
      <c r="V167" s="245"/>
      <c r="W167" s="245"/>
      <c r="X167" s="245"/>
      <c r="Y167" s="245"/>
      <c r="Z167" s="245"/>
      <c r="AA167" s="245"/>
      <c r="AB167" s="245"/>
      <c r="AC167" s="245"/>
      <c r="AD167" s="245"/>
      <c r="AE167" s="245"/>
      <c r="AF167" s="245"/>
      <c r="AG167" s="245"/>
      <c r="AH167" s="245"/>
      <c r="AI167" s="245">
        <v>0</v>
      </c>
      <c r="AJ167" s="245"/>
      <c r="AK167" s="245"/>
      <c r="AL167" s="245"/>
      <c r="AM167" s="870"/>
      <c r="AN167" s="245"/>
      <c r="AO167" s="443">
        <v>1</v>
      </c>
      <c r="AP167" s="245"/>
      <c r="AQ167" s="245"/>
      <c r="AR167" s="245"/>
      <c r="AS167" s="245"/>
      <c r="AT167" s="245"/>
      <c r="AU167" s="245"/>
      <c r="AV167" s="245"/>
      <c r="AW167" s="245"/>
      <c r="AX167" s="245"/>
      <c r="AY167" s="245"/>
      <c r="AZ167" s="245"/>
      <c r="BA167" s="245"/>
      <c r="BB167" s="245"/>
      <c r="BC167" s="245"/>
      <c r="BD167" s="245"/>
      <c r="BE167" s="245"/>
      <c r="BF167" s="245"/>
      <c r="BG167" s="245"/>
      <c r="BH167" s="245"/>
      <c r="BI167" s="245"/>
      <c r="BJ167" s="245"/>
      <c r="BK167" s="444">
        <v>1</v>
      </c>
      <c r="BL167" s="196">
        <f t="shared" ref="BL167:BL173" si="505">AY167</f>
        <v>0</v>
      </c>
      <c r="BM167" s="196"/>
      <c r="BN167" s="196"/>
      <c r="BO167" s="196"/>
      <c r="BP167" s="196"/>
      <c r="BQ167" s="196"/>
      <c r="BR167" s="196"/>
      <c r="BS167" s="196"/>
      <c r="BT167" s="196"/>
      <c r="BU167" s="196"/>
      <c r="BV167" s="245"/>
      <c r="BW167" s="245"/>
      <c r="BX167" s="245"/>
      <c r="BY167" s="245"/>
      <c r="BZ167" s="245"/>
      <c r="CA167" s="245"/>
      <c r="CB167" s="245"/>
      <c r="CC167" s="245"/>
      <c r="CD167" s="245"/>
      <c r="CE167" s="245">
        <v>1</v>
      </c>
      <c r="CF167" s="196">
        <f t="shared" ref="CF167:CF173" si="506">BV167</f>
        <v>0</v>
      </c>
      <c r="CG167" s="245"/>
      <c r="CH167" s="245"/>
      <c r="CI167" s="245"/>
      <c r="CJ167" s="245"/>
      <c r="CK167" s="245"/>
      <c r="CL167" s="245"/>
      <c r="CM167" s="245"/>
      <c r="CN167" s="245">
        <f t="shared" si="498"/>
        <v>0</v>
      </c>
      <c r="CO167" s="245">
        <f t="shared" si="498"/>
        <v>0</v>
      </c>
      <c r="CP167" s="245">
        <f t="shared" si="498"/>
        <v>0</v>
      </c>
      <c r="CQ167" s="245"/>
      <c r="CR167" s="245"/>
      <c r="CS167" s="245"/>
      <c r="CT167" s="245"/>
      <c r="CU167" s="245"/>
      <c r="CV167" s="245"/>
      <c r="CW167" s="245"/>
      <c r="CX167" s="245"/>
      <c r="CY167" s="245"/>
      <c r="CZ167" s="245"/>
      <c r="DA167" s="245"/>
      <c r="DB167" s="245"/>
      <c r="DC167" s="245"/>
      <c r="DD167" s="245"/>
      <c r="DE167" s="245"/>
      <c r="DF167" s="245"/>
      <c r="DG167" s="245"/>
      <c r="DH167" s="245"/>
      <c r="DI167" s="245"/>
      <c r="DJ167" s="245"/>
      <c r="DK167" s="245"/>
      <c r="DL167" s="245"/>
      <c r="DM167" s="245"/>
      <c r="DN167" s="202"/>
      <c r="DO167" s="245"/>
      <c r="DP167" s="245"/>
      <c r="DQ167" s="245"/>
      <c r="DR167" s="245"/>
      <c r="DS167" s="445"/>
      <c r="DT167" s="245"/>
      <c r="DU167" s="245"/>
      <c r="DV167" s="245"/>
      <c r="DW167" s="245"/>
      <c r="DX167" s="245">
        <f>DZ167</f>
        <v>8279.4067699999996</v>
      </c>
      <c r="DY167" s="200">
        <v>0</v>
      </c>
      <c r="DZ167" s="245">
        <v>8279.4067699999996</v>
      </c>
      <c r="EA167" s="200">
        <v>0</v>
      </c>
      <c r="EB167" s="196"/>
      <c r="EC167" s="200"/>
      <c r="ED167" s="196"/>
      <c r="EE167" s="200"/>
      <c r="EF167" s="245"/>
      <c r="EG167" s="201"/>
      <c r="EH167" s="201"/>
      <c r="EI167" s="201"/>
      <c r="EJ167" s="201"/>
      <c r="EK167" s="201"/>
      <c r="EL167" s="201"/>
      <c r="EM167" s="201"/>
      <c r="EN167" s="245"/>
      <c r="EO167" s="201"/>
      <c r="EP167" s="245"/>
      <c r="EQ167" s="245"/>
      <c r="ER167" s="245"/>
      <c r="ES167" s="245"/>
      <c r="ET167" s="245"/>
      <c r="EU167" s="196"/>
      <c r="EV167" s="201"/>
      <c r="EW167" s="245"/>
      <c r="EX167" s="245"/>
      <c r="EY167" s="245"/>
      <c r="EZ167" s="244"/>
      <c r="FA167" s="201"/>
      <c r="FB167" s="244"/>
      <c r="FC167" s="201"/>
      <c r="FD167" s="245"/>
      <c r="FE167" s="245"/>
      <c r="FF167" s="245"/>
      <c r="FG167" s="245"/>
      <c r="FH167" s="244"/>
      <c r="FI167" s="201" t="e">
        <f t="shared" si="493"/>
        <v>#DIV/0!</v>
      </c>
      <c r="FJ167" s="244"/>
      <c r="FK167" s="201" t="e">
        <f t="shared" si="494"/>
        <v>#DIV/0!</v>
      </c>
      <c r="FL167" s="245"/>
      <c r="FM167" s="245"/>
      <c r="FN167" s="245"/>
      <c r="FO167" s="248"/>
    </row>
    <row r="168" spans="1:171" s="240" customFormat="1" ht="22.5" hidden="1" customHeight="1" x14ac:dyDescent="0.25">
      <c r="A168" s="447"/>
      <c r="B168" s="448"/>
      <c r="C168" s="449" t="s">
        <v>295</v>
      </c>
      <c r="D168" s="450" t="s">
        <v>296</v>
      </c>
      <c r="E168" s="232">
        <f t="shared" si="500"/>
        <v>684285.17946000001</v>
      </c>
      <c r="F168" s="232">
        <v>684285.17946000001</v>
      </c>
      <c r="G168" s="232"/>
      <c r="H168" s="232">
        <f t="shared" si="501"/>
        <v>-348163.87715000001</v>
      </c>
      <c r="I168" s="232">
        <f t="shared" si="502"/>
        <v>-348163.87715000001</v>
      </c>
      <c r="J168" s="232">
        <f t="shared" si="502"/>
        <v>0</v>
      </c>
      <c r="K168" s="232">
        <f t="shared" si="503"/>
        <v>336121.30231</v>
      </c>
      <c r="L168" s="232">
        <v>336121.30231</v>
      </c>
      <c r="M168" s="232"/>
      <c r="N168" s="232">
        <f t="shared" ref="N168:N173" si="507">O168+P168</f>
        <v>0</v>
      </c>
      <c r="O168" s="232">
        <f t="shared" ref="O168:P170" si="508">R168-L168</f>
        <v>0</v>
      </c>
      <c r="P168" s="232">
        <f t="shared" si="508"/>
        <v>0</v>
      </c>
      <c r="Q168" s="233">
        <f t="shared" si="504"/>
        <v>336121.30231</v>
      </c>
      <c r="R168" s="233">
        <v>336121.30231</v>
      </c>
      <c r="S168" s="233"/>
      <c r="T168" s="233">
        <f t="shared" ref="T168:T173" si="509">U168+V168</f>
        <v>200000</v>
      </c>
      <c r="U168" s="233">
        <v>200000</v>
      </c>
      <c r="V168" s="233"/>
      <c r="W168" s="233">
        <f t="shared" ref="W168:W173" si="510">X168+Y168</f>
        <v>453276.37428999995</v>
      </c>
      <c r="X168" s="233">
        <f t="shared" ref="X168:Y170" si="511">AA168-U168</f>
        <v>453276.37428999995</v>
      </c>
      <c r="Y168" s="233">
        <f t="shared" si="511"/>
        <v>0</v>
      </c>
      <c r="Z168" s="233">
        <f t="shared" ref="Z168:Z173" si="512">AA168+AB168</f>
        <v>653276.37428999995</v>
      </c>
      <c r="AA168" s="233">
        <v>653276.37428999995</v>
      </c>
      <c r="AB168" s="233"/>
      <c r="AC168" s="233">
        <f t="shared" ref="AC168:AC173" si="513">AD168+AE168</f>
        <v>0</v>
      </c>
      <c r="AD168" s="233">
        <v>0</v>
      </c>
      <c r="AE168" s="233"/>
      <c r="AF168" s="233">
        <f t="shared" ref="AF168:AF173" si="514">AG168+AH168</f>
        <v>653276.37428999995</v>
      </c>
      <c r="AG168" s="233">
        <f>AA168+AD168</f>
        <v>653276.37428999995</v>
      </c>
      <c r="AH168" s="233"/>
      <c r="AI168" s="233">
        <v>0</v>
      </c>
      <c r="AJ168" s="233">
        <f>AA168</f>
        <v>653276.37428999995</v>
      </c>
      <c r="AK168" s="233">
        <f t="shared" ref="AK168:AK177" si="515">Z168-AJ168</f>
        <v>0</v>
      </c>
      <c r="AL168" s="233">
        <f>AF168-AJ168</f>
        <v>0</v>
      </c>
      <c r="AM168" s="870"/>
      <c r="AN168" s="233"/>
      <c r="AO168" s="427">
        <v>1</v>
      </c>
      <c r="AP168" s="233">
        <v>967185.25055</v>
      </c>
      <c r="AQ168" s="233"/>
      <c r="AR168" s="233">
        <f>AF168-AP168-AQ168</f>
        <v>-313908.87626000005</v>
      </c>
      <c r="AS168" s="233">
        <f t="shared" ref="AS168:AS173" si="516">AT168+AU168</f>
        <v>440000</v>
      </c>
      <c r="AT168" s="233">
        <v>440000</v>
      </c>
      <c r="AU168" s="233"/>
      <c r="AV168" s="233">
        <f t="shared" ref="AV168:AV177" si="517">AW168+AX168</f>
        <v>0</v>
      </c>
      <c r="AW168" s="233"/>
      <c r="AX168" s="233">
        <f>BA168-AU168</f>
        <v>0</v>
      </c>
      <c r="AY168" s="233">
        <f t="shared" ref="AY168:AY173" si="518">AZ168+BA168</f>
        <v>440000</v>
      </c>
      <c r="AZ168" s="233">
        <f>AT168</f>
        <v>440000</v>
      </c>
      <c r="BA168" s="233"/>
      <c r="BB168" s="233">
        <f t="shared" ref="BB168:BB173" si="519">BC168+BD168</f>
        <v>500000</v>
      </c>
      <c r="BC168" s="233">
        <v>500000</v>
      </c>
      <c r="BD168" s="233"/>
      <c r="BE168" s="233">
        <f t="shared" ref="BE168:BE173" si="520">BF168+BG168</f>
        <v>0</v>
      </c>
      <c r="BF168" s="233">
        <f t="shared" ref="BF168:BG170" si="521">BW168-BC168</f>
        <v>0</v>
      </c>
      <c r="BG168" s="233">
        <f t="shared" si="521"/>
        <v>0</v>
      </c>
      <c r="BH168" s="233">
        <f t="shared" ref="BH168:BH173" si="522">BI168+BJ168</f>
        <v>433643.65406999999</v>
      </c>
      <c r="BI168" s="233">
        <v>433643.65406999999</v>
      </c>
      <c r="BJ168" s="233"/>
      <c r="BK168" s="428">
        <v>1</v>
      </c>
      <c r="BL168" s="170">
        <f t="shared" si="505"/>
        <v>440000</v>
      </c>
      <c r="BM168" s="170">
        <f>BN168+BO168</f>
        <v>0</v>
      </c>
      <c r="BN168" s="170"/>
      <c r="BO168" s="170"/>
      <c r="BP168" s="170"/>
      <c r="BQ168" s="170"/>
      <c r="BR168" s="170"/>
      <c r="BS168" s="170">
        <f>BT168+BU168</f>
        <v>440000</v>
      </c>
      <c r="BT168" s="170">
        <f>AZ168-BN168</f>
        <v>440000</v>
      </c>
      <c r="BU168" s="170"/>
      <c r="BV168" s="233">
        <f>BW168+BX168</f>
        <v>500000</v>
      </c>
      <c r="BW168" s="233">
        <v>500000</v>
      </c>
      <c r="BX168" s="233"/>
      <c r="BY168" s="233">
        <f t="shared" ref="BY168:BY173" si="523">BZ168+CA168</f>
        <v>0</v>
      </c>
      <c r="BZ168" s="233">
        <f>CC168-BI168</f>
        <v>0</v>
      </c>
      <c r="CA168" s="233">
        <f>CD168-BX168</f>
        <v>0</v>
      </c>
      <c r="CB168" s="233">
        <f>CC168+CD168</f>
        <v>433643.65406999999</v>
      </c>
      <c r="CC168" s="233">
        <v>433643.65406999999</v>
      </c>
      <c r="CD168" s="233"/>
      <c r="CE168" s="233">
        <v>1</v>
      </c>
      <c r="CF168" s="170">
        <f t="shared" si="506"/>
        <v>500000</v>
      </c>
      <c r="CG168" s="233"/>
      <c r="CH168" s="233">
        <f t="shared" ref="CH168:CH173" si="524">CI168+CJ168</f>
        <v>462000</v>
      </c>
      <c r="CI168" s="233">
        <v>462000</v>
      </c>
      <c r="CJ168" s="233"/>
      <c r="CK168" s="233">
        <f t="shared" ref="CK168:CK177" si="525">CL168+CM168</f>
        <v>0</v>
      </c>
      <c r="CL168" s="233"/>
      <c r="CM168" s="233">
        <f>CS168-CJ168</f>
        <v>0</v>
      </c>
      <c r="CN168" s="233">
        <f t="shared" si="498"/>
        <v>0</v>
      </c>
      <c r="CO168" s="233">
        <f t="shared" si="498"/>
        <v>0</v>
      </c>
      <c r="CP168" s="233">
        <f t="shared" si="498"/>
        <v>0</v>
      </c>
      <c r="CQ168" s="233">
        <f t="shared" ref="CQ168:CQ173" si="526">CR168+CS168</f>
        <v>462000</v>
      </c>
      <c r="CR168" s="233">
        <v>462000</v>
      </c>
      <c r="CS168" s="233"/>
      <c r="CT168" s="233">
        <f>CU168+CV168</f>
        <v>0</v>
      </c>
      <c r="CU168" s="233">
        <f>CA168</f>
        <v>0</v>
      </c>
      <c r="CV168" s="233"/>
      <c r="CW168" s="233">
        <f>CX168+CY168</f>
        <v>381118.73995000002</v>
      </c>
      <c r="CX168" s="233">
        <v>381118.73995000002</v>
      </c>
      <c r="CY168" s="233"/>
      <c r="CZ168" s="233">
        <f t="shared" ref="CZ168:CZ173" si="527">DA168+DB168</f>
        <v>462000</v>
      </c>
      <c r="DA168" s="233">
        <v>462000</v>
      </c>
      <c r="DB168" s="233"/>
      <c r="DC168" s="233"/>
      <c r="DD168" s="233"/>
      <c r="DE168" s="233"/>
      <c r="DF168" s="233">
        <f>DG168+DH168</f>
        <v>-818.34841000003507</v>
      </c>
      <c r="DG168" s="233">
        <f>DJ168-CX168</f>
        <v>-818.34841000003507</v>
      </c>
      <c r="DH168" s="233"/>
      <c r="DI168" s="233">
        <f>DJ168+DL168</f>
        <v>380300.39153999998</v>
      </c>
      <c r="DJ168" s="233">
        <v>380300.39153999998</v>
      </c>
      <c r="DK168" s="233">
        <v>0</v>
      </c>
      <c r="DL168" s="233">
        <v>0</v>
      </c>
      <c r="DM168" s="261">
        <f t="shared" si="499"/>
        <v>362811.73476000002</v>
      </c>
      <c r="DN168" s="409">
        <f t="shared" si="467"/>
        <v>0.95401357145812848</v>
      </c>
      <c r="DO168" s="233">
        <v>362811.73476000002</v>
      </c>
      <c r="DP168" s="233"/>
      <c r="DQ168" s="233"/>
      <c r="DR168" s="233">
        <f>DT168</f>
        <v>17488.656779999961</v>
      </c>
      <c r="DS168" s="423">
        <f>DR168/DI168</f>
        <v>4.5986428541871495E-2</v>
      </c>
      <c r="DT168" s="233">
        <f>DJ168-DO168</f>
        <v>17488.656779999961</v>
      </c>
      <c r="DU168" s="233"/>
      <c r="DV168" s="233"/>
      <c r="DW168" s="233"/>
      <c r="DX168" s="233">
        <f>DZ168+EB168+ED168</f>
        <v>224178.00137000001</v>
      </c>
      <c r="DY168" s="280">
        <f t="shared" ref="DY168:DY177" si="528">DX168/DI168</f>
        <v>0.58947612560220297</v>
      </c>
      <c r="DZ168" s="233">
        <v>224178.00137000001</v>
      </c>
      <c r="EA168" s="280">
        <f t="shared" ref="EA168:EA185" si="529">DZ168/DJ168</f>
        <v>0.58947612560220297</v>
      </c>
      <c r="EB168" s="170">
        <v>0</v>
      </c>
      <c r="EC168" s="280">
        <v>0</v>
      </c>
      <c r="ED168" s="170">
        <v>0</v>
      </c>
      <c r="EE168" s="280">
        <v>0</v>
      </c>
      <c r="EF168" s="233">
        <f>EN168+ES168</f>
        <v>364374.54375999997</v>
      </c>
      <c r="EG168" s="238">
        <f t="shared" ref="EG168:EG177" si="530">EF168/DI168</f>
        <v>0.95812297821858816</v>
      </c>
      <c r="EH168" s="216">
        <f t="shared" si="460"/>
        <v>1.0043074929785105</v>
      </c>
      <c r="EI168" s="238"/>
      <c r="EJ168" s="238"/>
      <c r="EK168" s="238"/>
      <c r="EL168" s="238"/>
      <c r="EM168" s="238"/>
      <c r="EN168" s="233">
        <v>364374.54375999997</v>
      </c>
      <c r="EO168" s="238">
        <f t="shared" ref="EO168:EO177" si="531">EN168/DJ168</f>
        <v>0.95812297821858816</v>
      </c>
      <c r="EP168" s="233">
        <v>0</v>
      </c>
      <c r="EQ168" s="238">
        <v>0</v>
      </c>
      <c r="ER168" s="233">
        <v>0</v>
      </c>
      <c r="ES168" s="238">
        <v>0</v>
      </c>
      <c r="ET168" s="233"/>
      <c r="EU168" s="171">
        <f t="shared" si="486"/>
        <v>15925.847780000011</v>
      </c>
      <c r="EV168" s="238">
        <f t="shared" si="468"/>
        <v>4.187702178141179E-2</v>
      </c>
      <c r="EW168" s="233">
        <f>DJ168-EN168</f>
        <v>15925.847780000011</v>
      </c>
      <c r="EX168" s="233"/>
      <c r="EY168" s="233"/>
      <c r="EZ168" s="232">
        <f>FB168</f>
        <v>358455.82322999998</v>
      </c>
      <c r="FA168" s="161">
        <f t="shared" ref="FA168:FA204" si="532">EZ168/DI168</f>
        <v>0.94255970071042539</v>
      </c>
      <c r="FB168" s="232">
        <v>358455.82322999998</v>
      </c>
      <c r="FC168" s="161">
        <f t="shared" ref="FC168:FC189" si="533">FB168/DJ168</f>
        <v>0.94255970071042539</v>
      </c>
      <c r="FD168" s="233"/>
      <c r="FE168" s="233"/>
      <c r="FF168" s="233"/>
      <c r="FG168" s="233"/>
      <c r="FH168" s="232">
        <f>FJ168+FK168</f>
        <v>3640.9295738002934</v>
      </c>
      <c r="FI168" s="161">
        <f t="shared" si="493"/>
        <v>9.5738254674327377E-3</v>
      </c>
      <c r="FJ168" s="232">
        <v>3640.92</v>
      </c>
      <c r="FK168" s="161">
        <f t="shared" si="494"/>
        <v>9.5738002931218345E-3</v>
      </c>
      <c r="FL168" s="233"/>
      <c r="FM168" s="233"/>
      <c r="FN168" s="233"/>
      <c r="FO168" s="239"/>
    </row>
    <row r="169" spans="1:171" s="240" customFormat="1" ht="31.5" hidden="1" customHeight="1" x14ac:dyDescent="0.25">
      <c r="A169" s="447"/>
      <c r="B169" s="229"/>
      <c r="C169" s="449" t="s">
        <v>297</v>
      </c>
      <c r="D169" s="450"/>
      <c r="E169" s="232">
        <f t="shared" si="500"/>
        <v>0</v>
      </c>
      <c r="F169" s="232"/>
      <c r="G169" s="232"/>
      <c r="H169" s="232">
        <f t="shared" si="501"/>
        <v>313878.32248999999</v>
      </c>
      <c r="I169" s="232">
        <f t="shared" si="502"/>
        <v>313878.32248999999</v>
      </c>
      <c r="J169" s="232">
        <f t="shared" si="502"/>
        <v>0</v>
      </c>
      <c r="K169" s="232">
        <f t="shared" si="503"/>
        <v>313878.32248999999</v>
      </c>
      <c r="L169" s="232">
        <v>313878.32248999999</v>
      </c>
      <c r="M169" s="232"/>
      <c r="N169" s="232">
        <f t="shared" si="507"/>
        <v>0</v>
      </c>
      <c r="O169" s="232">
        <f t="shared" si="508"/>
        <v>0</v>
      </c>
      <c r="P169" s="232">
        <f t="shared" si="508"/>
        <v>0</v>
      </c>
      <c r="Q169" s="233">
        <f t="shared" si="504"/>
        <v>313878.32248999999</v>
      </c>
      <c r="R169" s="233">
        <v>313878.32248999999</v>
      </c>
      <c r="S169" s="233"/>
      <c r="T169" s="233">
        <f t="shared" si="509"/>
        <v>0</v>
      </c>
      <c r="U169" s="233"/>
      <c r="V169" s="233"/>
      <c r="W169" s="233">
        <f t="shared" si="510"/>
        <v>0</v>
      </c>
      <c r="X169" s="233">
        <f t="shared" si="511"/>
        <v>0</v>
      </c>
      <c r="Y169" s="233">
        <f t="shared" si="511"/>
        <v>0</v>
      </c>
      <c r="Z169" s="233">
        <f t="shared" si="512"/>
        <v>0</v>
      </c>
      <c r="AA169" s="233"/>
      <c r="AB169" s="233"/>
      <c r="AC169" s="233">
        <f t="shared" si="513"/>
        <v>0</v>
      </c>
      <c r="AD169" s="233"/>
      <c r="AE169" s="233"/>
      <c r="AF169" s="233">
        <f t="shared" si="514"/>
        <v>0</v>
      </c>
      <c r="AG169" s="233">
        <f>AA169+AD169</f>
        <v>0</v>
      </c>
      <c r="AH169" s="233"/>
      <c r="AI169" s="233">
        <v>0</v>
      </c>
      <c r="AJ169" s="233"/>
      <c r="AK169" s="233">
        <f t="shared" si="515"/>
        <v>0</v>
      </c>
      <c r="AL169" s="233">
        <f>AA169-AK169</f>
        <v>0</v>
      </c>
      <c r="AM169" s="870"/>
      <c r="AN169" s="233"/>
      <c r="AO169" s="427">
        <v>1</v>
      </c>
      <c r="AP169" s="233"/>
      <c r="AQ169" s="233"/>
      <c r="AR169" s="233"/>
      <c r="AS169" s="233">
        <f t="shared" si="516"/>
        <v>0</v>
      </c>
      <c r="AT169" s="233">
        <f>AJ169</f>
        <v>0</v>
      </c>
      <c r="AU169" s="233"/>
      <c r="AV169" s="233">
        <f t="shared" si="517"/>
        <v>0</v>
      </c>
      <c r="AW169" s="233">
        <f>AZ169-AT169</f>
        <v>0</v>
      </c>
      <c r="AX169" s="233">
        <f>BA169-AU169</f>
        <v>0</v>
      </c>
      <c r="AY169" s="233">
        <f t="shared" si="518"/>
        <v>0</v>
      </c>
      <c r="AZ169" s="233">
        <f>AT169</f>
        <v>0</v>
      </c>
      <c r="BA169" s="233"/>
      <c r="BB169" s="233">
        <f t="shared" si="519"/>
        <v>0</v>
      </c>
      <c r="BC169" s="233"/>
      <c r="BD169" s="233"/>
      <c r="BE169" s="233">
        <f t="shared" si="520"/>
        <v>0</v>
      </c>
      <c r="BF169" s="233">
        <f t="shared" si="521"/>
        <v>0</v>
      </c>
      <c r="BG169" s="233">
        <f t="shared" si="521"/>
        <v>0</v>
      </c>
      <c r="BH169" s="233">
        <f t="shared" si="522"/>
        <v>0</v>
      </c>
      <c r="BI169" s="233">
        <f>BC169</f>
        <v>0</v>
      </c>
      <c r="BJ169" s="233"/>
      <c r="BK169" s="428">
        <v>1</v>
      </c>
      <c r="BL169" s="170">
        <f t="shared" si="505"/>
        <v>0</v>
      </c>
      <c r="BM169" s="170"/>
      <c r="BN169" s="170"/>
      <c r="BO169" s="170"/>
      <c r="BP169" s="170"/>
      <c r="BQ169" s="170"/>
      <c r="BR169" s="170"/>
      <c r="BS169" s="170">
        <f>BT169+BU169</f>
        <v>0</v>
      </c>
      <c r="BT169" s="170"/>
      <c r="BU169" s="170"/>
      <c r="BV169" s="233">
        <f>BW169+BX169</f>
        <v>0</v>
      </c>
      <c r="BW169" s="233"/>
      <c r="BX169" s="233"/>
      <c r="BY169" s="233">
        <f t="shared" si="523"/>
        <v>0</v>
      </c>
      <c r="BZ169" s="233">
        <f>CC169-BW169</f>
        <v>0</v>
      </c>
      <c r="CA169" s="233">
        <f>CD169-BX169</f>
        <v>0</v>
      </c>
      <c r="CB169" s="233">
        <f>CC169+CD169</f>
        <v>0</v>
      </c>
      <c r="CC169" s="233">
        <f>BI169</f>
        <v>0</v>
      </c>
      <c r="CD169" s="233"/>
      <c r="CE169" s="233">
        <v>1</v>
      </c>
      <c r="CF169" s="170">
        <f t="shared" si="506"/>
        <v>0</v>
      </c>
      <c r="CG169" s="233"/>
      <c r="CH169" s="233">
        <f t="shared" si="524"/>
        <v>0</v>
      </c>
      <c r="CI169" s="233">
        <f>BY169</f>
        <v>0</v>
      </c>
      <c r="CJ169" s="233"/>
      <c r="CK169" s="233">
        <f t="shared" si="525"/>
        <v>0</v>
      </c>
      <c r="CL169" s="233">
        <f>CR169-CI169</f>
        <v>0</v>
      </c>
      <c r="CM169" s="233">
        <f>CS169-CJ169</f>
        <v>0</v>
      </c>
      <c r="CN169" s="233">
        <f t="shared" si="498"/>
        <v>0</v>
      </c>
      <c r="CO169" s="233">
        <f t="shared" si="498"/>
        <v>0</v>
      </c>
      <c r="CP169" s="233">
        <f t="shared" si="498"/>
        <v>0</v>
      </c>
      <c r="CQ169" s="233">
        <f t="shared" si="526"/>
        <v>0</v>
      </c>
      <c r="CR169" s="233">
        <v>0</v>
      </c>
      <c r="CS169" s="233"/>
      <c r="CT169" s="233">
        <f>CU169+CV169</f>
        <v>0</v>
      </c>
      <c r="CU169" s="233">
        <f>CA169</f>
        <v>0</v>
      </c>
      <c r="CV169" s="233"/>
      <c r="CW169" s="233">
        <f>CX169+CY169</f>
        <v>71.220320000000001</v>
      </c>
      <c r="CX169" s="233">
        <v>71.220320000000001</v>
      </c>
      <c r="CY169" s="233"/>
      <c r="CZ169" s="233">
        <f t="shared" si="527"/>
        <v>0</v>
      </c>
      <c r="DA169" s="233">
        <v>0</v>
      </c>
      <c r="DB169" s="233"/>
      <c r="DC169" s="233"/>
      <c r="DD169" s="233"/>
      <c r="DE169" s="233"/>
      <c r="DF169" s="233">
        <f>DG169+DH169</f>
        <v>0</v>
      </c>
      <c r="DG169" s="233">
        <f>DJ169-CX169</f>
        <v>0</v>
      </c>
      <c r="DH169" s="233"/>
      <c r="DI169" s="233">
        <f>DJ169+DL169</f>
        <v>71.220320000000001</v>
      </c>
      <c r="DJ169" s="233">
        <v>71.220320000000001</v>
      </c>
      <c r="DK169" s="233">
        <v>0</v>
      </c>
      <c r="DL169" s="233">
        <v>0</v>
      </c>
      <c r="DM169" s="261">
        <f t="shared" si="499"/>
        <v>0</v>
      </c>
      <c r="DN169" s="409">
        <f t="shared" si="467"/>
        <v>0</v>
      </c>
      <c r="DO169" s="233">
        <v>0</v>
      </c>
      <c r="DP169" s="233"/>
      <c r="DQ169" s="233"/>
      <c r="DR169" s="233">
        <f t="shared" ref="DR169:DR170" si="534">DT169</f>
        <v>71.220320000000001</v>
      </c>
      <c r="DS169" s="423">
        <f>DR169/DI169</f>
        <v>1</v>
      </c>
      <c r="DT169" s="233">
        <f>DJ169-DO169</f>
        <v>71.220320000000001</v>
      </c>
      <c r="DU169" s="233"/>
      <c r="DV169" s="233"/>
      <c r="DW169" s="233"/>
      <c r="DX169" s="233">
        <f t="shared" ref="DX169:DX170" si="535">DZ169+EB169+ED169</f>
        <v>0</v>
      </c>
      <c r="DY169" s="280">
        <f t="shared" si="528"/>
        <v>0</v>
      </c>
      <c r="DZ169" s="233">
        <v>0</v>
      </c>
      <c r="EA169" s="280">
        <f t="shared" si="529"/>
        <v>0</v>
      </c>
      <c r="EB169" s="170">
        <v>0</v>
      </c>
      <c r="EC169" s="280">
        <v>0</v>
      </c>
      <c r="ED169" s="170">
        <v>0</v>
      </c>
      <c r="EE169" s="280">
        <v>0</v>
      </c>
      <c r="EF169" s="233">
        <f>EN169+ES169</f>
        <v>0</v>
      </c>
      <c r="EG169" s="238">
        <f t="shared" si="530"/>
        <v>0</v>
      </c>
      <c r="EH169" s="216" t="e">
        <f t="shared" si="460"/>
        <v>#DIV/0!</v>
      </c>
      <c r="EI169" s="238"/>
      <c r="EJ169" s="238"/>
      <c r="EK169" s="238"/>
      <c r="EL169" s="238"/>
      <c r="EM169" s="238"/>
      <c r="EN169" s="233">
        <v>0</v>
      </c>
      <c r="EO169" s="238">
        <f t="shared" si="531"/>
        <v>0</v>
      </c>
      <c r="EP169" s="233">
        <v>0</v>
      </c>
      <c r="EQ169" s="238">
        <v>0</v>
      </c>
      <c r="ER169" s="233">
        <v>0</v>
      </c>
      <c r="ES169" s="238">
        <v>0</v>
      </c>
      <c r="ET169" s="233"/>
      <c r="EU169" s="171">
        <f t="shared" si="486"/>
        <v>71.220320000000001</v>
      </c>
      <c r="EV169" s="238">
        <f t="shared" si="468"/>
        <v>1</v>
      </c>
      <c r="EW169" s="233">
        <f t="shared" ref="EW169:EW173" si="536">DJ169-EN169</f>
        <v>71.220320000000001</v>
      </c>
      <c r="EX169" s="233"/>
      <c r="EY169" s="233"/>
      <c r="EZ169" s="232">
        <f t="shared" ref="EZ169:EZ170" si="537">FB169</f>
        <v>71.220320000000001</v>
      </c>
      <c r="FA169" s="161">
        <f t="shared" si="532"/>
        <v>1</v>
      </c>
      <c r="FB169" s="232">
        <v>71.220320000000001</v>
      </c>
      <c r="FC169" s="161">
        <f t="shared" si="533"/>
        <v>1</v>
      </c>
      <c r="FD169" s="233"/>
      <c r="FE169" s="233"/>
      <c r="FF169" s="233"/>
      <c r="FG169" s="233"/>
      <c r="FH169" s="232">
        <f>FJ169+FK169</f>
        <v>0</v>
      </c>
      <c r="FI169" s="161">
        <f t="shared" si="493"/>
        <v>0</v>
      </c>
      <c r="FJ169" s="232">
        <v>0</v>
      </c>
      <c r="FK169" s="161">
        <f t="shared" si="494"/>
        <v>0</v>
      </c>
      <c r="FL169" s="233"/>
      <c r="FM169" s="233"/>
      <c r="FN169" s="233"/>
      <c r="FO169" s="239"/>
    </row>
    <row r="170" spans="1:171" s="240" customFormat="1" ht="20.25" hidden="1" customHeight="1" x14ac:dyDescent="0.25">
      <c r="A170" s="447"/>
      <c r="B170" s="448"/>
      <c r="C170" s="449" t="s">
        <v>166</v>
      </c>
      <c r="D170" s="450" t="s">
        <v>146</v>
      </c>
      <c r="E170" s="232">
        <f t="shared" si="500"/>
        <v>88005.222139999998</v>
      </c>
      <c r="F170" s="232">
        <v>87202.021139999997</v>
      </c>
      <c r="G170" s="232">
        <v>803.20100000000002</v>
      </c>
      <c r="H170" s="232">
        <f t="shared" si="501"/>
        <v>0</v>
      </c>
      <c r="I170" s="232">
        <f t="shared" si="502"/>
        <v>0</v>
      </c>
      <c r="J170" s="232">
        <f t="shared" si="502"/>
        <v>0</v>
      </c>
      <c r="K170" s="232">
        <f t="shared" si="503"/>
        <v>88005.222139999998</v>
      </c>
      <c r="L170" s="232">
        <v>87202.021139999997</v>
      </c>
      <c r="M170" s="232">
        <v>803.20100000000002</v>
      </c>
      <c r="N170" s="232">
        <f t="shared" si="507"/>
        <v>0</v>
      </c>
      <c r="O170" s="232">
        <f t="shared" si="508"/>
        <v>0</v>
      </c>
      <c r="P170" s="232">
        <f t="shared" si="508"/>
        <v>0</v>
      </c>
      <c r="Q170" s="233">
        <f t="shared" si="504"/>
        <v>88005.222139999998</v>
      </c>
      <c r="R170" s="233">
        <v>87202.021139999997</v>
      </c>
      <c r="S170" s="233">
        <v>803.20100000000002</v>
      </c>
      <c r="T170" s="233">
        <f t="shared" si="509"/>
        <v>100000</v>
      </c>
      <c r="U170" s="233">
        <v>0</v>
      </c>
      <c r="V170" s="233">
        <v>100000</v>
      </c>
      <c r="W170" s="233" t="e">
        <f t="shared" si="510"/>
        <v>#REF!</v>
      </c>
      <c r="X170" s="233" t="e">
        <f t="shared" si="511"/>
        <v>#REF!</v>
      </c>
      <c r="Y170" s="233">
        <f t="shared" si="511"/>
        <v>-100000</v>
      </c>
      <c r="Z170" s="233" t="e">
        <f t="shared" si="512"/>
        <v>#REF!</v>
      </c>
      <c r="AA170" s="233" t="e">
        <f>'[1]2017_с остатком на торги'!$AG$130</f>
        <v>#REF!</v>
      </c>
      <c r="AB170" s="233"/>
      <c r="AC170" s="233">
        <f t="shared" si="513"/>
        <v>0</v>
      </c>
      <c r="AD170" s="233">
        <v>0</v>
      </c>
      <c r="AE170" s="233"/>
      <c r="AF170" s="233" t="e">
        <f t="shared" si="514"/>
        <v>#REF!</v>
      </c>
      <c r="AG170" s="233" t="e">
        <f>AA170+AD170</f>
        <v>#REF!</v>
      </c>
      <c r="AH170" s="233"/>
      <c r="AI170" s="233">
        <v>0</v>
      </c>
      <c r="AJ170" s="233">
        <v>31429.14673</v>
      </c>
      <c r="AK170" s="233" t="e">
        <f t="shared" si="515"/>
        <v>#REF!</v>
      </c>
      <c r="AL170" s="233" t="e">
        <f>AF170-AJ170</f>
        <v>#REF!</v>
      </c>
      <c r="AM170" s="870"/>
      <c r="AN170" s="233"/>
      <c r="AO170" s="427">
        <v>1</v>
      </c>
      <c r="AP170" s="233">
        <v>38370.509960000003</v>
      </c>
      <c r="AQ170" s="233">
        <v>61971.978049999998</v>
      </c>
      <c r="AR170" s="233" t="e">
        <f>AF170-AP170-AQ170</f>
        <v>#REF!</v>
      </c>
      <c r="AS170" s="233">
        <f t="shared" si="516"/>
        <v>60000</v>
      </c>
      <c r="AT170" s="233">
        <v>60000</v>
      </c>
      <c r="AU170" s="233"/>
      <c r="AV170" s="233">
        <f t="shared" si="517"/>
        <v>0</v>
      </c>
      <c r="AW170" s="233">
        <f>AZ170-AT170</f>
        <v>0</v>
      </c>
      <c r="AX170" s="233">
        <v>0</v>
      </c>
      <c r="AY170" s="233">
        <f t="shared" si="518"/>
        <v>60000</v>
      </c>
      <c r="AZ170" s="233">
        <f>AT170</f>
        <v>60000</v>
      </c>
      <c r="BA170" s="233"/>
      <c r="BB170" s="233">
        <f t="shared" si="519"/>
        <v>0</v>
      </c>
      <c r="BC170" s="233"/>
      <c r="BD170" s="233"/>
      <c r="BE170" s="233">
        <f t="shared" si="520"/>
        <v>0</v>
      </c>
      <c r="BF170" s="233">
        <f t="shared" si="521"/>
        <v>0</v>
      </c>
      <c r="BG170" s="233">
        <f t="shared" si="521"/>
        <v>0</v>
      </c>
      <c r="BH170" s="233">
        <f t="shared" si="522"/>
        <v>66356.345929999996</v>
      </c>
      <c r="BI170" s="233">
        <v>66356.345929999996</v>
      </c>
      <c r="BJ170" s="233"/>
      <c r="BK170" s="428">
        <v>1</v>
      </c>
      <c r="BL170" s="170">
        <f t="shared" si="505"/>
        <v>60000</v>
      </c>
      <c r="BM170" s="170">
        <f>BN170+BO170</f>
        <v>0</v>
      </c>
      <c r="BN170" s="170"/>
      <c r="BO170" s="170"/>
      <c r="BP170" s="170">
        <f>BQ170+BR170</f>
        <v>0</v>
      </c>
      <c r="BQ170" s="170"/>
      <c r="BR170" s="170"/>
      <c r="BS170" s="170">
        <f>BT170+BU170</f>
        <v>60000</v>
      </c>
      <c r="BT170" s="170">
        <f>AZ170-BN170-BQ170</f>
        <v>60000</v>
      </c>
      <c r="BU170" s="170"/>
      <c r="BV170" s="233">
        <f>BW170+BX170</f>
        <v>0</v>
      </c>
      <c r="BW170" s="233"/>
      <c r="BX170" s="233"/>
      <c r="BY170" s="233">
        <f t="shared" si="523"/>
        <v>0</v>
      </c>
      <c r="BZ170" s="233">
        <f>CC170-BI170</f>
        <v>0</v>
      </c>
      <c r="CA170" s="233"/>
      <c r="CB170" s="233">
        <f>CC170+CD170</f>
        <v>66356.345929999996</v>
      </c>
      <c r="CC170" s="233">
        <v>66356.345929999996</v>
      </c>
      <c r="CD170" s="233"/>
      <c r="CE170" s="233">
        <v>1</v>
      </c>
      <c r="CF170" s="170">
        <f t="shared" si="506"/>
        <v>0</v>
      </c>
      <c r="CG170" s="233"/>
      <c r="CH170" s="233">
        <f t="shared" si="524"/>
        <v>63000</v>
      </c>
      <c r="CI170" s="233">
        <v>63000</v>
      </c>
      <c r="CJ170" s="233"/>
      <c r="CK170" s="233">
        <f t="shared" si="525"/>
        <v>0</v>
      </c>
      <c r="CL170" s="233">
        <f>CR170-CI170</f>
        <v>0</v>
      </c>
      <c r="CM170" s="233">
        <v>0</v>
      </c>
      <c r="CN170" s="233">
        <f t="shared" si="498"/>
        <v>0</v>
      </c>
      <c r="CO170" s="233">
        <f t="shared" si="498"/>
        <v>0</v>
      </c>
      <c r="CP170" s="233">
        <f t="shared" si="498"/>
        <v>0</v>
      </c>
      <c r="CQ170" s="233">
        <f t="shared" si="526"/>
        <v>63000</v>
      </c>
      <c r="CR170" s="233">
        <v>63000</v>
      </c>
      <c r="CS170" s="233"/>
      <c r="CT170" s="233">
        <f>CU170+CV170</f>
        <v>0</v>
      </c>
      <c r="CU170" s="233">
        <f>CA170</f>
        <v>0</v>
      </c>
      <c r="CV170" s="233"/>
      <c r="CW170" s="233">
        <f>CX170+CY170</f>
        <v>93663.022580000004</v>
      </c>
      <c r="CX170" s="233">
        <v>93663.022580000004</v>
      </c>
      <c r="CY170" s="233"/>
      <c r="CZ170" s="233">
        <f t="shared" si="527"/>
        <v>63000</v>
      </c>
      <c r="DA170" s="233">
        <v>63000</v>
      </c>
      <c r="DB170" s="233"/>
      <c r="DC170" s="233"/>
      <c r="DD170" s="233"/>
      <c r="DE170" s="233"/>
      <c r="DF170" s="233">
        <f>DG170+DH170</f>
        <v>-1979.6515900000086</v>
      </c>
      <c r="DG170" s="233">
        <f>DJ170-CX170</f>
        <v>-1979.6515900000086</v>
      </c>
      <c r="DH170" s="233"/>
      <c r="DI170" s="233">
        <f>DJ170+DL170</f>
        <v>91683.370989999996</v>
      </c>
      <c r="DJ170" s="233">
        <v>91683.370989999996</v>
      </c>
      <c r="DK170" s="233">
        <v>0</v>
      </c>
      <c r="DL170" s="233">
        <v>0</v>
      </c>
      <c r="DM170" s="261">
        <f t="shared" si="499"/>
        <v>49969.49553</v>
      </c>
      <c r="DN170" s="409">
        <f t="shared" si="467"/>
        <v>0.54502245053195331</v>
      </c>
      <c r="DO170" s="233">
        <v>49969.49553</v>
      </c>
      <c r="DP170" s="233"/>
      <c r="DQ170" s="233"/>
      <c r="DR170" s="233">
        <f t="shared" si="534"/>
        <v>41713.875459999996</v>
      </c>
      <c r="DS170" s="423">
        <f>DR170/DI170</f>
        <v>0.45497754946804664</v>
      </c>
      <c r="DT170" s="233">
        <f>DJ170-DO170</f>
        <v>41713.875459999996</v>
      </c>
      <c r="DU170" s="233"/>
      <c r="DV170" s="233"/>
      <c r="DW170" s="233"/>
      <c r="DX170" s="233">
        <f t="shared" si="535"/>
        <v>29550.57071</v>
      </c>
      <c r="DY170" s="280">
        <f t="shared" si="528"/>
        <v>0.32231112786225008</v>
      </c>
      <c r="DZ170" s="233">
        <v>29550.57071</v>
      </c>
      <c r="EA170" s="280">
        <f t="shared" si="529"/>
        <v>0.32231112786225008</v>
      </c>
      <c r="EB170" s="170">
        <v>0</v>
      </c>
      <c r="EC170" s="280">
        <v>0</v>
      </c>
      <c r="ED170" s="170">
        <v>0</v>
      </c>
      <c r="EE170" s="280">
        <v>0</v>
      </c>
      <c r="EF170" s="233">
        <f>EN170+ES170</f>
        <v>45214.276489999997</v>
      </c>
      <c r="EG170" s="238">
        <f t="shared" si="530"/>
        <v>0.49315678515934547</v>
      </c>
      <c r="EH170" s="216">
        <f t="shared" si="460"/>
        <v>0.90483756160505702</v>
      </c>
      <c r="EI170" s="238"/>
      <c r="EJ170" s="238"/>
      <c r="EK170" s="238"/>
      <c r="EL170" s="238"/>
      <c r="EM170" s="238"/>
      <c r="EN170" s="233">
        <v>45214.276489999997</v>
      </c>
      <c r="EO170" s="238">
        <f t="shared" si="531"/>
        <v>0.49315678515934547</v>
      </c>
      <c r="EP170" s="233">
        <v>0</v>
      </c>
      <c r="EQ170" s="238">
        <v>0</v>
      </c>
      <c r="ER170" s="233">
        <v>0</v>
      </c>
      <c r="ES170" s="238">
        <v>0</v>
      </c>
      <c r="ET170" s="233"/>
      <c r="EU170" s="171">
        <f t="shared" si="486"/>
        <v>46469.094499999999</v>
      </c>
      <c r="EV170" s="238">
        <f t="shared" si="468"/>
        <v>0.50684321484065453</v>
      </c>
      <c r="EW170" s="233">
        <f t="shared" si="536"/>
        <v>46469.094499999999</v>
      </c>
      <c r="EX170" s="233"/>
      <c r="EY170" s="233"/>
      <c r="EZ170" s="232">
        <f t="shared" si="537"/>
        <v>68235.036370000002</v>
      </c>
      <c r="FA170" s="161">
        <f t="shared" si="532"/>
        <v>0.74424659164683715</v>
      </c>
      <c r="FB170" s="232">
        <v>68235.036370000002</v>
      </c>
      <c r="FC170" s="161">
        <f t="shared" si="533"/>
        <v>0.74424659164683715</v>
      </c>
      <c r="FD170" s="233"/>
      <c r="FE170" s="233"/>
      <c r="FF170" s="233"/>
      <c r="FG170" s="233"/>
      <c r="FH170" s="232">
        <f>FJ170+FK170</f>
        <v>3305.6019741490163</v>
      </c>
      <c r="FI170" s="161">
        <f t="shared" si="493"/>
        <v>3.6054542262735537E-2</v>
      </c>
      <c r="FJ170" s="232">
        <v>3305.56592</v>
      </c>
      <c r="FK170" s="161">
        <f t="shared" si="494"/>
        <v>3.6054149016407147E-2</v>
      </c>
      <c r="FL170" s="233"/>
      <c r="FM170" s="233"/>
      <c r="FN170" s="233"/>
      <c r="FO170" s="239"/>
    </row>
    <row r="171" spans="1:171" s="416" customFormat="1" ht="54" hidden="1" customHeight="1" x14ac:dyDescent="0.25">
      <c r="B171" s="451" t="s">
        <v>95</v>
      </c>
      <c r="C171" s="432" t="s">
        <v>298</v>
      </c>
      <c r="D171" s="419" t="s">
        <v>299</v>
      </c>
      <c r="E171" s="452">
        <f t="shared" si="500"/>
        <v>102533.29598</v>
      </c>
      <c r="F171" s="420">
        <f>F172</f>
        <v>102533.29598</v>
      </c>
      <c r="G171" s="420">
        <f>G172</f>
        <v>0</v>
      </c>
      <c r="H171" s="452">
        <f t="shared" si="501"/>
        <v>0</v>
      </c>
      <c r="I171" s="420">
        <f>I172</f>
        <v>0</v>
      </c>
      <c r="J171" s="420">
        <f>J172</f>
        <v>0</v>
      </c>
      <c r="K171" s="452">
        <f t="shared" si="503"/>
        <v>102533.29598</v>
      </c>
      <c r="L171" s="420">
        <f>L172</f>
        <v>102533.29598</v>
      </c>
      <c r="M171" s="420">
        <f>M172</f>
        <v>0</v>
      </c>
      <c r="N171" s="452">
        <f t="shared" si="507"/>
        <v>0</v>
      </c>
      <c r="O171" s="420">
        <f>O172</f>
        <v>0</v>
      </c>
      <c r="P171" s="420">
        <f>P172</f>
        <v>0</v>
      </c>
      <c r="Q171" s="436">
        <f t="shared" si="504"/>
        <v>102533.29598</v>
      </c>
      <c r="R171" s="261">
        <f>R172</f>
        <v>102533.29598</v>
      </c>
      <c r="S171" s="261">
        <f>S172</f>
        <v>0</v>
      </c>
      <c r="T171" s="436">
        <f t="shared" si="509"/>
        <v>100000</v>
      </c>
      <c r="U171" s="261">
        <f>U172</f>
        <v>0</v>
      </c>
      <c r="V171" s="261">
        <f>V172</f>
        <v>100000</v>
      </c>
      <c r="W171" s="436" t="e">
        <f t="shared" si="510"/>
        <v>#REF!</v>
      </c>
      <c r="X171" s="261" t="e">
        <f>AA171</f>
        <v>#REF!</v>
      </c>
      <c r="Y171" s="261">
        <f>Y172</f>
        <v>-100000</v>
      </c>
      <c r="Z171" s="261" t="e">
        <f t="shared" si="512"/>
        <v>#REF!</v>
      </c>
      <c r="AA171" s="261" t="e">
        <f>AA172</f>
        <v>#REF!</v>
      </c>
      <c r="AB171" s="261">
        <f>AB172</f>
        <v>0</v>
      </c>
      <c r="AC171" s="261">
        <f t="shared" si="513"/>
        <v>0</v>
      </c>
      <c r="AD171" s="261">
        <f>AD172</f>
        <v>0</v>
      </c>
      <c r="AE171" s="261">
        <f>AE172</f>
        <v>0</v>
      </c>
      <c r="AF171" s="261" t="e">
        <f t="shared" si="514"/>
        <v>#REF!</v>
      </c>
      <c r="AG171" s="261" t="e">
        <f>AG172</f>
        <v>#REF!</v>
      </c>
      <c r="AH171" s="261">
        <f>AH172</f>
        <v>0</v>
      </c>
      <c r="AI171" s="261">
        <v>0</v>
      </c>
      <c r="AJ171" s="261"/>
      <c r="AK171" s="261" t="e">
        <f t="shared" si="515"/>
        <v>#REF!</v>
      </c>
      <c r="AL171" s="261" t="e">
        <f>AF171-AJ171</f>
        <v>#REF!</v>
      </c>
      <c r="AM171" s="862" t="s">
        <v>300</v>
      </c>
      <c r="AN171" s="433" t="s">
        <v>300</v>
      </c>
      <c r="AO171" s="421">
        <v>1</v>
      </c>
      <c r="AP171" s="434">
        <f>AP172</f>
        <v>0</v>
      </c>
      <c r="AQ171" s="434">
        <f>AQ172</f>
        <v>0</v>
      </c>
      <c r="AR171" s="434" t="e">
        <f>AR172</f>
        <v>#REF!</v>
      </c>
      <c r="AS171" s="261">
        <f t="shared" si="516"/>
        <v>101230.618</v>
      </c>
      <c r="AT171" s="261">
        <f>AT172</f>
        <v>101230.618</v>
      </c>
      <c r="AU171" s="261">
        <f>AU172</f>
        <v>0</v>
      </c>
      <c r="AV171" s="261">
        <f t="shared" si="517"/>
        <v>-10000</v>
      </c>
      <c r="AW171" s="261">
        <f>AW172</f>
        <v>-10000</v>
      </c>
      <c r="AX171" s="261">
        <f>AX172</f>
        <v>0</v>
      </c>
      <c r="AY171" s="261">
        <f t="shared" si="518"/>
        <v>91230.618000000002</v>
      </c>
      <c r="AZ171" s="261">
        <f>AZ172</f>
        <v>91230.618000000002</v>
      </c>
      <c r="BA171" s="261">
        <f>BA172</f>
        <v>0</v>
      </c>
      <c r="BB171" s="261">
        <f t="shared" si="519"/>
        <v>100000</v>
      </c>
      <c r="BC171" s="261">
        <f>BC172</f>
        <v>100000</v>
      </c>
      <c r="BD171" s="261">
        <f>BD172</f>
        <v>0</v>
      </c>
      <c r="BE171" s="261">
        <f t="shared" si="520"/>
        <v>0</v>
      </c>
      <c r="BF171" s="261">
        <f>BF172+BF173</f>
        <v>0</v>
      </c>
      <c r="BG171" s="261">
        <f>BG172</f>
        <v>0</v>
      </c>
      <c r="BH171" s="261">
        <f t="shared" si="522"/>
        <v>91230.618000000002</v>
      </c>
      <c r="BI171" s="261">
        <f>BI172</f>
        <v>91230.618000000002</v>
      </c>
      <c r="BJ171" s="261">
        <f>BJ172</f>
        <v>0</v>
      </c>
      <c r="BK171" s="435">
        <v>1</v>
      </c>
      <c r="BL171" s="210">
        <f t="shared" si="505"/>
        <v>91230.618000000002</v>
      </c>
      <c r="BM171" s="210"/>
      <c r="BN171" s="210"/>
      <c r="BO171" s="210"/>
      <c r="BP171" s="210"/>
      <c r="BQ171" s="210"/>
      <c r="BR171" s="210"/>
      <c r="BS171" s="210">
        <f>BT171</f>
        <v>91230.618000000002</v>
      </c>
      <c r="BT171" s="210">
        <f>AZ171-BN171-BQ171</f>
        <v>91230.618000000002</v>
      </c>
      <c r="BU171" s="210"/>
      <c r="BV171" s="261">
        <f>BW171+BX171</f>
        <v>101230.618</v>
      </c>
      <c r="BW171" s="261">
        <f>BW172</f>
        <v>101230.618</v>
      </c>
      <c r="BX171" s="261">
        <f>BX172</f>
        <v>0</v>
      </c>
      <c r="BY171" s="261">
        <f t="shared" si="523"/>
        <v>-51230.618000000002</v>
      </c>
      <c r="BZ171" s="261">
        <f>BZ172</f>
        <v>-51230.618000000002</v>
      </c>
      <c r="CA171" s="261">
        <f>CA172</f>
        <v>0</v>
      </c>
      <c r="CB171" s="261">
        <f>CB172</f>
        <v>40000</v>
      </c>
      <c r="CC171" s="261">
        <f>CC172</f>
        <v>40000</v>
      </c>
      <c r="CD171" s="261">
        <f>CD172</f>
        <v>0</v>
      </c>
      <c r="CE171" s="261">
        <v>1</v>
      </c>
      <c r="CF171" s="210">
        <f t="shared" si="506"/>
        <v>101230.618</v>
      </c>
      <c r="CG171" s="437" t="s">
        <v>301</v>
      </c>
      <c r="CH171" s="261">
        <f t="shared" si="524"/>
        <v>104267.5365</v>
      </c>
      <c r="CI171" s="261">
        <f>CI172</f>
        <v>104267.5365</v>
      </c>
      <c r="CJ171" s="261">
        <f>CJ172</f>
        <v>0</v>
      </c>
      <c r="CK171" s="261">
        <f t="shared" si="525"/>
        <v>0</v>
      </c>
      <c r="CL171" s="261">
        <f>CL172</f>
        <v>0</v>
      </c>
      <c r="CM171" s="261">
        <f>CM172</f>
        <v>0</v>
      </c>
      <c r="CN171" s="261">
        <f>CN172+CN177</f>
        <v>0</v>
      </c>
      <c r="CO171" s="261">
        <f>CO172+CO177</f>
        <v>0</v>
      </c>
      <c r="CP171" s="261">
        <f>CP172+CP177</f>
        <v>0</v>
      </c>
      <c r="CQ171" s="261">
        <f t="shared" si="526"/>
        <v>104267.5365</v>
      </c>
      <c r="CR171" s="261">
        <f t="shared" ref="CR171:CY171" si="538">CR172</f>
        <v>104267.5365</v>
      </c>
      <c r="CS171" s="261">
        <f t="shared" si="538"/>
        <v>0</v>
      </c>
      <c r="CT171" s="261">
        <f t="shared" si="538"/>
        <v>0</v>
      </c>
      <c r="CU171" s="261">
        <f t="shared" si="538"/>
        <v>0</v>
      </c>
      <c r="CV171" s="261">
        <f t="shared" si="538"/>
        <v>0</v>
      </c>
      <c r="CW171" s="261">
        <f t="shared" si="538"/>
        <v>0</v>
      </c>
      <c r="CX171" s="261">
        <f t="shared" si="538"/>
        <v>0</v>
      </c>
      <c r="CY171" s="261">
        <f t="shared" si="538"/>
        <v>0</v>
      </c>
      <c r="CZ171" s="261">
        <f t="shared" si="527"/>
        <v>40000</v>
      </c>
      <c r="DA171" s="261">
        <f>DA172</f>
        <v>40000</v>
      </c>
      <c r="DB171" s="261">
        <f>DB172</f>
        <v>0</v>
      </c>
      <c r="DC171" s="261"/>
      <c r="DD171" s="261"/>
      <c r="DE171" s="261"/>
      <c r="DF171" s="261">
        <f t="shared" ref="DF171:ES171" si="539">DF172</f>
        <v>0</v>
      </c>
      <c r="DG171" s="261">
        <f t="shared" si="539"/>
        <v>0</v>
      </c>
      <c r="DH171" s="261">
        <f t="shared" si="539"/>
        <v>0</v>
      </c>
      <c r="DI171" s="261">
        <f t="shared" si="539"/>
        <v>0</v>
      </c>
      <c r="DJ171" s="261">
        <f t="shared" si="539"/>
        <v>0</v>
      </c>
      <c r="DK171" s="261"/>
      <c r="DL171" s="261">
        <f t="shared" si="539"/>
        <v>0</v>
      </c>
      <c r="DM171" s="261">
        <f t="shared" si="499"/>
        <v>0</v>
      </c>
      <c r="DN171" s="409" t="e">
        <f t="shared" si="467"/>
        <v>#DIV/0!</v>
      </c>
      <c r="DO171" s="261"/>
      <c r="DP171" s="261"/>
      <c r="DQ171" s="261"/>
      <c r="DR171" s="261"/>
      <c r="DS171" s="261"/>
      <c r="DT171" s="261"/>
      <c r="DU171" s="261"/>
      <c r="DV171" s="261"/>
      <c r="DW171" s="261"/>
      <c r="DX171" s="261" t="e">
        <f t="shared" si="539"/>
        <v>#DIV/0!</v>
      </c>
      <c r="DY171" s="160" t="e">
        <f t="shared" si="528"/>
        <v>#DIV/0!</v>
      </c>
      <c r="DZ171" s="261">
        <f t="shared" si="539"/>
        <v>0</v>
      </c>
      <c r="EA171" s="176" t="e">
        <f t="shared" si="529"/>
        <v>#DIV/0!</v>
      </c>
      <c r="EB171" s="171">
        <v>0</v>
      </c>
      <c r="EC171" s="176">
        <v>0</v>
      </c>
      <c r="ED171" s="155">
        <v>0</v>
      </c>
      <c r="EE171" s="176" t="e">
        <f t="shared" ref="EE171:EE173" si="540">EE172+EE181+EE186+EE189</f>
        <v>#DIV/0!</v>
      </c>
      <c r="EF171" s="261">
        <f t="shared" si="539"/>
        <v>0</v>
      </c>
      <c r="EG171" s="161" t="e">
        <f t="shared" si="530"/>
        <v>#DIV/0!</v>
      </c>
      <c r="EH171" s="216" t="e">
        <f t="shared" si="460"/>
        <v>#DIV/0!</v>
      </c>
      <c r="EI171" s="161"/>
      <c r="EJ171" s="161"/>
      <c r="EK171" s="161"/>
      <c r="EL171" s="161"/>
      <c r="EM171" s="161"/>
      <c r="EN171" s="261">
        <f t="shared" si="539"/>
        <v>0</v>
      </c>
      <c r="EO171" s="161" t="e">
        <f t="shared" si="531"/>
        <v>#DIV/0!</v>
      </c>
      <c r="EP171" s="261"/>
      <c r="EQ171" s="261"/>
      <c r="ER171" s="261"/>
      <c r="ES171" s="261">
        <f t="shared" si="539"/>
        <v>0</v>
      </c>
      <c r="ET171" s="261">
        <f>ET172</f>
        <v>0</v>
      </c>
      <c r="EU171" s="171">
        <f t="shared" si="486"/>
        <v>0</v>
      </c>
      <c r="EV171" s="161" t="e">
        <f t="shared" si="468"/>
        <v>#DIV/0!</v>
      </c>
      <c r="EW171" s="233">
        <f t="shared" si="536"/>
        <v>0</v>
      </c>
      <c r="EX171" s="261"/>
      <c r="EY171" s="261"/>
      <c r="EZ171" s="420"/>
      <c r="FA171" s="161" t="e">
        <f t="shared" si="532"/>
        <v>#DIV/0!</v>
      </c>
      <c r="FB171" s="420">
        <f t="shared" ref="FB171:FG171" si="541">FB172</f>
        <v>0</v>
      </c>
      <c r="FC171" s="161" t="e">
        <f t="shared" si="533"/>
        <v>#DIV/0!</v>
      </c>
      <c r="FD171" s="261"/>
      <c r="FE171" s="261"/>
      <c r="FF171" s="261"/>
      <c r="FG171" s="261">
        <f t="shared" si="541"/>
        <v>0</v>
      </c>
      <c r="FH171" s="420"/>
      <c r="FI171" s="161" t="e">
        <f t="shared" si="493"/>
        <v>#DIV/0!</v>
      </c>
      <c r="FJ171" s="420">
        <f t="shared" ref="FJ171:FO171" si="542">FJ172</f>
        <v>0</v>
      </c>
      <c r="FK171" s="161" t="e">
        <f t="shared" si="494"/>
        <v>#DIV/0!</v>
      </c>
      <c r="FL171" s="261"/>
      <c r="FM171" s="261"/>
      <c r="FN171" s="261"/>
      <c r="FO171" s="424">
        <f t="shared" si="542"/>
        <v>0</v>
      </c>
    </row>
    <row r="172" spans="1:171" s="240" customFormat="1" ht="24.75" hidden="1" customHeight="1" x14ac:dyDescent="0.25">
      <c r="B172" s="229"/>
      <c r="C172" s="449" t="s">
        <v>302</v>
      </c>
      <c r="D172" s="450" t="s">
        <v>296</v>
      </c>
      <c r="E172" s="232">
        <f t="shared" si="500"/>
        <v>102533.29598</v>
      </c>
      <c r="F172" s="232">
        <v>102533.29598</v>
      </c>
      <c r="G172" s="232"/>
      <c r="H172" s="232">
        <f t="shared" si="501"/>
        <v>0</v>
      </c>
      <c r="I172" s="232">
        <f>L172-F172</f>
        <v>0</v>
      </c>
      <c r="J172" s="232">
        <f>M172-G172</f>
        <v>0</v>
      </c>
      <c r="K172" s="232">
        <f t="shared" si="503"/>
        <v>102533.29598</v>
      </c>
      <c r="L172" s="232">
        <v>102533.29598</v>
      </c>
      <c r="M172" s="232"/>
      <c r="N172" s="232">
        <f t="shared" si="507"/>
        <v>0</v>
      </c>
      <c r="O172" s="232">
        <f>R172-L172</f>
        <v>0</v>
      </c>
      <c r="P172" s="232">
        <f>S172-M172</f>
        <v>0</v>
      </c>
      <c r="Q172" s="233">
        <f t="shared" si="504"/>
        <v>102533.29598</v>
      </c>
      <c r="R172" s="233">
        <v>102533.29598</v>
      </c>
      <c r="S172" s="233"/>
      <c r="T172" s="233">
        <f t="shared" si="509"/>
        <v>100000</v>
      </c>
      <c r="U172" s="233">
        <v>0</v>
      </c>
      <c r="V172" s="233">
        <v>100000</v>
      </c>
      <c r="W172" s="233" t="e">
        <f t="shared" si="510"/>
        <v>#REF!</v>
      </c>
      <c r="X172" s="233" t="e">
        <f>AA172-U172</f>
        <v>#REF!</v>
      </c>
      <c r="Y172" s="233">
        <f>AB172-V172</f>
        <v>-100000</v>
      </c>
      <c r="Z172" s="233" t="e">
        <f t="shared" si="512"/>
        <v>#REF!</v>
      </c>
      <c r="AA172" s="233" t="e">
        <f>'[1]2017_с остатком на торги'!$AG$132</f>
        <v>#REF!</v>
      </c>
      <c r="AB172" s="233"/>
      <c r="AC172" s="233">
        <f t="shared" si="513"/>
        <v>0</v>
      </c>
      <c r="AD172" s="233"/>
      <c r="AE172" s="233"/>
      <c r="AF172" s="233" t="e">
        <f t="shared" si="514"/>
        <v>#REF!</v>
      </c>
      <c r="AG172" s="233" t="e">
        <f>'[1]2017_с остатком на торги'!$AG$132</f>
        <v>#REF!</v>
      </c>
      <c r="AH172" s="233"/>
      <c r="AI172" s="233"/>
      <c r="AJ172" s="233"/>
      <c r="AK172" s="233" t="e">
        <f t="shared" si="515"/>
        <v>#REF!</v>
      </c>
      <c r="AL172" s="233" t="e">
        <f>AF172-AJ172</f>
        <v>#REF!</v>
      </c>
      <c r="AM172" s="862"/>
      <c r="AN172" s="233"/>
      <c r="AO172" s="427">
        <v>1</v>
      </c>
      <c r="AP172" s="233">
        <v>0</v>
      </c>
      <c r="AQ172" s="233">
        <v>0</v>
      </c>
      <c r="AR172" s="233" t="e">
        <f>AF172-AP172-AQ172</f>
        <v>#REF!</v>
      </c>
      <c r="AS172" s="233">
        <f t="shared" si="516"/>
        <v>101230.618</v>
      </c>
      <c r="AT172" s="233">
        <f>'[3]2018-2019 _с лимит75и50'!BQ141</f>
        <v>101230.618</v>
      </c>
      <c r="AU172" s="233"/>
      <c r="AV172" s="233">
        <f t="shared" si="517"/>
        <v>-10000</v>
      </c>
      <c r="AW172" s="233">
        <v>-10000</v>
      </c>
      <c r="AX172" s="233">
        <v>0</v>
      </c>
      <c r="AY172" s="233">
        <f t="shared" si="518"/>
        <v>91230.618000000002</v>
      </c>
      <c r="AZ172" s="233">
        <f>AT172+AW172</f>
        <v>91230.618000000002</v>
      </c>
      <c r="BA172" s="233"/>
      <c r="BB172" s="233">
        <f t="shared" si="519"/>
        <v>100000</v>
      </c>
      <c r="BC172" s="233">
        <v>100000</v>
      </c>
      <c r="BD172" s="233"/>
      <c r="BE172" s="233">
        <f t="shared" si="520"/>
        <v>0</v>
      </c>
      <c r="BF172" s="233">
        <f>BI172-AZ172</f>
        <v>0</v>
      </c>
      <c r="BG172" s="233">
        <f>BX172-BD172</f>
        <v>0</v>
      </c>
      <c r="BH172" s="233">
        <f t="shared" si="522"/>
        <v>91230.618000000002</v>
      </c>
      <c r="BI172" s="233">
        <f>AZ172</f>
        <v>91230.618000000002</v>
      </c>
      <c r="BJ172" s="233"/>
      <c r="BK172" s="428">
        <v>1</v>
      </c>
      <c r="BL172" s="170">
        <f t="shared" si="505"/>
        <v>91230.618000000002</v>
      </c>
      <c r="BM172" s="170"/>
      <c r="BN172" s="170"/>
      <c r="BO172" s="170"/>
      <c r="BP172" s="170"/>
      <c r="BQ172" s="170"/>
      <c r="BR172" s="170"/>
      <c r="BS172" s="170"/>
      <c r="BT172" s="170"/>
      <c r="BU172" s="170"/>
      <c r="BV172" s="233">
        <v>101230.618</v>
      </c>
      <c r="BW172" s="233">
        <v>101230.618</v>
      </c>
      <c r="BX172" s="233"/>
      <c r="BY172" s="233">
        <f t="shared" si="523"/>
        <v>-51230.618000000002</v>
      </c>
      <c r="BZ172" s="233">
        <f>CC172-BI172</f>
        <v>-51230.618000000002</v>
      </c>
      <c r="CA172" s="233">
        <v>0</v>
      </c>
      <c r="CB172" s="233">
        <f>CC172+CD172</f>
        <v>40000</v>
      </c>
      <c r="CC172" s="233">
        <v>40000</v>
      </c>
      <c r="CD172" s="233"/>
      <c r="CE172" s="233">
        <v>1</v>
      </c>
      <c r="CF172" s="170">
        <f t="shared" si="506"/>
        <v>101230.618</v>
      </c>
      <c r="CG172" s="233"/>
      <c r="CH172" s="233">
        <f t="shared" si="524"/>
        <v>104267.5365</v>
      </c>
      <c r="CI172" s="233">
        <v>104267.5365</v>
      </c>
      <c r="CJ172" s="233"/>
      <c r="CK172" s="233">
        <f t="shared" si="525"/>
        <v>0</v>
      </c>
      <c r="CL172" s="233">
        <f>CR172-CI172</f>
        <v>0</v>
      </c>
      <c r="CM172" s="233">
        <v>0</v>
      </c>
      <c r="CN172" s="233">
        <f t="shared" ref="CN172:CP173" si="543">CN173+CN179</f>
        <v>0</v>
      </c>
      <c r="CO172" s="233">
        <f t="shared" si="543"/>
        <v>0</v>
      </c>
      <c r="CP172" s="233">
        <f t="shared" si="543"/>
        <v>0</v>
      </c>
      <c r="CQ172" s="233">
        <f t="shared" si="526"/>
        <v>104267.5365</v>
      </c>
      <c r="CR172" s="233">
        <v>104267.5365</v>
      </c>
      <c r="CS172" s="233"/>
      <c r="CT172" s="233">
        <f>CU172+CV172</f>
        <v>0</v>
      </c>
      <c r="CU172" s="233">
        <v>0</v>
      </c>
      <c r="CV172" s="233"/>
      <c r="CW172" s="233">
        <f>CX172+CY172</f>
        <v>0</v>
      </c>
      <c r="CX172" s="233">
        <v>0</v>
      </c>
      <c r="CY172" s="233"/>
      <c r="CZ172" s="233">
        <f t="shared" si="527"/>
        <v>40000</v>
      </c>
      <c r="DA172" s="233">
        <v>40000</v>
      </c>
      <c r="DB172" s="233"/>
      <c r="DC172" s="233"/>
      <c r="DD172" s="233"/>
      <c r="DE172" s="233"/>
      <c r="DF172" s="233">
        <f t="shared" ref="DF172:DF180" si="544">DG172+DH172</f>
        <v>0</v>
      </c>
      <c r="DG172" s="233">
        <f>DJ172-CX172</f>
        <v>0</v>
      </c>
      <c r="DH172" s="233"/>
      <c r="DI172" s="233">
        <f>DJ172+DL172</f>
        <v>0</v>
      </c>
      <c r="DJ172" s="233">
        <v>0</v>
      </c>
      <c r="DK172" s="233"/>
      <c r="DL172" s="233"/>
      <c r="DM172" s="261">
        <f t="shared" si="499"/>
        <v>0</v>
      </c>
      <c r="DN172" s="409" t="e">
        <f t="shared" si="467"/>
        <v>#DIV/0!</v>
      </c>
      <c r="DO172" s="233"/>
      <c r="DP172" s="233"/>
      <c r="DQ172" s="233"/>
      <c r="DR172" s="233"/>
      <c r="DS172" s="233"/>
      <c r="DT172" s="233"/>
      <c r="DU172" s="233"/>
      <c r="DV172" s="233"/>
      <c r="DW172" s="233"/>
      <c r="DX172" s="233" t="e">
        <f>DZ172+EE172</f>
        <v>#DIV/0!</v>
      </c>
      <c r="DY172" s="160" t="e">
        <f t="shared" si="528"/>
        <v>#DIV/0!</v>
      </c>
      <c r="DZ172" s="233">
        <v>0</v>
      </c>
      <c r="EA172" s="176" t="e">
        <f t="shared" si="529"/>
        <v>#DIV/0!</v>
      </c>
      <c r="EB172" s="171">
        <v>0</v>
      </c>
      <c r="EC172" s="176">
        <v>0</v>
      </c>
      <c r="ED172" s="155">
        <v>0</v>
      </c>
      <c r="EE172" s="176" t="e">
        <f t="shared" si="540"/>
        <v>#DIV/0!</v>
      </c>
      <c r="EF172" s="251">
        <f>EN172+ES172</f>
        <v>0</v>
      </c>
      <c r="EG172" s="161" t="e">
        <f t="shared" si="530"/>
        <v>#DIV/0!</v>
      </c>
      <c r="EH172" s="216" t="e">
        <f t="shared" si="460"/>
        <v>#DIV/0!</v>
      </c>
      <c r="EI172" s="161"/>
      <c r="EJ172" s="161"/>
      <c r="EK172" s="161"/>
      <c r="EL172" s="161"/>
      <c r="EM172" s="161"/>
      <c r="EN172" s="233">
        <v>0</v>
      </c>
      <c r="EO172" s="161" t="e">
        <f t="shared" si="531"/>
        <v>#DIV/0!</v>
      </c>
      <c r="EP172" s="233"/>
      <c r="EQ172" s="233"/>
      <c r="ER172" s="233"/>
      <c r="ES172" s="233"/>
      <c r="ET172" s="233"/>
      <c r="EU172" s="171">
        <f t="shared" si="486"/>
        <v>0</v>
      </c>
      <c r="EV172" s="161" t="e">
        <f t="shared" si="468"/>
        <v>#DIV/0!</v>
      </c>
      <c r="EW172" s="233">
        <f t="shared" si="536"/>
        <v>0</v>
      </c>
      <c r="EX172" s="233"/>
      <c r="EY172" s="233"/>
      <c r="EZ172" s="232"/>
      <c r="FA172" s="161" t="e">
        <f t="shared" si="532"/>
        <v>#DIV/0!</v>
      </c>
      <c r="FB172" s="232">
        <v>0</v>
      </c>
      <c r="FC172" s="161" t="e">
        <f t="shared" si="533"/>
        <v>#DIV/0!</v>
      </c>
      <c r="FD172" s="233"/>
      <c r="FE172" s="233"/>
      <c r="FF172" s="233"/>
      <c r="FG172" s="233"/>
      <c r="FH172" s="232"/>
      <c r="FI172" s="161" t="e">
        <f t="shared" si="493"/>
        <v>#DIV/0!</v>
      </c>
      <c r="FJ172" s="232">
        <v>0</v>
      </c>
      <c r="FK172" s="161" t="e">
        <f t="shared" si="494"/>
        <v>#DIV/0!</v>
      </c>
      <c r="FL172" s="233"/>
      <c r="FM172" s="233"/>
      <c r="FN172" s="233"/>
      <c r="FO172" s="239"/>
    </row>
    <row r="173" spans="1:171" s="148" customFormat="1" ht="25.5" hidden="1" customHeight="1" x14ac:dyDescent="0.25">
      <c r="B173" s="269"/>
      <c r="C173" s="453" t="s">
        <v>153</v>
      </c>
      <c r="D173" s="454" t="s">
        <v>146</v>
      </c>
      <c r="E173" s="455">
        <f t="shared" si="500"/>
        <v>0</v>
      </c>
      <c r="F173" s="455"/>
      <c r="G173" s="455"/>
      <c r="H173" s="455">
        <f t="shared" si="501"/>
        <v>0</v>
      </c>
      <c r="I173" s="455">
        <f>L173-F173</f>
        <v>0</v>
      </c>
      <c r="J173" s="455">
        <f>M173-G173</f>
        <v>0</v>
      </c>
      <c r="K173" s="455">
        <f t="shared" si="503"/>
        <v>0</v>
      </c>
      <c r="L173" s="455"/>
      <c r="M173" s="455"/>
      <c r="N173" s="455">
        <f t="shared" si="507"/>
        <v>0</v>
      </c>
      <c r="O173" s="455">
        <f>R173-L173</f>
        <v>0</v>
      </c>
      <c r="P173" s="455">
        <f>S173-M173</f>
        <v>0</v>
      </c>
      <c r="Q173" s="456">
        <f t="shared" si="504"/>
        <v>0</v>
      </c>
      <c r="R173" s="456"/>
      <c r="S173" s="456"/>
      <c r="T173" s="456">
        <f t="shared" si="509"/>
        <v>0</v>
      </c>
      <c r="U173" s="456"/>
      <c r="V173" s="456"/>
      <c r="W173" s="456">
        <f t="shared" si="510"/>
        <v>0</v>
      </c>
      <c r="X173" s="456">
        <f>AA173-U173</f>
        <v>0</v>
      </c>
      <c r="Y173" s="456">
        <f>AB173-V173</f>
        <v>0</v>
      </c>
      <c r="Z173" s="257">
        <f t="shared" si="512"/>
        <v>0</v>
      </c>
      <c r="AA173" s="257"/>
      <c r="AB173" s="257"/>
      <c r="AC173" s="257">
        <f t="shared" si="513"/>
        <v>0</v>
      </c>
      <c r="AD173" s="257"/>
      <c r="AE173" s="257"/>
      <c r="AF173" s="257">
        <f t="shared" si="514"/>
        <v>0</v>
      </c>
      <c r="AG173" s="257"/>
      <c r="AH173" s="257"/>
      <c r="AI173" s="257"/>
      <c r="AJ173" s="257"/>
      <c r="AK173" s="251">
        <f t="shared" si="515"/>
        <v>0</v>
      </c>
      <c r="AL173" s="251">
        <f>AA173-AK173</f>
        <v>0</v>
      </c>
      <c r="AM173" s="862"/>
      <c r="AN173" s="257"/>
      <c r="AO173" s="272">
        <v>1</v>
      </c>
      <c r="AP173" s="257"/>
      <c r="AQ173" s="257"/>
      <c r="AR173" s="257"/>
      <c r="AS173" s="257">
        <f t="shared" si="516"/>
        <v>0</v>
      </c>
      <c r="AT173" s="257"/>
      <c r="AU173" s="257"/>
      <c r="AV173" s="257">
        <f t="shared" si="517"/>
        <v>0</v>
      </c>
      <c r="AW173" s="257">
        <f>AZ173-AT173</f>
        <v>0</v>
      </c>
      <c r="AX173" s="257">
        <f>BA173-AU173</f>
        <v>0</v>
      </c>
      <c r="AY173" s="257">
        <f t="shared" si="518"/>
        <v>0</v>
      </c>
      <c r="AZ173" s="257"/>
      <c r="BA173" s="257"/>
      <c r="BB173" s="257">
        <f t="shared" si="519"/>
        <v>0</v>
      </c>
      <c r="BC173" s="257"/>
      <c r="BD173" s="257"/>
      <c r="BE173" s="257">
        <f t="shared" si="520"/>
        <v>0</v>
      </c>
      <c r="BF173" s="257">
        <f>BW173-BC173</f>
        <v>0</v>
      </c>
      <c r="BG173" s="257">
        <f>BX173-BD173</f>
        <v>0</v>
      </c>
      <c r="BH173" s="257">
        <f t="shared" si="522"/>
        <v>0</v>
      </c>
      <c r="BI173" s="257"/>
      <c r="BJ173" s="257"/>
      <c r="BK173" s="273">
        <v>1</v>
      </c>
      <c r="BL173" s="171">
        <f t="shared" si="505"/>
        <v>0</v>
      </c>
      <c r="BM173" s="171"/>
      <c r="BN173" s="171"/>
      <c r="BO173" s="171"/>
      <c r="BP173" s="171"/>
      <c r="BQ173" s="171"/>
      <c r="BR173" s="171"/>
      <c r="BS173" s="171"/>
      <c r="BT173" s="171"/>
      <c r="BU173" s="171"/>
      <c r="BV173" s="257">
        <f>BW173+BX173</f>
        <v>0</v>
      </c>
      <c r="BW173" s="456"/>
      <c r="BX173" s="456"/>
      <c r="BY173" s="257">
        <f t="shared" si="523"/>
        <v>0</v>
      </c>
      <c r="BZ173" s="257">
        <f>CC173-BW173</f>
        <v>0</v>
      </c>
      <c r="CA173" s="257">
        <f>CD173-BX173</f>
        <v>0</v>
      </c>
      <c r="CB173" s="257">
        <f>CC173+CD173</f>
        <v>0</v>
      </c>
      <c r="CC173" s="456"/>
      <c r="CD173" s="456"/>
      <c r="CE173" s="251">
        <v>1</v>
      </c>
      <c r="CF173" s="171">
        <f t="shared" si="506"/>
        <v>0</v>
      </c>
      <c r="CG173" s="257"/>
      <c r="CH173" s="257">
        <f t="shared" si="524"/>
        <v>0</v>
      </c>
      <c r="CI173" s="257"/>
      <c r="CJ173" s="257"/>
      <c r="CK173" s="257">
        <f t="shared" si="525"/>
        <v>0</v>
      </c>
      <c r="CL173" s="257">
        <f>CR173-CI173</f>
        <v>0</v>
      </c>
      <c r="CM173" s="257">
        <f>CS173-CJ173</f>
        <v>0</v>
      </c>
      <c r="CN173" s="251">
        <f t="shared" si="543"/>
        <v>0</v>
      </c>
      <c r="CO173" s="251">
        <f t="shared" si="543"/>
        <v>0</v>
      </c>
      <c r="CP173" s="251">
        <f t="shared" si="543"/>
        <v>0</v>
      </c>
      <c r="CQ173" s="257">
        <f t="shared" si="526"/>
        <v>0</v>
      </c>
      <c r="CR173" s="257"/>
      <c r="CS173" s="257"/>
      <c r="CT173" s="257">
        <f>CU173+CV173</f>
        <v>0</v>
      </c>
      <c r="CU173" s="456"/>
      <c r="CV173" s="456"/>
      <c r="CW173" s="257">
        <f>CX173+CY173</f>
        <v>0</v>
      </c>
      <c r="CX173" s="456"/>
      <c r="CY173" s="456"/>
      <c r="CZ173" s="257">
        <f t="shared" si="527"/>
        <v>0</v>
      </c>
      <c r="DA173" s="257"/>
      <c r="DB173" s="257"/>
      <c r="DC173" s="257"/>
      <c r="DD173" s="257"/>
      <c r="DE173" s="257"/>
      <c r="DF173" s="257">
        <f t="shared" si="544"/>
        <v>0</v>
      </c>
      <c r="DG173" s="456"/>
      <c r="DH173" s="456"/>
      <c r="DI173" s="257">
        <f>DJ173+DL173</f>
        <v>0</v>
      </c>
      <c r="DJ173" s="456"/>
      <c r="DK173" s="456"/>
      <c r="DL173" s="456"/>
      <c r="DM173" s="261">
        <f t="shared" si="499"/>
        <v>0</v>
      </c>
      <c r="DN173" s="409" t="e">
        <f t="shared" si="467"/>
        <v>#DIV/0!</v>
      </c>
      <c r="DO173" s="456"/>
      <c r="DP173" s="456"/>
      <c r="DQ173" s="456"/>
      <c r="DR173" s="456"/>
      <c r="DS173" s="456"/>
      <c r="DT173" s="456"/>
      <c r="DU173" s="456"/>
      <c r="DV173" s="456"/>
      <c r="DW173" s="456"/>
      <c r="DX173" s="257" t="e">
        <f>DZ173+EE173</f>
        <v>#DIV/0!</v>
      </c>
      <c r="DY173" s="160" t="e">
        <f t="shared" si="528"/>
        <v>#DIV/0!</v>
      </c>
      <c r="DZ173" s="456"/>
      <c r="EA173" s="176" t="e">
        <f t="shared" si="529"/>
        <v>#DIV/0!</v>
      </c>
      <c r="EB173" s="171">
        <v>0</v>
      </c>
      <c r="EC173" s="176">
        <v>0</v>
      </c>
      <c r="ED173" s="155">
        <v>0</v>
      </c>
      <c r="EE173" s="176" t="e">
        <f t="shared" si="540"/>
        <v>#DIV/0!</v>
      </c>
      <c r="EF173" s="257">
        <f>EN173+ES173</f>
        <v>0</v>
      </c>
      <c r="EG173" s="161" t="e">
        <f t="shared" si="530"/>
        <v>#DIV/0!</v>
      </c>
      <c r="EH173" s="216" t="e">
        <f t="shared" si="460"/>
        <v>#DIV/0!</v>
      </c>
      <c r="EI173" s="161"/>
      <c r="EJ173" s="161"/>
      <c r="EK173" s="161"/>
      <c r="EL173" s="161"/>
      <c r="EM173" s="161"/>
      <c r="EN173" s="456"/>
      <c r="EO173" s="161" t="e">
        <f t="shared" si="531"/>
        <v>#DIV/0!</v>
      </c>
      <c r="EP173" s="456"/>
      <c r="EQ173" s="456"/>
      <c r="ER173" s="456"/>
      <c r="ES173" s="456"/>
      <c r="ET173" s="257"/>
      <c r="EU173" s="171">
        <f t="shared" si="486"/>
        <v>0</v>
      </c>
      <c r="EV173" s="161" t="e">
        <f t="shared" si="468"/>
        <v>#DIV/0!</v>
      </c>
      <c r="EW173" s="233">
        <f t="shared" si="536"/>
        <v>0</v>
      </c>
      <c r="EX173" s="257"/>
      <c r="EY173" s="257"/>
      <c r="EZ173" s="256"/>
      <c r="FA173" s="161" t="e">
        <f t="shared" si="532"/>
        <v>#DIV/0!</v>
      </c>
      <c r="FB173" s="455"/>
      <c r="FC173" s="161" t="e">
        <f t="shared" si="533"/>
        <v>#DIV/0!</v>
      </c>
      <c r="FD173" s="456"/>
      <c r="FE173" s="456"/>
      <c r="FF173" s="456"/>
      <c r="FG173" s="456"/>
      <c r="FH173" s="455"/>
      <c r="FI173" s="161" t="e">
        <f t="shared" si="493"/>
        <v>#DIV/0!</v>
      </c>
      <c r="FJ173" s="455"/>
      <c r="FK173" s="161" t="e">
        <f t="shared" si="494"/>
        <v>#DIV/0!</v>
      </c>
      <c r="FL173" s="456"/>
      <c r="FM173" s="456"/>
      <c r="FN173" s="456"/>
      <c r="FO173" s="457"/>
    </row>
    <row r="174" spans="1:171" s="458" customFormat="1" ht="72.75" customHeight="1" x14ac:dyDescent="0.2">
      <c r="B174" s="206" t="s">
        <v>95</v>
      </c>
      <c r="C174" s="310" t="s">
        <v>303</v>
      </c>
      <c r="D174" s="459" t="s">
        <v>304</v>
      </c>
      <c r="E174" s="209">
        <f t="shared" ref="E174:AH174" si="545">E177+E179+E180</f>
        <v>1642746.40555</v>
      </c>
      <c r="F174" s="209">
        <f t="shared" si="545"/>
        <v>1572375.34142</v>
      </c>
      <c r="G174" s="209">
        <f t="shared" si="545"/>
        <v>70371.064129999999</v>
      </c>
      <c r="H174" s="209">
        <f t="shared" si="545"/>
        <v>15933.507459999993</v>
      </c>
      <c r="I174" s="209">
        <f t="shared" si="545"/>
        <v>15933.507459999993</v>
      </c>
      <c r="J174" s="209">
        <f t="shared" si="545"/>
        <v>0</v>
      </c>
      <c r="K174" s="209">
        <f t="shared" si="545"/>
        <v>1658679.91301</v>
      </c>
      <c r="L174" s="209">
        <f t="shared" si="545"/>
        <v>1588308.8488799999</v>
      </c>
      <c r="M174" s="209">
        <f t="shared" si="545"/>
        <v>70371.064129999999</v>
      </c>
      <c r="N174" s="209">
        <f t="shared" si="545"/>
        <v>0</v>
      </c>
      <c r="O174" s="209">
        <f t="shared" si="545"/>
        <v>0</v>
      </c>
      <c r="P174" s="209">
        <f t="shared" si="545"/>
        <v>0</v>
      </c>
      <c r="Q174" s="210">
        <f t="shared" si="545"/>
        <v>1658679.91301</v>
      </c>
      <c r="R174" s="210">
        <f t="shared" si="545"/>
        <v>1588308.8488799999</v>
      </c>
      <c r="S174" s="210">
        <f t="shared" si="545"/>
        <v>70371.064129999999</v>
      </c>
      <c r="T174" s="210">
        <f t="shared" si="545"/>
        <v>2426050.6324999998</v>
      </c>
      <c r="U174" s="210">
        <f t="shared" si="545"/>
        <v>0</v>
      </c>
      <c r="V174" s="210">
        <f t="shared" si="545"/>
        <v>2426050.6324999998</v>
      </c>
      <c r="W174" s="210">
        <f t="shared" si="545"/>
        <v>-1646435.80874</v>
      </c>
      <c r="X174" s="210">
        <f t="shared" si="545"/>
        <v>779614.82376000006</v>
      </c>
      <c r="Y174" s="210">
        <f t="shared" si="545"/>
        <v>-2426050.6324999998</v>
      </c>
      <c r="Z174" s="210">
        <f t="shared" si="545"/>
        <v>779614.82376000006</v>
      </c>
      <c r="AA174" s="210">
        <f t="shared" si="545"/>
        <v>779614.82376000006</v>
      </c>
      <c r="AB174" s="210">
        <f t="shared" si="545"/>
        <v>0</v>
      </c>
      <c r="AC174" s="210">
        <f t="shared" si="545"/>
        <v>0</v>
      </c>
      <c r="AD174" s="210">
        <f t="shared" si="545"/>
        <v>0</v>
      </c>
      <c r="AE174" s="210">
        <f t="shared" si="545"/>
        <v>0</v>
      </c>
      <c r="AF174" s="210" t="e">
        <f t="shared" si="545"/>
        <v>#REF!</v>
      </c>
      <c r="AG174" s="210" t="e">
        <f t="shared" si="545"/>
        <v>#REF!</v>
      </c>
      <c r="AH174" s="210">
        <f t="shared" si="545"/>
        <v>0</v>
      </c>
      <c r="AI174" s="210">
        <v>0</v>
      </c>
      <c r="AJ174" s="210">
        <f>AJ177+AJ179+AJ180</f>
        <v>872185.01601999998</v>
      </c>
      <c r="AK174" s="460">
        <f t="shared" si="515"/>
        <v>-92570.192259999923</v>
      </c>
      <c r="AL174" s="460" t="e">
        <f>AF174-AJ174</f>
        <v>#REF!</v>
      </c>
      <c r="AM174" s="870" t="s">
        <v>305</v>
      </c>
      <c r="AN174" s="461" t="s">
        <v>292</v>
      </c>
      <c r="AO174" s="421">
        <v>1</v>
      </c>
      <c r="AP174" s="211">
        <f>AP177+AP180</f>
        <v>692340.16645999998</v>
      </c>
      <c r="AQ174" s="211">
        <f>AQ177+AQ180</f>
        <v>3203.1203</v>
      </c>
      <c r="AR174" s="211" t="e">
        <f>AR177+AR180</f>
        <v>#REF!</v>
      </c>
      <c r="AS174" s="210">
        <f>AS177+AS179+AS180</f>
        <v>2413209.0999999996</v>
      </c>
      <c r="AT174" s="210">
        <f>AT177+AT179+AT180</f>
        <v>2413209.0999999996</v>
      </c>
      <c r="AU174" s="210">
        <f>AU177+AU179+AU180</f>
        <v>0</v>
      </c>
      <c r="AV174" s="210">
        <f t="shared" si="517"/>
        <v>0</v>
      </c>
      <c r="AW174" s="210">
        <f>AW177+AW180</f>
        <v>0</v>
      </c>
      <c r="AX174" s="210">
        <f>AX177+AX180</f>
        <v>0</v>
      </c>
      <c r="AY174" s="210">
        <f t="shared" ref="AY174:BJ174" si="546">AY177+AY179+AY180</f>
        <v>2413209.0999999996</v>
      </c>
      <c r="AZ174" s="210">
        <f t="shared" si="546"/>
        <v>2413209.0999999996</v>
      </c>
      <c r="BA174" s="210">
        <f t="shared" si="546"/>
        <v>0</v>
      </c>
      <c r="BB174" s="210">
        <f t="shared" si="546"/>
        <v>2413209.1</v>
      </c>
      <c r="BC174" s="210">
        <f t="shared" si="546"/>
        <v>2413209.1</v>
      </c>
      <c r="BD174" s="210">
        <f t="shared" si="546"/>
        <v>0</v>
      </c>
      <c r="BE174" s="210">
        <f t="shared" si="546"/>
        <v>-700961.69599999976</v>
      </c>
      <c r="BF174" s="210">
        <f t="shared" si="546"/>
        <v>-700961.69599999976</v>
      </c>
      <c r="BG174" s="210">
        <f t="shared" si="546"/>
        <v>0</v>
      </c>
      <c r="BH174" s="210">
        <f t="shared" si="546"/>
        <v>1712247.4040000001</v>
      </c>
      <c r="BI174" s="210">
        <f t="shared" si="546"/>
        <v>1712247.4040000001</v>
      </c>
      <c r="BJ174" s="210">
        <f t="shared" si="546"/>
        <v>0</v>
      </c>
      <c r="BK174" s="435">
        <f>BL174/AY174</f>
        <v>0.75</v>
      </c>
      <c r="BL174" s="210">
        <f>AZ174*75/100</f>
        <v>1809906.8249999997</v>
      </c>
      <c r="BM174" s="210">
        <f t="shared" ref="BM174:CD174" si="547">BM177+BM179+BM180</f>
        <v>0</v>
      </c>
      <c r="BN174" s="210">
        <f t="shared" si="547"/>
        <v>0</v>
      </c>
      <c r="BO174" s="210">
        <f t="shared" si="547"/>
        <v>0</v>
      </c>
      <c r="BP174" s="210">
        <f t="shared" si="547"/>
        <v>0</v>
      </c>
      <c r="BQ174" s="210">
        <f t="shared" si="547"/>
        <v>0</v>
      </c>
      <c r="BR174" s="210">
        <f t="shared" si="547"/>
        <v>0</v>
      </c>
      <c r="BS174" s="210">
        <f t="shared" si="547"/>
        <v>1712247.4040000001</v>
      </c>
      <c r="BT174" s="210">
        <f t="shared" si="547"/>
        <v>1712247.4040000001</v>
      </c>
      <c r="BU174" s="210">
        <f t="shared" si="547"/>
        <v>0</v>
      </c>
      <c r="BV174" s="210">
        <f t="shared" si="547"/>
        <v>2413209.1</v>
      </c>
      <c r="BW174" s="210">
        <f t="shared" si="547"/>
        <v>2413209.1</v>
      </c>
      <c r="BX174" s="210">
        <f t="shared" si="547"/>
        <v>0</v>
      </c>
      <c r="BY174" s="210">
        <f t="shared" si="547"/>
        <v>-585301.20000000007</v>
      </c>
      <c r="BZ174" s="210">
        <f t="shared" si="547"/>
        <v>-585301.20000000007</v>
      </c>
      <c r="CA174" s="210">
        <f t="shared" si="547"/>
        <v>0</v>
      </c>
      <c r="CB174" s="210">
        <f t="shared" si="547"/>
        <v>1126946.2039999999</v>
      </c>
      <c r="CC174" s="210">
        <f t="shared" si="547"/>
        <v>1126946.2039999999</v>
      </c>
      <c r="CD174" s="210">
        <f t="shared" si="547"/>
        <v>0</v>
      </c>
      <c r="CE174" s="261">
        <f>CF174/BV174</f>
        <v>0.1800341719248448</v>
      </c>
      <c r="CF174" s="210">
        <f>CF177+CF180</f>
        <v>434460.10200000001</v>
      </c>
      <c r="CG174" s="212"/>
      <c r="CH174" s="210">
        <f>CH177+CH179+CH180</f>
        <v>2793920.2118000002</v>
      </c>
      <c r="CI174" s="210">
        <f>CI177+CI179+CI180</f>
        <v>2793920.2118000002</v>
      </c>
      <c r="CJ174" s="210">
        <f>CJ177+CJ179+CJ180</f>
        <v>0</v>
      </c>
      <c r="CK174" s="210">
        <f t="shared" si="525"/>
        <v>-836239.08000000007</v>
      </c>
      <c r="CL174" s="210">
        <f>CL177+CL180</f>
        <v>-836239.08000000007</v>
      </c>
      <c r="CM174" s="210">
        <f>CM177+CM180</f>
        <v>0</v>
      </c>
      <c r="CN174" s="261">
        <f>CN177+CN186</f>
        <v>0</v>
      </c>
      <c r="CO174" s="261">
        <f>CO177+CO186</f>
        <v>0</v>
      </c>
      <c r="CP174" s="261">
        <f>CP177+CP186</f>
        <v>0</v>
      </c>
      <c r="CQ174" s="210">
        <f t="shared" ref="CQ174:CV174" si="548">CQ177+CQ179+CQ180</f>
        <v>1699655.1318000001</v>
      </c>
      <c r="CR174" s="210">
        <f t="shared" si="548"/>
        <v>1699655.1318000001</v>
      </c>
      <c r="CS174" s="210">
        <f t="shared" si="548"/>
        <v>0</v>
      </c>
      <c r="CT174" s="210">
        <f t="shared" si="548"/>
        <v>330763.46006999991</v>
      </c>
      <c r="CU174" s="210">
        <f t="shared" si="548"/>
        <v>330763.46006999991</v>
      </c>
      <c r="CV174" s="210">
        <f t="shared" si="548"/>
        <v>0</v>
      </c>
      <c r="CW174" s="210">
        <f>CX174</f>
        <v>2547853.54794</v>
      </c>
      <c r="CX174" s="210">
        <f>CX177+CX178+CX179+CX180</f>
        <v>2547853.54794</v>
      </c>
      <c r="CY174" s="210">
        <f>CY177+CY179+CY180</f>
        <v>0</v>
      </c>
      <c r="CZ174" s="210">
        <f>CZ177+CZ179+CZ180</f>
        <v>1146408.1902999999</v>
      </c>
      <c r="DA174" s="210">
        <f>DA177+DA179+DA180</f>
        <v>1146408.1902999999</v>
      </c>
      <c r="DB174" s="210">
        <f>DB177+DB179+DB180</f>
        <v>0</v>
      </c>
      <c r="DC174" s="210"/>
      <c r="DD174" s="210"/>
      <c r="DE174" s="210"/>
      <c r="DF174" s="210">
        <f t="shared" si="544"/>
        <v>-2000082.4298699999</v>
      </c>
      <c r="DG174" s="210">
        <f>DG177+DG178+DG179+DG180</f>
        <v>-2000082.4298699999</v>
      </c>
      <c r="DH174" s="210">
        <f>DH177+DH179+DH180</f>
        <v>0</v>
      </c>
      <c r="DI174" s="210">
        <f>DJ174+DL174</f>
        <v>817771.11806999997</v>
      </c>
      <c r="DJ174" s="210">
        <f>DJ177+DJ178+DJ179+DJ180+DJ175</f>
        <v>817771.11806999997</v>
      </c>
      <c r="DK174" s="210">
        <v>0</v>
      </c>
      <c r="DL174" s="210">
        <f t="shared" ref="DL174:DZ174" si="549">DL177+DL179+DL180</f>
        <v>0</v>
      </c>
      <c r="DM174" s="261">
        <f t="shared" si="499"/>
        <v>730155.83470000001</v>
      </c>
      <c r="DN174" s="422">
        <f t="shared" si="467"/>
        <v>0.89286087337398456</v>
      </c>
      <c r="DO174" s="210">
        <f>DO175+DO176</f>
        <v>730155.83470000001</v>
      </c>
      <c r="DP174" s="210"/>
      <c r="DQ174" s="210"/>
      <c r="DR174" s="210">
        <f>DT174</f>
        <v>87615.283369999961</v>
      </c>
      <c r="DS174" s="422">
        <f>DR174/DI174</f>
        <v>0.10713912662601545</v>
      </c>
      <c r="DT174" s="210">
        <f>DT175+DT176</f>
        <v>87615.283369999961</v>
      </c>
      <c r="DU174" s="210"/>
      <c r="DV174" s="210"/>
      <c r="DW174" s="210"/>
      <c r="DX174" s="261">
        <f>DZ174+EB174+ED174</f>
        <v>72035.614759999997</v>
      </c>
      <c r="DY174" s="215">
        <f t="shared" si="528"/>
        <v>8.8087746275521878E-2</v>
      </c>
      <c r="DZ174" s="210">
        <f t="shared" si="549"/>
        <v>72035.614759999997</v>
      </c>
      <c r="EA174" s="215">
        <f t="shared" si="529"/>
        <v>8.8087746275521878E-2</v>
      </c>
      <c r="EB174" s="210">
        <v>0</v>
      </c>
      <c r="EC174" s="215">
        <v>0</v>
      </c>
      <c r="ED174" s="210">
        <v>0</v>
      </c>
      <c r="EE174" s="215">
        <v>0</v>
      </c>
      <c r="EF174" s="210">
        <f>EN174</f>
        <v>724382.90158000006</v>
      </c>
      <c r="EG174" s="216">
        <f t="shared" si="530"/>
        <v>0.88580152266761025</v>
      </c>
      <c r="EH174" s="216">
        <f t="shared" si="460"/>
        <v>0.99209356024338025</v>
      </c>
      <c r="EI174" s="216"/>
      <c r="EJ174" s="216"/>
      <c r="EK174" s="216"/>
      <c r="EL174" s="216"/>
      <c r="EM174" s="216"/>
      <c r="EN174" s="210">
        <f>EN177+EN178+EN179+EN180+EN175</f>
        <v>724382.90158000006</v>
      </c>
      <c r="EO174" s="216">
        <f t="shared" si="531"/>
        <v>0.88580152266761025</v>
      </c>
      <c r="EP174" s="210">
        <v>0</v>
      </c>
      <c r="EQ174" s="216">
        <v>0</v>
      </c>
      <c r="ER174" s="261">
        <v>0</v>
      </c>
      <c r="ES174" s="216">
        <v>0</v>
      </c>
      <c r="ET174" s="210">
        <f t="shared" ref="ET174" si="550">ET177+ET179+ET180</f>
        <v>0</v>
      </c>
      <c r="EU174" s="210">
        <f t="shared" si="486"/>
        <v>93388.216489999977</v>
      </c>
      <c r="EV174" s="216">
        <f t="shared" si="468"/>
        <v>0.11419847733238983</v>
      </c>
      <c r="EW174" s="210">
        <f>EW177+EW178+EW179+EW180+EW175</f>
        <v>93388.216489999977</v>
      </c>
      <c r="EX174" s="210"/>
      <c r="EY174" s="210"/>
      <c r="EZ174" s="209">
        <f>FB174</f>
        <v>780128.54978</v>
      </c>
      <c r="FA174" s="216">
        <f t="shared" si="532"/>
        <v>0.95396931065645951</v>
      </c>
      <c r="FB174" s="209">
        <f>FB175+FB176</f>
        <v>780128.54978</v>
      </c>
      <c r="FC174" s="216">
        <f t="shared" si="533"/>
        <v>0.95396931065645951</v>
      </c>
      <c r="FD174" s="210"/>
      <c r="FE174" s="210"/>
      <c r="FF174" s="210"/>
      <c r="FG174" s="210">
        <f t="shared" ref="FG174" si="551">FG177+FG179+FG180</f>
        <v>0</v>
      </c>
      <c r="FH174" s="209">
        <f>FJ174</f>
        <v>11746.058919999999</v>
      </c>
      <c r="FI174" s="216">
        <f t="shared" si="493"/>
        <v>1.43635042378625E-2</v>
      </c>
      <c r="FJ174" s="209">
        <f t="shared" ref="FJ174" si="552">FJ177+FJ179+FJ180</f>
        <v>11746.058919999999</v>
      </c>
      <c r="FK174" s="216">
        <f t="shared" si="494"/>
        <v>1.43635042378625E-2</v>
      </c>
      <c r="FL174" s="210"/>
      <c r="FM174" s="210"/>
      <c r="FN174" s="210"/>
      <c r="FO174" s="217">
        <f t="shared" ref="FO174" si="553">FO177+FO179+FO180</f>
        <v>0</v>
      </c>
    </row>
    <row r="175" spans="1:171" s="204" customFormat="1" ht="30" customHeight="1" x14ac:dyDescent="0.25">
      <c r="B175" s="192"/>
      <c r="C175" s="462" t="s">
        <v>279</v>
      </c>
      <c r="D175" s="463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6"/>
      <c r="R175" s="196"/>
      <c r="S175" s="196"/>
      <c r="T175" s="196"/>
      <c r="U175" s="196"/>
      <c r="V175" s="196"/>
      <c r="W175" s="196"/>
      <c r="X175" s="196"/>
      <c r="Y175" s="196"/>
      <c r="Z175" s="196"/>
      <c r="AA175" s="196"/>
      <c r="AB175" s="196"/>
      <c r="AC175" s="196"/>
      <c r="AD175" s="196"/>
      <c r="AE175" s="196"/>
      <c r="AF175" s="196"/>
      <c r="AG175" s="196"/>
      <c r="AH175" s="196"/>
      <c r="AI175" s="196"/>
      <c r="AJ175" s="196"/>
      <c r="AK175" s="196"/>
      <c r="AL175" s="196"/>
      <c r="AM175" s="870"/>
      <c r="AN175" s="464"/>
      <c r="AO175" s="443"/>
      <c r="AP175" s="199"/>
      <c r="AQ175" s="199"/>
      <c r="AR175" s="199"/>
      <c r="AS175" s="196"/>
      <c r="AT175" s="196"/>
      <c r="AU175" s="196"/>
      <c r="AV175" s="196"/>
      <c r="AW175" s="196"/>
      <c r="AX175" s="196"/>
      <c r="AY175" s="196"/>
      <c r="AZ175" s="196"/>
      <c r="BA175" s="196"/>
      <c r="BB175" s="196"/>
      <c r="BC175" s="196"/>
      <c r="BD175" s="196"/>
      <c r="BE175" s="196"/>
      <c r="BF175" s="196"/>
      <c r="BG175" s="196"/>
      <c r="BH175" s="196"/>
      <c r="BI175" s="196"/>
      <c r="BJ175" s="196"/>
      <c r="BK175" s="444"/>
      <c r="BL175" s="196"/>
      <c r="BM175" s="196"/>
      <c r="BN175" s="196"/>
      <c r="BO175" s="196"/>
      <c r="BP175" s="196"/>
      <c r="BQ175" s="196"/>
      <c r="BR175" s="196"/>
      <c r="BS175" s="196"/>
      <c r="BT175" s="196"/>
      <c r="BU175" s="196"/>
      <c r="BV175" s="196"/>
      <c r="BW175" s="196"/>
      <c r="BX175" s="196"/>
      <c r="BY175" s="196"/>
      <c r="BZ175" s="196"/>
      <c r="CA175" s="196"/>
      <c r="CB175" s="196"/>
      <c r="CC175" s="196"/>
      <c r="CD175" s="196"/>
      <c r="CE175" s="245"/>
      <c r="CF175" s="196"/>
      <c r="CG175" s="221"/>
      <c r="CH175" s="196"/>
      <c r="CI175" s="196"/>
      <c r="CJ175" s="196"/>
      <c r="CK175" s="196"/>
      <c r="CL175" s="196"/>
      <c r="CM175" s="196"/>
      <c r="CN175" s="245"/>
      <c r="CO175" s="245"/>
      <c r="CP175" s="245"/>
      <c r="CQ175" s="196"/>
      <c r="CR175" s="196"/>
      <c r="CS175" s="196"/>
      <c r="CT175" s="196"/>
      <c r="CU175" s="196"/>
      <c r="CV175" s="196"/>
      <c r="CW175" s="196"/>
      <c r="CX175" s="196"/>
      <c r="CY175" s="196"/>
      <c r="CZ175" s="196"/>
      <c r="DA175" s="196"/>
      <c r="DB175" s="196"/>
      <c r="DC175" s="196"/>
      <c r="DD175" s="196"/>
      <c r="DE175" s="196"/>
      <c r="DF175" s="196"/>
      <c r="DG175" s="196"/>
      <c r="DH175" s="196"/>
      <c r="DI175" s="196">
        <f>DJ175</f>
        <v>270000</v>
      </c>
      <c r="DJ175" s="196">
        <v>270000</v>
      </c>
      <c r="DK175" s="196"/>
      <c r="DL175" s="196"/>
      <c r="DM175" s="245">
        <f t="shared" si="499"/>
        <v>270000</v>
      </c>
      <c r="DN175" s="202">
        <f t="shared" si="467"/>
        <v>1</v>
      </c>
      <c r="DO175" s="196">
        <f>DJ175</f>
        <v>270000</v>
      </c>
      <c r="DP175" s="196"/>
      <c r="DQ175" s="196"/>
      <c r="DR175" s="196">
        <f>DT175</f>
        <v>0</v>
      </c>
      <c r="DS175" s="202">
        <f>DR175/DI175</f>
        <v>0</v>
      </c>
      <c r="DT175" s="196">
        <f t="shared" ref="DT175:DT180" si="554">DJ175-DO175</f>
        <v>0</v>
      </c>
      <c r="DU175" s="196"/>
      <c r="DV175" s="196"/>
      <c r="DW175" s="196"/>
      <c r="DX175" s="245">
        <f>-DZ175</f>
        <v>0</v>
      </c>
      <c r="DY175" s="200">
        <f t="shared" si="528"/>
        <v>0</v>
      </c>
      <c r="DZ175" s="196">
        <v>0</v>
      </c>
      <c r="EA175" s="200">
        <f t="shared" si="529"/>
        <v>0</v>
      </c>
      <c r="EB175" s="196"/>
      <c r="EC175" s="200"/>
      <c r="ED175" s="196"/>
      <c r="EE175" s="200"/>
      <c r="EF175" s="196">
        <f>EN175</f>
        <v>270000</v>
      </c>
      <c r="EG175" s="201">
        <f t="shared" si="530"/>
        <v>1</v>
      </c>
      <c r="EH175" s="201">
        <f t="shared" si="460"/>
        <v>1</v>
      </c>
      <c r="EI175" s="201"/>
      <c r="EJ175" s="201"/>
      <c r="EK175" s="201"/>
      <c r="EL175" s="201"/>
      <c r="EM175" s="201"/>
      <c r="EN175" s="196">
        <v>270000</v>
      </c>
      <c r="EO175" s="201">
        <f t="shared" si="531"/>
        <v>1</v>
      </c>
      <c r="EP175" s="196"/>
      <c r="EQ175" s="201"/>
      <c r="ER175" s="245"/>
      <c r="ES175" s="201"/>
      <c r="ET175" s="196"/>
      <c r="EU175" s="196">
        <f t="shared" si="486"/>
        <v>0</v>
      </c>
      <c r="EV175" s="201">
        <f t="shared" si="468"/>
        <v>0</v>
      </c>
      <c r="EW175" s="196">
        <f t="shared" ref="EW175" si="555">DO175-EN175</f>
        <v>0</v>
      </c>
      <c r="EX175" s="196"/>
      <c r="EY175" s="196"/>
      <c r="EZ175" s="195">
        <f>FB175</f>
        <v>270000</v>
      </c>
      <c r="FA175" s="201">
        <f t="shared" si="532"/>
        <v>1</v>
      </c>
      <c r="FB175" s="195">
        <v>270000</v>
      </c>
      <c r="FC175" s="201">
        <f t="shared" si="533"/>
        <v>1</v>
      </c>
      <c r="FD175" s="196"/>
      <c r="FE175" s="196"/>
      <c r="FF175" s="196"/>
      <c r="FG175" s="196"/>
      <c r="FH175" s="195">
        <f>FJ175</f>
        <v>0</v>
      </c>
      <c r="FI175" s="201">
        <f t="shared" si="493"/>
        <v>0</v>
      </c>
      <c r="FJ175" s="195">
        <v>0</v>
      </c>
      <c r="FK175" s="201">
        <f t="shared" si="494"/>
        <v>0</v>
      </c>
      <c r="FL175" s="196"/>
      <c r="FM175" s="196"/>
      <c r="FN175" s="196"/>
      <c r="FO175" s="203"/>
    </row>
    <row r="176" spans="1:171" s="293" customFormat="1" ht="40.5" hidden="1" customHeight="1" x14ac:dyDescent="0.2">
      <c r="B176" s="225"/>
      <c r="C176" s="449" t="s">
        <v>306</v>
      </c>
      <c r="D176" s="465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170"/>
      <c r="AK176" s="170"/>
      <c r="AL176" s="170"/>
      <c r="AM176" s="870"/>
      <c r="AN176" s="466"/>
      <c r="AO176" s="427"/>
      <c r="AP176" s="237"/>
      <c r="AQ176" s="237"/>
      <c r="AR176" s="237"/>
      <c r="AS176" s="170"/>
      <c r="AT176" s="170"/>
      <c r="AU176" s="170"/>
      <c r="AV176" s="170"/>
      <c r="AW176" s="170"/>
      <c r="AX176" s="170"/>
      <c r="AY176" s="170"/>
      <c r="AZ176" s="170"/>
      <c r="BA176" s="170"/>
      <c r="BB176" s="170"/>
      <c r="BC176" s="170"/>
      <c r="BD176" s="170"/>
      <c r="BE176" s="170"/>
      <c r="BF176" s="170"/>
      <c r="BG176" s="170"/>
      <c r="BH176" s="170"/>
      <c r="BI176" s="170"/>
      <c r="BJ176" s="170"/>
      <c r="BK176" s="428"/>
      <c r="BL176" s="170"/>
      <c r="BM176" s="170"/>
      <c r="BN176" s="170"/>
      <c r="BO176" s="170"/>
      <c r="BP176" s="170"/>
      <c r="BQ176" s="170"/>
      <c r="BR176" s="170"/>
      <c r="BS176" s="170"/>
      <c r="BT176" s="170"/>
      <c r="BU176" s="170"/>
      <c r="BV176" s="170"/>
      <c r="BW176" s="170"/>
      <c r="BX176" s="170"/>
      <c r="BY176" s="170"/>
      <c r="BZ176" s="170"/>
      <c r="CA176" s="170"/>
      <c r="CB176" s="170"/>
      <c r="CC176" s="170"/>
      <c r="CD176" s="170"/>
      <c r="CE176" s="233"/>
      <c r="CF176" s="170"/>
      <c r="CG176" s="291"/>
      <c r="CH176" s="170"/>
      <c r="CI176" s="170"/>
      <c r="CJ176" s="170"/>
      <c r="CK176" s="170"/>
      <c r="CL176" s="170"/>
      <c r="CM176" s="170"/>
      <c r="CN176" s="233"/>
      <c r="CO176" s="233"/>
      <c r="CP176" s="233"/>
      <c r="CQ176" s="170"/>
      <c r="CR176" s="170"/>
      <c r="CS176" s="170"/>
      <c r="CT176" s="170"/>
      <c r="CU176" s="170"/>
      <c r="CV176" s="170"/>
      <c r="CW176" s="170"/>
      <c r="CX176" s="170"/>
      <c r="CY176" s="170"/>
      <c r="CZ176" s="170"/>
      <c r="DA176" s="170"/>
      <c r="DB176" s="170"/>
      <c r="DC176" s="170"/>
      <c r="DD176" s="170"/>
      <c r="DE176" s="170"/>
      <c r="DF176" s="170"/>
      <c r="DG176" s="170"/>
      <c r="DH176" s="170"/>
      <c r="DI176" s="170">
        <f>DJ176</f>
        <v>547771.11806999997</v>
      </c>
      <c r="DJ176" s="170">
        <f>DJ177+DJ179+DJ180</f>
        <v>547771.11806999997</v>
      </c>
      <c r="DK176" s="170"/>
      <c r="DL176" s="170"/>
      <c r="DM176" s="261">
        <f t="shared" si="499"/>
        <v>460155.83470000001</v>
      </c>
      <c r="DN176" s="409">
        <f t="shared" si="467"/>
        <v>0.84005129062170902</v>
      </c>
      <c r="DO176" s="170">
        <f>DO177+DO179+DO180</f>
        <v>460155.83470000001</v>
      </c>
      <c r="DP176" s="170"/>
      <c r="DQ176" s="170"/>
      <c r="DR176" s="170">
        <f>DT176</f>
        <v>87615.283369999961</v>
      </c>
      <c r="DS176" s="422">
        <f>DR176/DI176</f>
        <v>0.15994870937829103</v>
      </c>
      <c r="DT176" s="170">
        <f t="shared" si="554"/>
        <v>87615.283369999961</v>
      </c>
      <c r="DU176" s="170"/>
      <c r="DV176" s="170"/>
      <c r="DW176" s="170"/>
      <c r="DX176" s="233">
        <f>DZ176</f>
        <v>72035.614759999997</v>
      </c>
      <c r="DY176" s="280">
        <f t="shared" si="528"/>
        <v>0.13150677789257689</v>
      </c>
      <c r="DZ176" s="170">
        <f>DZ177+DZ179+DZ180</f>
        <v>72035.614759999997</v>
      </c>
      <c r="EA176" s="280">
        <f t="shared" si="529"/>
        <v>0.13150677789257689</v>
      </c>
      <c r="EB176" s="170"/>
      <c r="EC176" s="280"/>
      <c r="ED176" s="170"/>
      <c r="EE176" s="280"/>
      <c r="EF176" s="170">
        <f>EN176</f>
        <v>454382.90158000001</v>
      </c>
      <c r="EG176" s="238">
        <f t="shared" si="530"/>
        <v>0.82951233935253621</v>
      </c>
      <c r="EH176" s="216">
        <f t="shared" si="460"/>
        <v>0.98745439547938429</v>
      </c>
      <c r="EI176" s="238"/>
      <c r="EJ176" s="238"/>
      <c r="EK176" s="238"/>
      <c r="EL176" s="238"/>
      <c r="EM176" s="238"/>
      <c r="EN176" s="170">
        <f>EN177+EN179+EN180</f>
        <v>454382.90158000001</v>
      </c>
      <c r="EO176" s="238">
        <f t="shared" si="531"/>
        <v>0.82951233935253621</v>
      </c>
      <c r="EP176" s="170"/>
      <c r="EQ176" s="238"/>
      <c r="ER176" s="233"/>
      <c r="ES176" s="238"/>
      <c r="ET176" s="170"/>
      <c r="EU176" s="170">
        <f t="shared" si="486"/>
        <v>93388.216489999977</v>
      </c>
      <c r="EV176" s="238">
        <f t="shared" si="468"/>
        <v>0.17048766064746379</v>
      </c>
      <c r="EW176" s="170">
        <f>EW177+EW179+EW180</f>
        <v>93388.216489999977</v>
      </c>
      <c r="EX176" s="170"/>
      <c r="EY176" s="170"/>
      <c r="EZ176" s="167">
        <f>FB176</f>
        <v>510128.54978</v>
      </c>
      <c r="FA176" s="238">
        <f t="shared" si="532"/>
        <v>0.9312804800248895</v>
      </c>
      <c r="FB176" s="167">
        <f>FB177+FB179+FB180</f>
        <v>510128.54978</v>
      </c>
      <c r="FC176" s="238">
        <f t="shared" si="533"/>
        <v>0.9312804800248895</v>
      </c>
      <c r="FD176" s="170"/>
      <c r="FE176" s="170"/>
      <c r="FF176" s="170"/>
      <c r="FG176" s="170"/>
      <c r="FH176" s="167">
        <f>FJ176</f>
        <v>11746.058919999999</v>
      </c>
      <c r="FI176" s="238">
        <f t="shared" si="493"/>
        <v>2.1443370291930879E-2</v>
      </c>
      <c r="FJ176" s="167">
        <f>FJ177+FJ179+FJ180</f>
        <v>11746.058919999999</v>
      </c>
      <c r="FK176" s="238">
        <f t="shared" si="494"/>
        <v>2.1443370291930879E-2</v>
      </c>
      <c r="FL176" s="170"/>
      <c r="FM176" s="170"/>
      <c r="FN176" s="170"/>
      <c r="FO176" s="292"/>
    </row>
    <row r="177" spans="2:178" s="240" customFormat="1" ht="24.75" hidden="1" customHeight="1" x14ac:dyDescent="0.25">
      <c r="B177" s="229"/>
      <c r="C177" s="449" t="s">
        <v>295</v>
      </c>
      <c r="D177" s="450" t="s">
        <v>296</v>
      </c>
      <c r="E177" s="232">
        <f>F177+G177</f>
        <v>1587746.40555</v>
      </c>
      <c r="F177" s="232">
        <v>1517375.34142</v>
      </c>
      <c r="G177" s="232">
        <v>70371.064129999999</v>
      </c>
      <c r="H177" s="232">
        <f>I177+J177</f>
        <v>15933.507459999993</v>
      </c>
      <c r="I177" s="232">
        <f>L177-F177</f>
        <v>15933.507459999993</v>
      </c>
      <c r="J177" s="232">
        <f>M177-G177</f>
        <v>0</v>
      </c>
      <c r="K177" s="232">
        <f>L177+M177</f>
        <v>1603679.91301</v>
      </c>
      <c r="L177" s="232">
        <v>1533308.8488799999</v>
      </c>
      <c r="M177" s="232">
        <v>70371.064129999999</v>
      </c>
      <c r="N177" s="232">
        <f>O177+P177</f>
        <v>0</v>
      </c>
      <c r="O177" s="232">
        <f>R177-L177</f>
        <v>0</v>
      </c>
      <c r="P177" s="232">
        <f>S177-M177</f>
        <v>0</v>
      </c>
      <c r="Q177" s="233">
        <f>R177+S177</f>
        <v>1603679.91301</v>
      </c>
      <c r="R177" s="233">
        <v>1533308.8488799999</v>
      </c>
      <c r="S177" s="233">
        <v>70371.064129999999</v>
      </c>
      <c r="T177" s="233">
        <f>U177+V177</f>
        <v>2371050.6324999998</v>
      </c>
      <c r="U177" s="233">
        <v>0</v>
      </c>
      <c r="V177" s="233">
        <v>2371050.6324999998</v>
      </c>
      <c r="W177" s="233">
        <f>X177+Y177</f>
        <v>-1600218.0767399999</v>
      </c>
      <c r="X177" s="233">
        <f>AA177-U177</f>
        <v>770832.55576000002</v>
      </c>
      <c r="Y177" s="233">
        <f>AB177-V177</f>
        <v>-2371050.6324999998</v>
      </c>
      <c r="Z177" s="233">
        <f>AA177+AB177</f>
        <v>770832.55576000002</v>
      </c>
      <c r="AA177" s="233">
        <v>770832.55576000002</v>
      </c>
      <c r="AB177" s="233"/>
      <c r="AC177" s="233">
        <f>AD177+AE177</f>
        <v>0</v>
      </c>
      <c r="AD177" s="233">
        <v>0</v>
      </c>
      <c r="AE177" s="233"/>
      <c r="AF177" s="233" t="e">
        <f>AG177+AH177</f>
        <v>#REF!</v>
      </c>
      <c r="AG177" s="233" t="e">
        <f>'[1]2017_с остатком на торги'!$AG$135</f>
        <v>#REF!</v>
      </c>
      <c r="AH177" s="233"/>
      <c r="AI177" s="233"/>
      <c r="AJ177" s="233">
        <v>866627.63382999995</v>
      </c>
      <c r="AK177" s="233">
        <f t="shared" si="515"/>
        <v>-95795.07806999993</v>
      </c>
      <c r="AL177" s="233" t="e">
        <f>AF177-AJ177</f>
        <v>#REF!</v>
      </c>
      <c r="AM177" s="870"/>
      <c r="AN177" s="233"/>
      <c r="AO177" s="427">
        <v>1</v>
      </c>
      <c r="AP177" s="233">
        <v>687394.10190000001</v>
      </c>
      <c r="AQ177" s="233">
        <v>2263.4012400000001</v>
      </c>
      <c r="AR177" s="233" t="e">
        <f>AF177-AP177-AQ177</f>
        <v>#REF!</v>
      </c>
      <c r="AS177" s="233">
        <f>AT177+AU177</f>
        <v>2387144.5099999998</v>
      </c>
      <c r="AT177" s="233">
        <v>2387144.5099999998</v>
      </c>
      <c r="AU177" s="233"/>
      <c r="AV177" s="233">
        <f t="shared" si="517"/>
        <v>0</v>
      </c>
      <c r="AW177" s="233">
        <v>0</v>
      </c>
      <c r="AX177" s="233">
        <v>0</v>
      </c>
      <c r="AY177" s="233">
        <f>AZ177+BA177</f>
        <v>2387144.5099999998</v>
      </c>
      <c r="AZ177" s="233">
        <f>AT177</f>
        <v>2387144.5099999998</v>
      </c>
      <c r="BA177" s="233"/>
      <c r="BB177" s="233">
        <f>BC177+BD177</f>
        <v>2413209.1</v>
      </c>
      <c r="BC177" s="233">
        <f>2400000+13209.1</f>
        <v>2413209.1</v>
      </c>
      <c r="BD177" s="233"/>
      <c r="BE177" s="233">
        <f>BF177</f>
        <v>-700961.69599999976</v>
      </c>
      <c r="BF177" s="233">
        <f>BI177-AZ177</f>
        <v>-700961.69599999976</v>
      </c>
      <c r="BG177" s="233">
        <f>BX177-BD177</f>
        <v>0</v>
      </c>
      <c r="BH177" s="233">
        <f>BI177+BJ177</f>
        <v>1686182.814</v>
      </c>
      <c r="BI177" s="233">
        <v>1686182.814</v>
      </c>
      <c r="BJ177" s="233"/>
      <c r="BK177" s="428">
        <v>0.75</v>
      </c>
      <c r="BL177" s="170">
        <f>AZ177*BK177</f>
        <v>1790358.3824999998</v>
      </c>
      <c r="BM177" s="170"/>
      <c r="BN177" s="170"/>
      <c r="BO177" s="170"/>
      <c r="BP177" s="170">
        <f>BQ177+BR177</f>
        <v>0</v>
      </c>
      <c r="BQ177" s="170">
        <v>0</v>
      </c>
      <c r="BR177" s="170"/>
      <c r="BS177" s="170">
        <f>BT177+BU177</f>
        <v>1686182.814</v>
      </c>
      <c r="BT177" s="170">
        <f>BI177-BN177-BQ177</f>
        <v>1686182.814</v>
      </c>
      <c r="BU177" s="170"/>
      <c r="BV177" s="233">
        <f>BW177+BX177</f>
        <v>2413209.1</v>
      </c>
      <c r="BW177" s="233">
        <f>2400000+13209.1</f>
        <v>2413209.1</v>
      </c>
      <c r="BX177" s="233"/>
      <c r="BY177" s="233">
        <f>BZ177+CA177</f>
        <v>-832085.13936000003</v>
      </c>
      <c r="BZ177" s="233">
        <f>CC177-BI177</f>
        <v>-832085.13936000003</v>
      </c>
      <c r="CA177" s="233">
        <v>0</v>
      </c>
      <c r="CB177" s="233">
        <f>CC177+CD177</f>
        <v>854097.67463999998</v>
      </c>
      <c r="CC177" s="233">
        <v>854097.67463999998</v>
      </c>
      <c r="CD177" s="233"/>
      <c r="CE177" s="233">
        <v>0.5</v>
      </c>
      <c r="CF177" s="170">
        <f>CC177*CE177</f>
        <v>427048.83731999999</v>
      </c>
      <c r="CG177" s="233"/>
      <c r="CH177" s="233">
        <f>CI177+CJ177</f>
        <v>2391855.4205700001</v>
      </c>
      <c r="CI177" s="233">
        <v>2391855.4205700001</v>
      </c>
      <c r="CJ177" s="233"/>
      <c r="CK177" s="233">
        <f t="shared" si="525"/>
        <v>-836239.08000000007</v>
      </c>
      <c r="CL177" s="233">
        <f>CR177-CH177</f>
        <v>-836239.08000000007</v>
      </c>
      <c r="CM177" s="233">
        <v>0</v>
      </c>
      <c r="CN177" s="233">
        <f>CN179+CN187</f>
        <v>0</v>
      </c>
      <c r="CO177" s="233">
        <f>CO179+CO187</f>
        <v>0</v>
      </c>
      <c r="CP177" s="233">
        <f>CP179+CP187</f>
        <v>0</v>
      </c>
      <c r="CQ177" s="233">
        <f>CR177+CS177</f>
        <v>1555616.34057</v>
      </c>
      <c r="CR177" s="233">
        <v>1555616.34057</v>
      </c>
      <c r="CS177" s="233"/>
      <c r="CT177" s="233">
        <f>CU177+CV177</f>
        <v>330763.46006999991</v>
      </c>
      <c r="CU177" s="233">
        <f>CX177-CC177</f>
        <v>330763.46006999991</v>
      </c>
      <c r="CV177" s="233"/>
      <c r="CW177" s="233">
        <f>CX177+CY177</f>
        <v>1184861.1347099999</v>
      </c>
      <c r="CX177" s="233">
        <v>1184861.1347099999</v>
      </c>
      <c r="CY177" s="233"/>
      <c r="CZ177" s="233">
        <f>DA177+DB177</f>
        <v>818902.19030000002</v>
      </c>
      <c r="DA177" s="233">
        <v>818902.19030000002</v>
      </c>
      <c r="DB177" s="233"/>
      <c r="DC177" s="233"/>
      <c r="DD177" s="233"/>
      <c r="DE177" s="233"/>
      <c r="DF177" s="233">
        <f t="shared" si="544"/>
        <v>-674917.07551999995</v>
      </c>
      <c r="DG177" s="233">
        <f>DJ177-CX177</f>
        <v>-674917.07551999995</v>
      </c>
      <c r="DH177" s="233"/>
      <c r="DI177" s="233">
        <f>DJ177+DL177</f>
        <v>509944.05919</v>
      </c>
      <c r="DJ177" s="233">
        <v>509944.05919</v>
      </c>
      <c r="DK177" s="233">
        <v>0</v>
      </c>
      <c r="DL177" s="233">
        <v>0</v>
      </c>
      <c r="DM177" s="261">
        <f t="shared" si="499"/>
        <v>431328.77581999998</v>
      </c>
      <c r="DN177" s="409">
        <f t="shared" si="467"/>
        <v>0.84583547557182392</v>
      </c>
      <c r="DO177" s="233">
        <v>431328.77581999998</v>
      </c>
      <c r="DP177" s="233"/>
      <c r="DQ177" s="233"/>
      <c r="DR177" s="170">
        <f t="shared" ref="DR177:DR180" si="556">DT177</f>
        <v>78615.283370000019</v>
      </c>
      <c r="DS177" s="422">
        <f>DR177/DI177</f>
        <v>0.15416452442817608</v>
      </c>
      <c r="DT177" s="170">
        <f t="shared" si="554"/>
        <v>78615.283370000019</v>
      </c>
      <c r="DU177" s="233"/>
      <c r="DV177" s="233"/>
      <c r="DW177" s="233"/>
      <c r="DX177" s="233">
        <f t="shared" ref="DX177:DX180" si="557">DZ177+EB177+ED177</f>
        <v>65643.928839999993</v>
      </c>
      <c r="DY177" s="280">
        <f t="shared" si="528"/>
        <v>0.12872770582771262</v>
      </c>
      <c r="DZ177" s="233">
        <v>65643.928839999993</v>
      </c>
      <c r="EA177" s="280">
        <f t="shared" si="529"/>
        <v>0.12872770582771262</v>
      </c>
      <c r="EB177" s="170">
        <v>0</v>
      </c>
      <c r="EC177" s="280">
        <v>0</v>
      </c>
      <c r="ED177" s="170">
        <v>0</v>
      </c>
      <c r="EE177" s="280">
        <v>0</v>
      </c>
      <c r="EF177" s="233">
        <f>EN177+ES177</f>
        <v>427528.79379000003</v>
      </c>
      <c r="EG177" s="238">
        <f t="shared" si="530"/>
        <v>0.83838371304705628</v>
      </c>
      <c r="EH177" s="216">
        <f t="shared" si="460"/>
        <v>0.99119005676638239</v>
      </c>
      <c r="EI177" s="238"/>
      <c r="EJ177" s="238"/>
      <c r="EK177" s="238"/>
      <c r="EL177" s="238"/>
      <c r="EM177" s="238"/>
      <c r="EN177" s="233">
        <v>427528.79379000003</v>
      </c>
      <c r="EO177" s="238">
        <f t="shared" si="531"/>
        <v>0.83838371304705628</v>
      </c>
      <c r="EP177" s="233">
        <v>0</v>
      </c>
      <c r="EQ177" s="238">
        <v>0</v>
      </c>
      <c r="ER177" s="233">
        <v>0</v>
      </c>
      <c r="ES177" s="238">
        <v>0</v>
      </c>
      <c r="ET177" s="233"/>
      <c r="EU177" s="170">
        <f t="shared" si="486"/>
        <v>82415.265399999975</v>
      </c>
      <c r="EV177" s="238">
        <f t="shared" si="468"/>
        <v>0.16161628695294375</v>
      </c>
      <c r="EW177" s="170">
        <f>DJ177-EN177</f>
        <v>82415.265399999975</v>
      </c>
      <c r="EX177" s="233"/>
      <c r="EY177" s="233"/>
      <c r="EZ177" s="232">
        <f>FB177</f>
        <v>481116.73267</v>
      </c>
      <c r="FA177" s="161">
        <f t="shared" si="532"/>
        <v>0.94346962965743808</v>
      </c>
      <c r="FB177" s="232">
        <v>481116.73267</v>
      </c>
      <c r="FC177" s="161">
        <f t="shared" si="533"/>
        <v>0.94346962965743808</v>
      </c>
      <c r="FD177" s="233"/>
      <c r="FE177" s="233"/>
      <c r="FF177" s="233"/>
      <c r="FG177" s="233"/>
      <c r="FH177" s="232">
        <f>FJ177</f>
        <v>7702.9961300000004</v>
      </c>
      <c r="FI177" s="161">
        <f t="shared" si="493"/>
        <v>1.510557087817733E-2</v>
      </c>
      <c r="FJ177" s="232">
        <v>7702.9961300000004</v>
      </c>
      <c r="FK177" s="161">
        <f t="shared" si="494"/>
        <v>1.510557087817733E-2</v>
      </c>
      <c r="FL177" s="233"/>
      <c r="FM177" s="233"/>
      <c r="FN177" s="233"/>
      <c r="FO177" s="239"/>
    </row>
    <row r="178" spans="2:178" s="240" customFormat="1" ht="24.75" hidden="1" customHeight="1" x14ac:dyDescent="0.25">
      <c r="B178" s="229"/>
      <c r="C178" s="449" t="s">
        <v>307</v>
      </c>
      <c r="D178" s="450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3"/>
      <c r="R178" s="233"/>
      <c r="S178" s="233"/>
      <c r="T178" s="233"/>
      <c r="U178" s="233"/>
      <c r="V178" s="233"/>
      <c r="W178" s="233"/>
      <c r="X178" s="233"/>
      <c r="Y178" s="233"/>
      <c r="Z178" s="233"/>
      <c r="AA178" s="233"/>
      <c r="AB178" s="233"/>
      <c r="AC178" s="233"/>
      <c r="AD178" s="233"/>
      <c r="AE178" s="233"/>
      <c r="AF178" s="233"/>
      <c r="AG178" s="233"/>
      <c r="AH178" s="233"/>
      <c r="AI178" s="233"/>
      <c r="AJ178" s="233"/>
      <c r="AK178" s="233"/>
      <c r="AL178" s="233"/>
      <c r="AM178" s="870"/>
      <c r="AN178" s="233"/>
      <c r="AO178" s="427"/>
      <c r="AP178" s="233"/>
      <c r="AQ178" s="233"/>
      <c r="AR178" s="233"/>
      <c r="AS178" s="233"/>
      <c r="AT178" s="233"/>
      <c r="AU178" s="233"/>
      <c r="AV178" s="233"/>
      <c r="AW178" s="233"/>
      <c r="AX178" s="233"/>
      <c r="AY178" s="233"/>
      <c r="AZ178" s="233"/>
      <c r="BA178" s="233"/>
      <c r="BB178" s="233"/>
      <c r="BC178" s="233"/>
      <c r="BD178" s="233"/>
      <c r="BE178" s="233"/>
      <c r="BF178" s="233"/>
      <c r="BG178" s="233"/>
      <c r="BH178" s="233"/>
      <c r="BI178" s="233"/>
      <c r="BJ178" s="233"/>
      <c r="BK178" s="428"/>
      <c r="BL178" s="170"/>
      <c r="BM178" s="170"/>
      <c r="BN178" s="170"/>
      <c r="BO178" s="170"/>
      <c r="BP178" s="170"/>
      <c r="BQ178" s="170"/>
      <c r="BR178" s="170"/>
      <c r="BS178" s="170"/>
      <c r="BT178" s="170"/>
      <c r="BU178" s="170"/>
      <c r="BV178" s="233"/>
      <c r="BW178" s="233"/>
      <c r="BX178" s="233"/>
      <c r="BY178" s="233"/>
      <c r="BZ178" s="233"/>
      <c r="CA178" s="233"/>
      <c r="CB178" s="233"/>
      <c r="CC178" s="233"/>
      <c r="CD178" s="233"/>
      <c r="CE178" s="233"/>
      <c r="CF178" s="170"/>
      <c r="CG178" s="233"/>
      <c r="CH178" s="233"/>
      <c r="CI178" s="233"/>
      <c r="CJ178" s="233"/>
      <c r="CK178" s="233"/>
      <c r="CL178" s="233"/>
      <c r="CM178" s="233"/>
      <c r="CN178" s="233"/>
      <c r="CO178" s="233"/>
      <c r="CP178" s="233"/>
      <c r="CQ178" s="233"/>
      <c r="CR178" s="233"/>
      <c r="CS178" s="233"/>
      <c r="CT178" s="233"/>
      <c r="CU178" s="233"/>
      <c r="CV178" s="233"/>
      <c r="CW178" s="233">
        <f>CX178+CY178</f>
        <v>1056115.48859</v>
      </c>
      <c r="CX178" s="233">
        <v>1056115.48859</v>
      </c>
      <c r="CY178" s="233"/>
      <c r="CZ178" s="233"/>
      <c r="DA178" s="233"/>
      <c r="DB178" s="233"/>
      <c r="DC178" s="233"/>
      <c r="DD178" s="233"/>
      <c r="DE178" s="233"/>
      <c r="DF178" s="233">
        <f t="shared" si="544"/>
        <v>-1056115.48859</v>
      </c>
      <c r="DG178" s="233">
        <f>DJ178-CX178</f>
        <v>-1056115.48859</v>
      </c>
      <c r="DH178" s="233"/>
      <c r="DI178" s="233">
        <f>DJ178+DL178</f>
        <v>0</v>
      </c>
      <c r="DJ178" s="233">
        <v>0</v>
      </c>
      <c r="DK178" s="233"/>
      <c r="DL178" s="233"/>
      <c r="DM178" s="261">
        <f t="shared" si="499"/>
        <v>0</v>
      </c>
      <c r="DN178" s="409">
        <v>0</v>
      </c>
      <c r="DO178" s="233">
        <v>0</v>
      </c>
      <c r="DP178" s="233"/>
      <c r="DQ178" s="233"/>
      <c r="DR178" s="170">
        <f t="shared" si="556"/>
        <v>0</v>
      </c>
      <c r="DS178" s="422"/>
      <c r="DT178" s="170">
        <f t="shared" si="554"/>
        <v>0</v>
      </c>
      <c r="DU178" s="233"/>
      <c r="DV178" s="233"/>
      <c r="DW178" s="233"/>
      <c r="DX178" s="233">
        <f t="shared" si="557"/>
        <v>0</v>
      </c>
      <c r="DY178" s="280"/>
      <c r="DZ178" s="233">
        <v>0</v>
      </c>
      <c r="EA178" s="280" t="e">
        <f t="shared" si="529"/>
        <v>#DIV/0!</v>
      </c>
      <c r="EB178" s="170">
        <v>0</v>
      </c>
      <c r="EC178" s="280">
        <v>0</v>
      </c>
      <c r="ED178" s="170">
        <v>0</v>
      </c>
      <c r="EE178" s="280">
        <v>0</v>
      </c>
      <c r="EF178" s="233"/>
      <c r="EG178" s="238"/>
      <c r="EH178" s="216"/>
      <c r="EI178" s="238"/>
      <c r="EJ178" s="238"/>
      <c r="EK178" s="238"/>
      <c r="EL178" s="238"/>
      <c r="EM178" s="238"/>
      <c r="EN178" s="233"/>
      <c r="EO178" s="238"/>
      <c r="EP178" s="233">
        <v>0</v>
      </c>
      <c r="EQ178" s="238"/>
      <c r="ER178" s="233"/>
      <c r="ES178" s="238"/>
      <c r="ET178" s="233"/>
      <c r="EU178" s="170">
        <f t="shared" si="486"/>
        <v>0</v>
      </c>
      <c r="EV178" s="238" t="e">
        <f t="shared" si="468"/>
        <v>#DIV/0!</v>
      </c>
      <c r="EW178" s="170">
        <f t="shared" ref="EW178:EW180" si="558">DJ178-EN178</f>
        <v>0</v>
      </c>
      <c r="EX178" s="233"/>
      <c r="EY178" s="233"/>
      <c r="EZ178" s="232">
        <f t="shared" ref="EZ178:EZ180" si="559">FB178</f>
        <v>0</v>
      </c>
      <c r="FA178" s="161" t="e">
        <f t="shared" si="532"/>
        <v>#DIV/0!</v>
      </c>
      <c r="FB178" s="232">
        <v>0</v>
      </c>
      <c r="FC178" s="161" t="e">
        <f t="shared" si="533"/>
        <v>#DIV/0!</v>
      </c>
      <c r="FD178" s="233"/>
      <c r="FE178" s="233"/>
      <c r="FF178" s="233"/>
      <c r="FG178" s="233"/>
      <c r="FH178" s="232">
        <f t="shared" ref="FH178:FH180" si="560">FJ178</f>
        <v>0</v>
      </c>
      <c r="FI178" s="161" t="e">
        <f t="shared" si="493"/>
        <v>#DIV/0!</v>
      </c>
      <c r="FJ178" s="232">
        <v>0</v>
      </c>
      <c r="FK178" s="161" t="e">
        <f t="shared" si="494"/>
        <v>#DIV/0!</v>
      </c>
      <c r="FL178" s="233"/>
      <c r="FM178" s="233"/>
      <c r="FN178" s="233"/>
      <c r="FO178" s="239"/>
    </row>
    <row r="179" spans="2:178" s="240" customFormat="1" ht="32.25" hidden="1" customHeight="1" x14ac:dyDescent="0.25">
      <c r="B179" s="229"/>
      <c r="C179" s="449" t="s">
        <v>308</v>
      </c>
      <c r="D179" s="450"/>
      <c r="E179" s="232">
        <f>F179+G179</f>
        <v>0</v>
      </c>
      <c r="F179" s="232"/>
      <c r="G179" s="232"/>
      <c r="H179" s="232">
        <f>I179+J179</f>
        <v>0</v>
      </c>
      <c r="I179" s="232">
        <f>L179-F179</f>
        <v>0</v>
      </c>
      <c r="J179" s="232">
        <f>M179-G179</f>
        <v>0</v>
      </c>
      <c r="K179" s="232">
        <f>L179+M179</f>
        <v>0</v>
      </c>
      <c r="L179" s="232"/>
      <c r="M179" s="232"/>
      <c r="N179" s="232">
        <f>O179+P179</f>
        <v>0</v>
      </c>
      <c r="O179" s="232">
        <f>R179-L179</f>
        <v>0</v>
      </c>
      <c r="P179" s="232">
        <f>S179-M179</f>
        <v>0</v>
      </c>
      <c r="Q179" s="233">
        <f>R179+S179</f>
        <v>0</v>
      </c>
      <c r="R179" s="233"/>
      <c r="S179" s="233"/>
      <c r="T179" s="233">
        <f>U179+V179</f>
        <v>0</v>
      </c>
      <c r="U179" s="233"/>
      <c r="V179" s="233"/>
      <c r="W179" s="233">
        <f>X179+Y179</f>
        <v>0</v>
      </c>
      <c r="X179" s="233">
        <f>AA179-U179</f>
        <v>0</v>
      </c>
      <c r="Y179" s="233">
        <f>AB179-V179</f>
        <v>0</v>
      </c>
      <c r="Z179" s="233">
        <f>AA179+AB179</f>
        <v>0</v>
      </c>
      <c r="AA179" s="233"/>
      <c r="AB179" s="233"/>
      <c r="AC179" s="233">
        <f>AD179+AE179</f>
        <v>0</v>
      </c>
      <c r="AD179" s="233"/>
      <c r="AE179" s="233"/>
      <c r="AF179" s="233">
        <f>AG179+AH179</f>
        <v>0</v>
      </c>
      <c r="AG179" s="233"/>
      <c r="AH179" s="233"/>
      <c r="AI179" s="233"/>
      <c r="AJ179" s="233"/>
      <c r="AK179" s="233">
        <f>Z179-AJ179</f>
        <v>0</v>
      </c>
      <c r="AL179" s="233">
        <f>AA179-AK179</f>
        <v>0</v>
      </c>
      <c r="AM179" s="870"/>
      <c r="AN179" s="233"/>
      <c r="AO179" s="427">
        <v>1</v>
      </c>
      <c r="AP179" s="233"/>
      <c r="AQ179" s="233"/>
      <c r="AR179" s="233">
        <f>AF179-AP179-AQ179</f>
        <v>0</v>
      </c>
      <c r="AS179" s="233">
        <f>AT179+AU179</f>
        <v>0</v>
      </c>
      <c r="AT179" s="233">
        <f>AJ179</f>
        <v>0</v>
      </c>
      <c r="AU179" s="233"/>
      <c r="AV179" s="233">
        <f>AW179+AX179</f>
        <v>0</v>
      </c>
      <c r="AW179" s="233">
        <v>0</v>
      </c>
      <c r="AX179" s="233">
        <v>0</v>
      </c>
      <c r="AY179" s="233">
        <f>AZ179+BA179</f>
        <v>0</v>
      </c>
      <c r="AZ179" s="233">
        <f>AT179+AW179</f>
        <v>0</v>
      </c>
      <c r="BA179" s="233"/>
      <c r="BB179" s="233">
        <f>BC179+BD179</f>
        <v>0</v>
      </c>
      <c r="BC179" s="233"/>
      <c r="BD179" s="233"/>
      <c r="BE179" s="233">
        <f>BF179+BG179</f>
        <v>0</v>
      </c>
      <c r="BF179" s="233">
        <f>BW179-BC179</f>
        <v>0</v>
      </c>
      <c r="BG179" s="233">
        <f>BX179-BD179</f>
        <v>0</v>
      </c>
      <c r="BH179" s="233">
        <f>BI179+BJ179</f>
        <v>0</v>
      </c>
      <c r="BI179" s="233">
        <f>BC179+BF179</f>
        <v>0</v>
      </c>
      <c r="BJ179" s="233"/>
      <c r="BK179" s="428">
        <v>1</v>
      </c>
      <c r="BL179" s="170">
        <f>AZ179*BK179</f>
        <v>0</v>
      </c>
      <c r="BM179" s="170"/>
      <c r="BN179" s="170"/>
      <c r="BO179" s="170"/>
      <c r="BP179" s="170"/>
      <c r="BQ179" s="170"/>
      <c r="BR179" s="170"/>
      <c r="BS179" s="170"/>
      <c r="BT179" s="170">
        <f>AZ179-BQ179</f>
        <v>0</v>
      </c>
      <c r="BU179" s="170"/>
      <c r="BV179" s="233">
        <f>BW179+BX179</f>
        <v>0</v>
      </c>
      <c r="BW179" s="233"/>
      <c r="BX179" s="233"/>
      <c r="BY179" s="233">
        <f>BZ179+CA179</f>
        <v>258026</v>
      </c>
      <c r="BZ179" s="233">
        <f>CC179-BI179</f>
        <v>258026</v>
      </c>
      <c r="CA179" s="233">
        <v>0</v>
      </c>
      <c r="CB179" s="233">
        <f>CC179+CD179</f>
        <v>258026</v>
      </c>
      <c r="CC179" s="233">
        <v>258026</v>
      </c>
      <c r="CD179" s="233"/>
      <c r="CE179" s="233">
        <v>1</v>
      </c>
      <c r="CF179" s="170">
        <f>CC179*CE179</f>
        <v>258026</v>
      </c>
      <c r="CG179" s="233"/>
      <c r="CH179" s="233">
        <f>CI179+CJ179</f>
        <v>258026</v>
      </c>
      <c r="CI179" s="233">
        <f>BY179</f>
        <v>258026</v>
      </c>
      <c r="CJ179" s="233"/>
      <c r="CK179" s="233">
        <f>CL179+CM179</f>
        <v>0</v>
      </c>
      <c r="CL179" s="233">
        <v>0</v>
      </c>
      <c r="CM179" s="233">
        <v>0</v>
      </c>
      <c r="CN179" s="233">
        <f>CN180+CN188</f>
        <v>0</v>
      </c>
      <c r="CO179" s="233">
        <f>CO180+CO188</f>
        <v>0</v>
      </c>
      <c r="CP179" s="233">
        <f>CP180+CP188</f>
        <v>0</v>
      </c>
      <c r="CQ179" s="233">
        <f>CR179+CS179</f>
        <v>0</v>
      </c>
      <c r="CR179" s="233">
        <v>0</v>
      </c>
      <c r="CS179" s="233"/>
      <c r="CT179" s="233">
        <f>CU179+CV179</f>
        <v>0</v>
      </c>
      <c r="CU179" s="233">
        <v>0</v>
      </c>
      <c r="CV179" s="233"/>
      <c r="CW179" s="233">
        <f>CX179+CY179</f>
        <v>258026</v>
      </c>
      <c r="CX179" s="233">
        <v>258026</v>
      </c>
      <c r="CY179" s="233"/>
      <c r="CZ179" s="233">
        <f>DA179+DB179</f>
        <v>272506</v>
      </c>
      <c r="DA179" s="233">
        <v>272506</v>
      </c>
      <c r="DB179" s="233"/>
      <c r="DC179" s="233"/>
      <c r="DD179" s="233"/>
      <c r="DE179" s="233"/>
      <c r="DF179" s="233">
        <f t="shared" si="544"/>
        <v>-258026</v>
      </c>
      <c r="DG179" s="233">
        <f>DJ179-CX179</f>
        <v>-258026</v>
      </c>
      <c r="DH179" s="233"/>
      <c r="DI179" s="233">
        <f>DJ179+DL179</f>
        <v>0</v>
      </c>
      <c r="DJ179" s="233">
        <v>0</v>
      </c>
      <c r="DK179" s="233">
        <v>0</v>
      </c>
      <c r="DL179" s="233">
        <v>0</v>
      </c>
      <c r="DM179" s="261">
        <f t="shared" si="499"/>
        <v>0</v>
      </c>
      <c r="DN179" s="409">
        <v>0</v>
      </c>
      <c r="DO179" s="233">
        <v>0</v>
      </c>
      <c r="DP179" s="233"/>
      <c r="DQ179" s="233"/>
      <c r="DR179" s="170">
        <f t="shared" si="556"/>
        <v>0</v>
      </c>
      <c r="DS179" s="422"/>
      <c r="DT179" s="170">
        <f t="shared" si="554"/>
        <v>0</v>
      </c>
      <c r="DU179" s="233"/>
      <c r="DV179" s="233"/>
      <c r="DW179" s="233"/>
      <c r="DX179" s="233">
        <f t="shared" si="557"/>
        <v>0</v>
      </c>
      <c r="DY179" s="280" t="e">
        <f t="shared" ref="DY179:DY204" si="561">DX179/DI179</f>
        <v>#DIV/0!</v>
      </c>
      <c r="DZ179" s="233">
        <v>0</v>
      </c>
      <c r="EA179" s="280" t="e">
        <f t="shared" si="529"/>
        <v>#DIV/0!</v>
      </c>
      <c r="EB179" s="170">
        <v>0</v>
      </c>
      <c r="EC179" s="280">
        <v>0</v>
      </c>
      <c r="ED179" s="170">
        <v>0</v>
      </c>
      <c r="EE179" s="280">
        <v>0</v>
      </c>
      <c r="EF179" s="233"/>
      <c r="EG179" s="238"/>
      <c r="EH179" s="216"/>
      <c r="EI179" s="238"/>
      <c r="EJ179" s="238"/>
      <c r="EK179" s="238"/>
      <c r="EL179" s="238"/>
      <c r="EM179" s="238"/>
      <c r="EN179" s="233"/>
      <c r="EO179" s="238"/>
      <c r="EP179" s="233">
        <v>0</v>
      </c>
      <c r="EQ179" s="238">
        <v>0</v>
      </c>
      <c r="ER179" s="233">
        <v>0</v>
      </c>
      <c r="ES179" s="238">
        <v>0</v>
      </c>
      <c r="ET179" s="233"/>
      <c r="EU179" s="170">
        <f t="shared" si="486"/>
        <v>0</v>
      </c>
      <c r="EV179" s="238" t="e">
        <f t="shared" si="468"/>
        <v>#DIV/0!</v>
      </c>
      <c r="EW179" s="170">
        <f t="shared" si="558"/>
        <v>0</v>
      </c>
      <c r="EX179" s="233"/>
      <c r="EY179" s="233"/>
      <c r="EZ179" s="232">
        <f t="shared" si="559"/>
        <v>0</v>
      </c>
      <c r="FA179" s="161" t="e">
        <f t="shared" si="532"/>
        <v>#DIV/0!</v>
      </c>
      <c r="FB179" s="232">
        <v>0</v>
      </c>
      <c r="FC179" s="161" t="e">
        <f t="shared" si="533"/>
        <v>#DIV/0!</v>
      </c>
      <c r="FD179" s="233"/>
      <c r="FE179" s="233"/>
      <c r="FF179" s="233"/>
      <c r="FG179" s="233"/>
      <c r="FH179" s="232">
        <f t="shared" si="560"/>
        <v>0</v>
      </c>
      <c r="FI179" s="161" t="e">
        <f t="shared" si="493"/>
        <v>#DIV/0!</v>
      </c>
      <c r="FJ179" s="232">
        <v>0</v>
      </c>
      <c r="FK179" s="161" t="e">
        <f t="shared" si="494"/>
        <v>#DIV/0!</v>
      </c>
      <c r="FL179" s="233"/>
      <c r="FM179" s="233"/>
      <c r="FN179" s="233"/>
      <c r="FO179" s="239"/>
    </row>
    <row r="180" spans="2:178" s="240" customFormat="1" ht="25.5" hidden="1" customHeight="1" x14ac:dyDescent="0.25">
      <c r="B180" s="229"/>
      <c r="C180" s="241" t="s">
        <v>309</v>
      </c>
      <c r="D180" s="450" t="s">
        <v>146</v>
      </c>
      <c r="E180" s="232">
        <f>F180+G180</f>
        <v>55000</v>
      </c>
      <c r="F180" s="232">
        <v>55000</v>
      </c>
      <c r="G180" s="232"/>
      <c r="H180" s="232">
        <f>I180+J180</f>
        <v>0</v>
      </c>
      <c r="I180" s="232">
        <f>L180-F180</f>
        <v>0</v>
      </c>
      <c r="J180" s="232">
        <f>M180-G180</f>
        <v>0</v>
      </c>
      <c r="K180" s="232">
        <f>L180+M180</f>
        <v>55000</v>
      </c>
      <c r="L180" s="232">
        <v>55000</v>
      </c>
      <c r="M180" s="232"/>
      <c r="N180" s="232">
        <f>O180+P180</f>
        <v>0</v>
      </c>
      <c r="O180" s="232">
        <f>R180-L180</f>
        <v>0</v>
      </c>
      <c r="P180" s="232">
        <f>S180-M180</f>
        <v>0</v>
      </c>
      <c r="Q180" s="233">
        <f>R180+S180</f>
        <v>55000</v>
      </c>
      <c r="R180" s="233">
        <v>55000</v>
      </c>
      <c r="S180" s="233"/>
      <c r="T180" s="233">
        <f>U180+V180</f>
        <v>55000</v>
      </c>
      <c r="U180" s="233">
        <v>0</v>
      </c>
      <c r="V180" s="233">
        <v>55000</v>
      </c>
      <c r="W180" s="233">
        <f>X180+Y180</f>
        <v>-46217.732000000004</v>
      </c>
      <c r="X180" s="233">
        <f>AA180-U180</f>
        <v>8782.268</v>
      </c>
      <c r="Y180" s="233">
        <f>AB180-V180</f>
        <v>-55000</v>
      </c>
      <c r="Z180" s="233">
        <f>AA180+AB180</f>
        <v>8782.268</v>
      </c>
      <c r="AA180" s="233">
        <v>8782.268</v>
      </c>
      <c r="AB180" s="233"/>
      <c r="AC180" s="233">
        <f>AD180+AE180</f>
        <v>0</v>
      </c>
      <c r="AD180" s="233">
        <v>0</v>
      </c>
      <c r="AE180" s="233"/>
      <c r="AF180" s="233" t="e">
        <f>AG180+AH180</f>
        <v>#REF!</v>
      </c>
      <c r="AG180" s="233" t="e">
        <f>'[1]2017_с остатком на торги'!$AG$137</f>
        <v>#REF!</v>
      </c>
      <c r="AH180" s="233"/>
      <c r="AI180" s="233"/>
      <c r="AJ180" s="233">
        <v>5557.3821900000003</v>
      </c>
      <c r="AK180" s="233">
        <f t="shared" ref="AK180:AK191" si="562">Z180-AJ180</f>
        <v>3224.8858099999998</v>
      </c>
      <c r="AL180" s="233" t="e">
        <f>AG180-AJ180</f>
        <v>#REF!</v>
      </c>
      <c r="AM180" s="870"/>
      <c r="AN180" s="233"/>
      <c r="AO180" s="427">
        <v>1</v>
      </c>
      <c r="AP180" s="233">
        <v>4946.0645599999998</v>
      </c>
      <c r="AQ180" s="233">
        <v>939.71906000000001</v>
      </c>
      <c r="AR180" s="233" t="e">
        <f>AF180-AP180-AQ180</f>
        <v>#REF!</v>
      </c>
      <c r="AS180" s="233">
        <f>AT180+AU180</f>
        <v>26064.59</v>
      </c>
      <c r="AT180" s="233">
        <v>26064.59</v>
      </c>
      <c r="AU180" s="233"/>
      <c r="AV180" s="233">
        <f>AW180+AX180</f>
        <v>0</v>
      </c>
      <c r="AW180" s="233">
        <v>0</v>
      </c>
      <c r="AX180" s="233">
        <v>0</v>
      </c>
      <c r="AY180" s="233">
        <f>AZ180+BA180</f>
        <v>26064.59</v>
      </c>
      <c r="AZ180" s="233">
        <f>AT180+AW180</f>
        <v>26064.59</v>
      </c>
      <c r="BA180" s="233"/>
      <c r="BB180" s="233">
        <f>BC180+BD180</f>
        <v>0</v>
      </c>
      <c r="BC180" s="233"/>
      <c r="BD180" s="233"/>
      <c r="BE180" s="233">
        <f>BF180+BG180</f>
        <v>0</v>
      </c>
      <c r="BF180" s="233">
        <f>BW180-BC180</f>
        <v>0</v>
      </c>
      <c r="BG180" s="233">
        <f>BX180-BD180</f>
        <v>0</v>
      </c>
      <c r="BH180" s="233">
        <f>BI180+BJ180</f>
        <v>26064.59</v>
      </c>
      <c r="BI180" s="233">
        <f>AZ180</f>
        <v>26064.59</v>
      </c>
      <c r="BJ180" s="233"/>
      <c r="BK180" s="428">
        <v>0.75</v>
      </c>
      <c r="BL180" s="170">
        <f>AZ180*BK180</f>
        <v>19548.442500000001</v>
      </c>
      <c r="BM180" s="170"/>
      <c r="BN180" s="170"/>
      <c r="BO180" s="170"/>
      <c r="BP180" s="170">
        <f>BQ180+BR180</f>
        <v>0</v>
      </c>
      <c r="BQ180" s="170">
        <v>0</v>
      </c>
      <c r="BR180" s="170"/>
      <c r="BS180" s="170">
        <f>BT180+BU180</f>
        <v>26064.59</v>
      </c>
      <c r="BT180" s="170">
        <f>AZ180-BQ180</f>
        <v>26064.59</v>
      </c>
      <c r="BU180" s="170"/>
      <c r="BV180" s="233">
        <f>BW180+BX180</f>
        <v>0</v>
      </c>
      <c r="BW180" s="233"/>
      <c r="BX180" s="233"/>
      <c r="BY180" s="233">
        <f>BZ180+CA180</f>
        <v>-11242.06064</v>
      </c>
      <c r="BZ180" s="233">
        <f>CC180-BI180</f>
        <v>-11242.06064</v>
      </c>
      <c r="CA180" s="233">
        <v>0</v>
      </c>
      <c r="CB180" s="233">
        <f>CC180+CD180</f>
        <v>14822.52936</v>
      </c>
      <c r="CC180" s="233">
        <v>14822.52936</v>
      </c>
      <c r="CD180" s="233"/>
      <c r="CE180" s="233">
        <v>0.5</v>
      </c>
      <c r="CF180" s="170">
        <f>CC180*CE180</f>
        <v>7411.2646800000002</v>
      </c>
      <c r="CG180" s="233"/>
      <c r="CH180" s="233">
        <f>CI180+CJ180</f>
        <v>144038.79123</v>
      </c>
      <c r="CI180" s="233">
        <v>144038.79123</v>
      </c>
      <c r="CJ180" s="233"/>
      <c r="CK180" s="233">
        <f>CL180+CM180</f>
        <v>0</v>
      </c>
      <c r="CL180" s="233">
        <v>0</v>
      </c>
      <c r="CM180" s="233">
        <v>0</v>
      </c>
      <c r="CN180" s="233">
        <f>CN186+CN189</f>
        <v>0</v>
      </c>
      <c r="CO180" s="233">
        <f>CO186+CO189</f>
        <v>0</v>
      </c>
      <c r="CP180" s="233">
        <f>CP186+CP189</f>
        <v>0</v>
      </c>
      <c r="CQ180" s="233">
        <f>CR180+CS180</f>
        <v>144038.79123</v>
      </c>
      <c r="CR180" s="233">
        <v>144038.79123</v>
      </c>
      <c r="CS180" s="233"/>
      <c r="CT180" s="233">
        <f>CU180+CV180</f>
        <v>0</v>
      </c>
      <c r="CU180" s="233">
        <v>0</v>
      </c>
      <c r="CV180" s="233"/>
      <c r="CW180" s="233">
        <f>CX180+CY180</f>
        <v>48850.924639999997</v>
      </c>
      <c r="CX180" s="233">
        <v>48850.924639999997</v>
      </c>
      <c r="CY180" s="233"/>
      <c r="CZ180" s="233">
        <f>DA180+DB180</f>
        <v>55000</v>
      </c>
      <c r="DA180" s="233">
        <v>55000</v>
      </c>
      <c r="DB180" s="233"/>
      <c r="DC180" s="233"/>
      <c r="DD180" s="233"/>
      <c r="DE180" s="233"/>
      <c r="DF180" s="233">
        <f t="shared" si="544"/>
        <v>-11023.865760000001</v>
      </c>
      <c r="DG180" s="233">
        <f>DJ180-CX180</f>
        <v>-11023.865760000001</v>
      </c>
      <c r="DH180" s="233"/>
      <c r="DI180" s="233">
        <f>DJ180+DL180</f>
        <v>37827.058879999997</v>
      </c>
      <c r="DJ180" s="233">
        <v>37827.058879999997</v>
      </c>
      <c r="DK180" s="233">
        <v>0</v>
      </c>
      <c r="DL180" s="233">
        <v>0</v>
      </c>
      <c r="DM180" s="261">
        <f t="shared" si="499"/>
        <v>28827.05888</v>
      </c>
      <c r="DN180" s="409">
        <f t="shared" si="467"/>
        <v>0.76207507888596393</v>
      </c>
      <c r="DO180" s="233">
        <v>28827.05888</v>
      </c>
      <c r="DP180" s="233"/>
      <c r="DQ180" s="233"/>
      <c r="DR180" s="170">
        <f t="shared" si="556"/>
        <v>8999.9999999999964</v>
      </c>
      <c r="DS180" s="422">
        <f t="shared" ref="DS180:DS190" si="563">DR180/DI180</f>
        <v>0.23792492111403607</v>
      </c>
      <c r="DT180" s="170">
        <f t="shared" si="554"/>
        <v>8999.9999999999964</v>
      </c>
      <c r="DU180" s="233"/>
      <c r="DV180" s="233"/>
      <c r="DW180" s="233"/>
      <c r="DX180" s="233">
        <f t="shared" si="557"/>
        <v>6391.6859199999999</v>
      </c>
      <c r="DY180" s="280">
        <f t="shared" si="561"/>
        <v>0.16897126314463284</v>
      </c>
      <c r="DZ180" s="233">
        <v>6391.6859199999999</v>
      </c>
      <c r="EA180" s="280">
        <f t="shared" si="529"/>
        <v>0.16897126314463284</v>
      </c>
      <c r="EB180" s="170">
        <v>0</v>
      </c>
      <c r="EC180" s="280">
        <v>0</v>
      </c>
      <c r="ED180" s="170">
        <v>0</v>
      </c>
      <c r="EE180" s="280">
        <v>0</v>
      </c>
      <c r="EF180" s="233">
        <f>EN180+ES180</f>
        <v>26854.107789999998</v>
      </c>
      <c r="EG180" s="238">
        <f t="shared" ref="EG180:EG204" si="564">EF180/DI180</f>
        <v>0.7099179419470637</v>
      </c>
      <c r="EH180" s="216">
        <f t="shared" ref="EH180:EH204" si="565">EF180/DM180</f>
        <v>0.93155905712709319</v>
      </c>
      <c r="EI180" s="238"/>
      <c r="EJ180" s="238"/>
      <c r="EK180" s="238"/>
      <c r="EL180" s="238"/>
      <c r="EM180" s="238"/>
      <c r="EN180" s="233">
        <v>26854.107789999998</v>
      </c>
      <c r="EO180" s="238">
        <f t="shared" ref="EO180:EO185" si="566">EN180/DJ180</f>
        <v>0.7099179419470637</v>
      </c>
      <c r="EP180" s="233">
        <v>0</v>
      </c>
      <c r="EQ180" s="238">
        <v>0</v>
      </c>
      <c r="ER180" s="233">
        <v>0</v>
      </c>
      <c r="ES180" s="238">
        <v>0</v>
      </c>
      <c r="ET180" s="233"/>
      <c r="EU180" s="170">
        <f t="shared" si="486"/>
        <v>10972.951089999999</v>
      </c>
      <c r="EV180" s="238">
        <f t="shared" si="468"/>
        <v>0.2900820580529363</v>
      </c>
      <c r="EW180" s="170">
        <f t="shared" si="558"/>
        <v>10972.951089999999</v>
      </c>
      <c r="EX180" s="233"/>
      <c r="EY180" s="233"/>
      <c r="EZ180" s="232">
        <f t="shared" si="559"/>
        <v>29011.81711</v>
      </c>
      <c r="FA180" s="161">
        <f t="shared" si="532"/>
        <v>0.76695936636351048</v>
      </c>
      <c r="FB180" s="232">
        <v>29011.81711</v>
      </c>
      <c r="FC180" s="161">
        <f t="shared" si="533"/>
        <v>0.76695936636351048</v>
      </c>
      <c r="FD180" s="233"/>
      <c r="FE180" s="233"/>
      <c r="FF180" s="233"/>
      <c r="FG180" s="233"/>
      <c r="FH180" s="232">
        <f t="shared" si="560"/>
        <v>4043.0627899999999</v>
      </c>
      <c r="FI180" s="161">
        <f t="shared" si="493"/>
        <v>0.10688282170776055</v>
      </c>
      <c r="FJ180" s="232">
        <v>4043.0627899999999</v>
      </c>
      <c r="FK180" s="161">
        <f t="shared" si="494"/>
        <v>0.10688282170776055</v>
      </c>
      <c r="FL180" s="233"/>
      <c r="FM180" s="233"/>
      <c r="FN180" s="233"/>
      <c r="FO180" s="239"/>
    </row>
    <row r="181" spans="2:178" s="473" customFormat="1" ht="45.75" customHeight="1" x14ac:dyDescent="0.25">
      <c r="B181" s="150" t="s">
        <v>65</v>
      </c>
      <c r="C181" s="151" t="s">
        <v>310</v>
      </c>
      <c r="D181" s="467" t="s">
        <v>304</v>
      </c>
      <c r="E181" s="153" t="e">
        <f>E182+#REF!+#REF!</f>
        <v>#REF!</v>
      </c>
      <c r="F181" s="153" t="e">
        <f>F182+#REF!+#REF!</f>
        <v>#REF!</v>
      </c>
      <c r="G181" s="153" t="e">
        <f>G182+#REF!+#REF!</f>
        <v>#REF!</v>
      </c>
      <c r="H181" s="153" t="e">
        <f>H182+#REF!+#REF!</f>
        <v>#REF!</v>
      </c>
      <c r="I181" s="153" t="e">
        <f>I182+#REF!+#REF!</f>
        <v>#REF!</v>
      </c>
      <c r="J181" s="153" t="e">
        <f>J182+#REF!+#REF!</f>
        <v>#REF!</v>
      </c>
      <c r="K181" s="153" t="e">
        <f>K182+#REF!+#REF!</f>
        <v>#REF!</v>
      </c>
      <c r="L181" s="153" t="e">
        <f>L182+#REF!+#REF!</f>
        <v>#REF!</v>
      </c>
      <c r="M181" s="153" t="e">
        <f>M182+#REF!+#REF!</f>
        <v>#REF!</v>
      </c>
      <c r="N181" s="153" t="e">
        <f>N182+#REF!+#REF!</f>
        <v>#REF!</v>
      </c>
      <c r="O181" s="153" t="e">
        <f>O182+#REF!+#REF!</f>
        <v>#REF!</v>
      </c>
      <c r="P181" s="153" t="e">
        <f>P182+#REF!+#REF!</f>
        <v>#REF!</v>
      </c>
      <c r="Q181" s="155" t="e">
        <f>Q182+#REF!+#REF!</f>
        <v>#REF!</v>
      </c>
      <c r="R181" s="155" t="e">
        <f>R182+#REF!+#REF!</f>
        <v>#REF!</v>
      </c>
      <c r="S181" s="155" t="e">
        <f>S182+#REF!+#REF!</f>
        <v>#REF!</v>
      </c>
      <c r="T181" s="155" t="e">
        <f>T182+#REF!+#REF!</f>
        <v>#REF!</v>
      </c>
      <c r="U181" s="155" t="e">
        <f>U182+#REF!+#REF!</f>
        <v>#REF!</v>
      </c>
      <c r="V181" s="155" t="e">
        <f>V182+#REF!+#REF!</f>
        <v>#REF!</v>
      </c>
      <c r="W181" s="155" t="e">
        <f>W182+#REF!+#REF!</f>
        <v>#REF!</v>
      </c>
      <c r="X181" s="155" t="e">
        <f>X182+#REF!+#REF!</f>
        <v>#REF!</v>
      </c>
      <c r="Y181" s="155" t="e">
        <f>Y182+#REF!+#REF!</f>
        <v>#REF!</v>
      </c>
      <c r="Z181" s="155" t="e">
        <f>Z182+#REF!+#REF!</f>
        <v>#REF!</v>
      </c>
      <c r="AA181" s="155" t="e">
        <f>AA182+#REF!+#REF!</f>
        <v>#REF!</v>
      </c>
      <c r="AB181" s="155" t="e">
        <f>AB182+#REF!+#REF!</f>
        <v>#REF!</v>
      </c>
      <c r="AC181" s="155" t="e">
        <f>AC182+#REF!+#REF!</f>
        <v>#REF!</v>
      </c>
      <c r="AD181" s="155" t="e">
        <f>AD182+#REF!+#REF!</f>
        <v>#REF!</v>
      </c>
      <c r="AE181" s="155" t="e">
        <f>AE182+#REF!+#REF!</f>
        <v>#REF!</v>
      </c>
      <c r="AF181" s="155" t="e">
        <f>AF182+#REF!+#REF!</f>
        <v>#REF!</v>
      </c>
      <c r="AG181" s="155" t="e">
        <f>AG182+#REF!+#REF!</f>
        <v>#REF!</v>
      </c>
      <c r="AH181" s="155" t="e">
        <f>AH182+#REF!+#REF!</f>
        <v>#REF!</v>
      </c>
      <c r="AI181" s="155">
        <v>0</v>
      </c>
      <c r="AJ181" s="155" t="e">
        <f>AJ182+#REF!+#REF!</f>
        <v>#REF!</v>
      </c>
      <c r="AK181" s="155" t="e">
        <f t="shared" si="562"/>
        <v>#REF!</v>
      </c>
      <c r="AL181" s="155" t="e">
        <f>AF181-AJ181</f>
        <v>#REF!</v>
      </c>
      <c r="AM181" s="870" t="s">
        <v>305</v>
      </c>
      <c r="AN181" s="468" t="s">
        <v>292</v>
      </c>
      <c r="AO181" s="469">
        <v>1</v>
      </c>
      <c r="AP181" s="158" t="e">
        <f>AP182+#REF!</f>
        <v>#REF!</v>
      </c>
      <c r="AQ181" s="158" t="e">
        <f>AQ182+#REF!</f>
        <v>#REF!</v>
      </c>
      <c r="AR181" s="158" t="e">
        <f>AR182+#REF!</f>
        <v>#REF!</v>
      </c>
      <c r="AS181" s="155" t="e">
        <f>AS182+#REF!+#REF!</f>
        <v>#REF!</v>
      </c>
      <c r="AT181" s="155" t="e">
        <f>AT182+#REF!+#REF!</f>
        <v>#REF!</v>
      </c>
      <c r="AU181" s="155" t="e">
        <f>AU182+#REF!+#REF!</f>
        <v>#REF!</v>
      </c>
      <c r="AV181" s="155" t="e">
        <f>AW181+AX181</f>
        <v>#REF!</v>
      </c>
      <c r="AW181" s="155" t="e">
        <f>AW182+#REF!</f>
        <v>#REF!</v>
      </c>
      <c r="AX181" s="155" t="e">
        <f>AX182+#REF!</f>
        <v>#REF!</v>
      </c>
      <c r="AY181" s="155" t="e">
        <f>AY182+#REF!+#REF!</f>
        <v>#REF!</v>
      </c>
      <c r="AZ181" s="155" t="e">
        <f>AZ182+#REF!+#REF!</f>
        <v>#REF!</v>
      </c>
      <c r="BA181" s="155" t="e">
        <f>BA182+#REF!+#REF!</f>
        <v>#REF!</v>
      </c>
      <c r="BB181" s="155" t="e">
        <f>BB182+#REF!+#REF!</f>
        <v>#REF!</v>
      </c>
      <c r="BC181" s="155" t="e">
        <f>BC182+#REF!+#REF!</f>
        <v>#REF!</v>
      </c>
      <c r="BD181" s="155" t="e">
        <f>BD182+#REF!+#REF!</f>
        <v>#REF!</v>
      </c>
      <c r="BE181" s="155" t="e">
        <f>BE182+#REF!+#REF!</f>
        <v>#REF!</v>
      </c>
      <c r="BF181" s="155" t="e">
        <f>BF182+#REF!+#REF!</f>
        <v>#REF!</v>
      </c>
      <c r="BG181" s="155" t="e">
        <f>BG182+#REF!+#REF!</f>
        <v>#REF!</v>
      </c>
      <c r="BH181" s="155" t="e">
        <f>BH182+#REF!+#REF!</f>
        <v>#REF!</v>
      </c>
      <c r="BI181" s="155" t="e">
        <f>BI182+#REF!+#REF!</f>
        <v>#REF!</v>
      </c>
      <c r="BJ181" s="155" t="e">
        <f>BJ182+#REF!+#REF!</f>
        <v>#REF!</v>
      </c>
      <c r="BK181" s="470" t="e">
        <f>BL181/AY181</f>
        <v>#REF!</v>
      </c>
      <c r="BL181" s="155" t="e">
        <f>AZ181*75/100</f>
        <v>#REF!</v>
      </c>
      <c r="BM181" s="155" t="e">
        <f>BM182+#REF!+#REF!</f>
        <v>#REF!</v>
      </c>
      <c r="BN181" s="155" t="e">
        <f>BN182+#REF!+#REF!</f>
        <v>#REF!</v>
      </c>
      <c r="BO181" s="155" t="e">
        <f>BO182+#REF!+#REF!</f>
        <v>#REF!</v>
      </c>
      <c r="BP181" s="155" t="e">
        <f>BP182+#REF!+#REF!</f>
        <v>#REF!</v>
      </c>
      <c r="BQ181" s="155" t="e">
        <f>BQ182+#REF!+#REF!</f>
        <v>#REF!</v>
      </c>
      <c r="BR181" s="155" t="e">
        <f>BR182+#REF!+#REF!</f>
        <v>#REF!</v>
      </c>
      <c r="BS181" s="155" t="e">
        <f>BS182+#REF!+#REF!</f>
        <v>#REF!</v>
      </c>
      <c r="BT181" s="155" t="e">
        <f>BT182+#REF!+#REF!</f>
        <v>#REF!</v>
      </c>
      <c r="BU181" s="155" t="e">
        <f>BU182+#REF!+#REF!</f>
        <v>#REF!</v>
      </c>
      <c r="BV181" s="155" t="e">
        <f>BV182+#REF!+#REF!</f>
        <v>#REF!</v>
      </c>
      <c r="BW181" s="155" t="e">
        <f>BW182+#REF!+#REF!</f>
        <v>#REF!</v>
      </c>
      <c r="BX181" s="155" t="e">
        <f>BX182+#REF!+#REF!</f>
        <v>#REF!</v>
      </c>
      <c r="BY181" s="155" t="e">
        <f>BY182+#REF!+#REF!</f>
        <v>#REF!</v>
      </c>
      <c r="BZ181" s="155" t="e">
        <f>BZ182+#REF!+#REF!</f>
        <v>#REF!</v>
      </c>
      <c r="CA181" s="155" t="e">
        <f>CA182+#REF!+#REF!</f>
        <v>#REF!</v>
      </c>
      <c r="CB181" s="155" t="e">
        <f>CB182+#REF!+#REF!</f>
        <v>#REF!</v>
      </c>
      <c r="CC181" s="155" t="e">
        <f>CC182+#REF!+#REF!</f>
        <v>#REF!</v>
      </c>
      <c r="CD181" s="155" t="e">
        <f>CD182+#REF!+#REF!</f>
        <v>#REF!</v>
      </c>
      <c r="CE181" s="471" t="e">
        <f>CF181/BV181</f>
        <v>#REF!</v>
      </c>
      <c r="CF181" s="155" t="e">
        <f>CF182+#REF!</f>
        <v>#REF!</v>
      </c>
      <c r="CG181" s="472"/>
      <c r="CH181" s="155" t="e">
        <f>CH182+#REF!+#REF!</f>
        <v>#REF!</v>
      </c>
      <c r="CI181" s="155" t="e">
        <f>CI182+#REF!+#REF!</f>
        <v>#REF!</v>
      </c>
      <c r="CJ181" s="155" t="e">
        <f>CJ182+#REF!+#REF!</f>
        <v>#REF!</v>
      </c>
      <c r="CK181" s="155" t="e">
        <f>CL181+CM181</f>
        <v>#REF!</v>
      </c>
      <c r="CL181" s="155" t="e">
        <f>CL182+#REF!</f>
        <v>#REF!</v>
      </c>
      <c r="CM181" s="155" t="e">
        <f>CM182+#REF!</f>
        <v>#REF!</v>
      </c>
      <c r="CN181" s="471" t="e">
        <f>CN182+CN190</f>
        <v>#REF!</v>
      </c>
      <c r="CO181" s="471" t="e">
        <f>CO182+CO190</f>
        <v>#REF!</v>
      </c>
      <c r="CP181" s="471" t="e">
        <f>CP182+CP190</f>
        <v>#REF!</v>
      </c>
      <c r="CQ181" s="155" t="e">
        <f>CQ182+#REF!+#REF!</f>
        <v>#REF!</v>
      </c>
      <c r="CR181" s="155" t="e">
        <f>CR182+#REF!+#REF!</f>
        <v>#REF!</v>
      </c>
      <c r="CS181" s="155" t="e">
        <f>CS182+#REF!+#REF!</f>
        <v>#REF!</v>
      </c>
      <c r="CT181" s="155" t="e">
        <f>CT182+#REF!+#REF!</f>
        <v>#REF!</v>
      </c>
      <c r="CU181" s="155" t="e">
        <f>CU182+#REF!+#REF!</f>
        <v>#REF!</v>
      </c>
      <c r="CV181" s="155" t="e">
        <f>CV182+#REF!+#REF!</f>
        <v>#REF!</v>
      </c>
      <c r="CW181" s="155">
        <f>CX181</f>
        <v>296317.40000000002</v>
      </c>
      <c r="CX181" s="155">
        <f>CX182</f>
        <v>296317.40000000002</v>
      </c>
      <c r="CY181" s="155">
        <f>CY182</f>
        <v>0</v>
      </c>
      <c r="CZ181" s="155" t="e">
        <f>CZ182+#REF!+#REF!</f>
        <v>#REF!</v>
      </c>
      <c r="DA181" s="155" t="e">
        <f>DA182+#REF!+#REF!</f>
        <v>#REF!</v>
      </c>
      <c r="DB181" s="155" t="e">
        <f>DB182+#REF!+#REF!</f>
        <v>#REF!</v>
      </c>
      <c r="DC181" s="155"/>
      <c r="DD181" s="155"/>
      <c r="DE181" s="155"/>
      <c r="DF181" s="155">
        <f>DG181</f>
        <v>615719.43408000004</v>
      </c>
      <c r="DG181" s="155">
        <f>DG182+DG183</f>
        <v>615719.43408000004</v>
      </c>
      <c r="DH181" s="155">
        <f>DH182</f>
        <v>0</v>
      </c>
      <c r="DI181" s="155">
        <f>DJ181</f>
        <v>1301700.95805</v>
      </c>
      <c r="DJ181" s="155">
        <f>DJ182+DJ183</f>
        <v>1301700.95805</v>
      </c>
      <c r="DK181" s="155">
        <v>0</v>
      </c>
      <c r="DL181" s="155">
        <f>DL182</f>
        <v>0</v>
      </c>
      <c r="DM181" s="471">
        <f t="shared" si="499"/>
        <v>1301700.95805</v>
      </c>
      <c r="DN181" s="409">
        <f t="shared" si="467"/>
        <v>1</v>
      </c>
      <c r="DO181" s="155">
        <f>DO182+DO183</f>
        <v>1301700.95805</v>
      </c>
      <c r="DP181" s="155"/>
      <c r="DQ181" s="155"/>
      <c r="DR181" s="155">
        <f>DR182+DR183</f>
        <v>0</v>
      </c>
      <c r="DS181" s="409">
        <f t="shared" si="563"/>
        <v>0</v>
      </c>
      <c r="DT181" s="155"/>
      <c r="DU181" s="155"/>
      <c r="DV181" s="155"/>
      <c r="DW181" s="155"/>
      <c r="DX181" s="155">
        <f>DZ181</f>
        <v>836276.15104000003</v>
      </c>
      <c r="DY181" s="160">
        <f t="shared" si="561"/>
        <v>0.64244874820771047</v>
      </c>
      <c r="DZ181" s="155">
        <f>DZ182+DZ183</f>
        <v>836276.15104000003</v>
      </c>
      <c r="EA181" s="160">
        <f t="shared" si="529"/>
        <v>0.64244874820771047</v>
      </c>
      <c r="EB181" s="155">
        <v>0</v>
      </c>
      <c r="EC181" s="160">
        <v>0</v>
      </c>
      <c r="ED181" s="155">
        <v>0</v>
      </c>
      <c r="EE181" s="160">
        <v>0</v>
      </c>
      <c r="EF181" s="155">
        <f>EN181</f>
        <v>1301700.95805</v>
      </c>
      <c r="EG181" s="161">
        <f t="shared" si="564"/>
        <v>1</v>
      </c>
      <c r="EH181" s="161">
        <f t="shared" si="565"/>
        <v>1</v>
      </c>
      <c r="EI181" s="161"/>
      <c r="EJ181" s="161"/>
      <c r="EK181" s="161"/>
      <c r="EL181" s="161"/>
      <c r="EM181" s="161"/>
      <c r="EN181" s="155">
        <f>EN182+EN183</f>
        <v>1301700.95805</v>
      </c>
      <c r="EO181" s="161">
        <f t="shared" si="566"/>
        <v>1</v>
      </c>
      <c r="EP181" s="471">
        <v>0</v>
      </c>
      <c r="EQ181" s="161">
        <v>0</v>
      </c>
      <c r="ER181" s="471">
        <v>0</v>
      </c>
      <c r="ES181" s="161">
        <f>EQ181</f>
        <v>0</v>
      </c>
      <c r="ET181" s="155">
        <f>ET182</f>
        <v>0</v>
      </c>
      <c r="EU181" s="155">
        <f t="shared" si="486"/>
        <v>0</v>
      </c>
      <c r="EV181" s="161">
        <f t="shared" si="468"/>
        <v>0</v>
      </c>
      <c r="EW181" s="155">
        <f>EW182+EW183</f>
        <v>0</v>
      </c>
      <c r="EX181" s="155"/>
      <c r="EY181" s="155"/>
      <c r="EZ181" s="153">
        <f>FB181</f>
        <v>1087572.29954</v>
      </c>
      <c r="FA181" s="161">
        <f t="shared" si="532"/>
        <v>0.83550088275975976</v>
      </c>
      <c r="FB181" s="153">
        <f>FB182+FB183</f>
        <v>1087572.29954</v>
      </c>
      <c r="FC181" s="161">
        <f t="shared" si="533"/>
        <v>0.83550088275975976</v>
      </c>
      <c r="FD181" s="155"/>
      <c r="FE181" s="155"/>
      <c r="FF181" s="155"/>
      <c r="FG181" s="155">
        <f>FG182</f>
        <v>0</v>
      </c>
      <c r="FH181" s="153"/>
      <c r="FI181" s="161">
        <f t="shared" si="493"/>
        <v>0</v>
      </c>
      <c r="FJ181" s="153">
        <f>FJ182</f>
        <v>0</v>
      </c>
      <c r="FK181" s="161">
        <f t="shared" si="494"/>
        <v>0</v>
      </c>
      <c r="FL181" s="155"/>
      <c r="FM181" s="155"/>
      <c r="FN181" s="155"/>
      <c r="FO181" s="162">
        <f>FO182</f>
        <v>0</v>
      </c>
    </row>
    <row r="182" spans="2:178" s="481" customFormat="1" ht="109.5" customHeight="1" x14ac:dyDescent="0.3">
      <c r="B182" s="474" t="s">
        <v>66</v>
      </c>
      <c r="C182" s="475" t="s">
        <v>311</v>
      </c>
      <c r="D182" s="454" t="s">
        <v>296</v>
      </c>
      <c r="E182" s="256">
        <f>F182+G182</f>
        <v>1587746.40555</v>
      </c>
      <c r="F182" s="256">
        <v>1517375.34142</v>
      </c>
      <c r="G182" s="256">
        <v>70371.064129999999</v>
      </c>
      <c r="H182" s="256">
        <f>I182+J182</f>
        <v>15933.507459999993</v>
      </c>
      <c r="I182" s="256">
        <f>L182-F182</f>
        <v>15933.507459999993</v>
      </c>
      <c r="J182" s="256">
        <f>M182-G182</f>
        <v>0</v>
      </c>
      <c r="K182" s="256">
        <f>L182+M182</f>
        <v>1603679.91301</v>
      </c>
      <c r="L182" s="256">
        <v>1533308.8488799999</v>
      </c>
      <c r="M182" s="256">
        <v>70371.064129999999</v>
      </c>
      <c r="N182" s="256">
        <f>O182+P182</f>
        <v>0</v>
      </c>
      <c r="O182" s="256">
        <f>R182-L182</f>
        <v>0</v>
      </c>
      <c r="P182" s="256">
        <f>S182-M182</f>
        <v>0</v>
      </c>
      <c r="Q182" s="257">
        <f>R182+S182</f>
        <v>1603679.91301</v>
      </c>
      <c r="R182" s="257">
        <v>1533308.8488799999</v>
      </c>
      <c r="S182" s="257">
        <v>70371.064129999999</v>
      </c>
      <c r="T182" s="257">
        <f>U182+V182</f>
        <v>2371050.6324999998</v>
      </c>
      <c r="U182" s="257">
        <v>0</v>
      </c>
      <c r="V182" s="257">
        <v>2371050.6324999998</v>
      </c>
      <c r="W182" s="257">
        <f t="shared" ref="W182:W193" si="567">X182+Y182</f>
        <v>-1600218.0767399999</v>
      </c>
      <c r="X182" s="257">
        <f>AA182-U182</f>
        <v>770832.55576000002</v>
      </c>
      <c r="Y182" s="257">
        <f>AB182-V182</f>
        <v>-2371050.6324999998</v>
      </c>
      <c r="Z182" s="257">
        <f>AA182+AB182</f>
        <v>770832.55576000002</v>
      </c>
      <c r="AA182" s="257">
        <v>770832.55576000002</v>
      </c>
      <c r="AB182" s="257"/>
      <c r="AC182" s="257">
        <f>AD182+AE182</f>
        <v>0</v>
      </c>
      <c r="AD182" s="257">
        <v>0</v>
      </c>
      <c r="AE182" s="257"/>
      <c r="AF182" s="257" t="e">
        <f>AG182+AH182</f>
        <v>#REF!</v>
      </c>
      <c r="AG182" s="257" t="e">
        <f>'[1]2017_с остатком на торги'!$AG$135</f>
        <v>#REF!</v>
      </c>
      <c r="AH182" s="257"/>
      <c r="AI182" s="257"/>
      <c r="AJ182" s="257">
        <v>866627.63382999995</v>
      </c>
      <c r="AK182" s="257">
        <f t="shared" si="562"/>
        <v>-95795.07806999993</v>
      </c>
      <c r="AL182" s="257" t="e">
        <f>AF182-AJ182</f>
        <v>#REF!</v>
      </c>
      <c r="AM182" s="870"/>
      <c r="AN182" s="257"/>
      <c r="AO182" s="476">
        <v>1</v>
      </c>
      <c r="AP182" s="257">
        <v>687394.10190000001</v>
      </c>
      <c r="AQ182" s="257">
        <v>2263.4012400000001</v>
      </c>
      <c r="AR182" s="257" t="e">
        <f>AF182-AP182-AQ182</f>
        <v>#REF!</v>
      </c>
      <c r="AS182" s="257">
        <f>AT182+AU182</f>
        <v>2387144.5099999998</v>
      </c>
      <c r="AT182" s="257">
        <v>2387144.5099999998</v>
      </c>
      <c r="AU182" s="257"/>
      <c r="AV182" s="257">
        <f>AW182+AX182</f>
        <v>0</v>
      </c>
      <c r="AW182" s="257">
        <v>0</v>
      </c>
      <c r="AX182" s="257">
        <v>0</v>
      </c>
      <c r="AY182" s="257">
        <f>AZ182+BA182</f>
        <v>2387144.5099999998</v>
      </c>
      <c r="AZ182" s="257">
        <f>AT182</f>
        <v>2387144.5099999998</v>
      </c>
      <c r="BA182" s="257"/>
      <c r="BB182" s="257">
        <f>BC182+BD182</f>
        <v>2413209.1</v>
      </c>
      <c r="BC182" s="257">
        <f>2400000+13209.1</f>
        <v>2413209.1</v>
      </c>
      <c r="BD182" s="257"/>
      <c r="BE182" s="257">
        <f>BF182</f>
        <v>-700961.69599999976</v>
      </c>
      <c r="BF182" s="257">
        <f>BI182-AZ182</f>
        <v>-700961.69599999976</v>
      </c>
      <c r="BG182" s="257">
        <f>BX182-BD182</f>
        <v>0</v>
      </c>
      <c r="BH182" s="257">
        <f>BI182+BJ182</f>
        <v>1686182.814</v>
      </c>
      <c r="BI182" s="257">
        <v>1686182.814</v>
      </c>
      <c r="BJ182" s="257"/>
      <c r="BK182" s="477">
        <v>0.75</v>
      </c>
      <c r="BL182" s="185">
        <f>AZ182*BK182</f>
        <v>1790358.3824999998</v>
      </c>
      <c r="BM182" s="185"/>
      <c r="BN182" s="185"/>
      <c r="BO182" s="185"/>
      <c r="BP182" s="185">
        <f>BQ182+BR182</f>
        <v>0</v>
      </c>
      <c r="BQ182" s="185">
        <v>0</v>
      </c>
      <c r="BR182" s="185"/>
      <c r="BS182" s="185">
        <f>BT182+BU182</f>
        <v>1686182.814</v>
      </c>
      <c r="BT182" s="185">
        <f>BI182-BN182-BQ182</f>
        <v>1686182.814</v>
      </c>
      <c r="BU182" s="185"/>
      <c r="BV182" s="257">
        <f>BW182+BX182</f>
        <v>2413209.1</v>
      </c>
      <c r="BW182" s="257">
        <f>2400000+13209.1</f>
        <v>2413209.1</v>
      </c>
      <c r="BX182" s="257"/>
      <c r="BY182" s="257">
        <f>BZ182+CA182</f>
        <v>-832085.13936000003</v>
      </c>
      <c r="BZ182" s="257">
        <f>CC182-BI182</f>
        <v>-832085.13936000003</v>
      </c>
      <c r="CA182" s="257">
        <v>0</v>
      </c>
      <c r="CB182" s="257">
        <f>CC182+CD182</f>
        <v>854097.67463999998</v>
      </c>
      <c r="CC182" s="257">
        <v>854097.67463999998</v>
      </c>
      <c r="CD182" s="257"/>
      <c r="CE182" s="257">
        <v>0.5</v>
      </c>
      <c r="CF182" s="185">
        <f>CC182*CE182</f>
        <v>427048.83731999999</v>
      </c>
      <c r="CG182" s="257"/>
      <c r="CH182" s="257">
        <f>CI182+CJ182</f>
        <v>2391855.4205700001</v>
      </c>
      <c r="CI182" s="257">
        <v>2391855.4205700001</v>
      </c>
      <c r="CJ182" s="257"/>
      <c r="CK182" s="257">
        <f>CL182+CM182</f>
        <v>-836239.08000000007</v>
      </c>
      <c r="CL182" s="257">
        <f>CR182-CH182</f>
        <v>-836239.08000000007</v>
      </c>
      <c r="CM182" s="257">
        <v>0</v>
      </c>
      <c r="CN182" s="257" t="e">
        <f>#REF!+CN191</f>
        <v>#REF!</v>
      </c>
      <c r="CO182" s="257" t="e">
        <f>#REF!+CO191</f>
        <v>#REF!</v>
      </c>
      <c r="CP182" s="257" t="e">
        <f>#REF!+CP191</f>
        <v>#REF!</v>
      </c>
      <c r="CQ182" s="257">
        <f>CR182+CS182</f>
        <v>1555616.34057</v>
      </c>
      <c r="CR182" s="257">
        <v>1555616.34057</v>
      </c>
      <c r="CS182" s="257"/>
      <c r="CT182" s="257">
        <f>CU182+CV182</f>
        <v>-557780.27463999996</v>
      </c>
      <c r="CU182" s="257">
        <f>CX182-CC182</f>
        <v>-557780.27463999996</v>
      </c>
      <c r="CV182" s="257"/>
      <c r="CW182" s="257">
        <f>CX182</f>
        <v>296317.40000000002</v>
      </c>
      <c r="CX182" s="257">
        <v>296317.40000000002</v>
      </c>
      <c r="CY182" s="257"/>
      <c r="CZ182" s="257"/>
      <c r="DA182" s="257"/>
      <c r="DB182" s="257"/>
      <c r="DC182" s="257"/>
      <c r="DD182" s="257"/>
      <c r="DE182" s="257"/>
      <c r="DF182" s="257">
        <f>DG182</f>
        <v>0</v>
      </c>
      <c r="DG182" s="257">
        <v>0</v>
      </c>
      <c r="DH182" s="257"/>
      <c r="DI182" s="257">
        <f>DJ182</f>
        <v>296317.40000000002</v>
      </c>
      <c r="DJ182" s="257">
        <v>296317.40000000002</v>
      </c>
      <c r="DK182" s="257">
        <v>0</v>
      </c>
      <c r="DL182" s="257">
        <v>0</v>
      </c>
      <c r="DM182" s="257">
        <f t="shared" si="499"/>
        <v>296317.40000000002</v>
      </c>
      <c r="DN182" s="478">
        <f t="shared" si="467"/>
        <v>1</v>
      </c>
      <c r="DO182" s="257">
        <f>DJ182</f>
        <v>296317.40000000002</v>
      </c>
      <c r="DP182" s="257"/>
      <c r="DQ182" s="257"/>
      <c r="DR182" s="257">
        <f>DT182</f>
        <v>0</v>
      </c>
      <c r="DS182" s="478">
        <f t="shared" si="563"/>
        <v>0</v>
      </c>
      <c r="DT182" s="257">
        <f>DJ182-DO182</f>
        <v>0</v>
      </c>
      <c r="DU182" s="257"/>
      <c r="DV182" s="257"/>
      <c r="DW182" s="257"/>
      <c r="DX182" s="257">
        <f>DZ182</f>
        <v>296317.40000000002</v>
      </c>
      <c r="DY182" s="479">
        <f t="shared" si="561"/>
        <v>1</v>
      </c>
      <c r="DZ182" s="257">
        <v>296317.40000000002</v>
      </c>
      <c r="EA182" s="479">
        <f t="shared" si="529"/>
        <v>1</v>
      </c>
      <c r="EB182" s="185">
        <v>0</v>
      </c>
      <c r="EC182" s="479">
        <v>0</v>
      </c>
      <c r="ED182" s="185">
        <v>0</v>
      </c>
      <c r="EE182" s="479">
        <v>0</v>
      </c>
      <c r="EF182" s="257">
        <f>EN182</f>
        <v>296317.40000000002</v>
      </c>
      <c r="EG182" s="480">
        <f t="shared" si="564"/>
        <v>1</v>
      </c>
      <c r="EH182" s="480">
        <f t="shared" si="565"/>
        <v>1</v>
      </c>
      <c r="EI182" s="480"/>
      <c r="EJ182" s="480"/>
      <c r="EK182" s="480"/>
      <c r="EL182" s="480"/>
      <c r="EM182" s="480"/>
      <c r="EN182" s="257">
        <v>296317.40000000002</v>
      </c>
      <c r="EO182" s="480">
        <f t="shared" si="566"/>
        <v>1</v>
      </c>
      <c r="EP182" s="257">
        <v>0</v>
      </c>
      <c r="EQ182" s="480">
        <v>0</v>
      </c>
      <c r="ER182" s="257">
        <v>0</v>
      </c>
      <c r="ES182" s="480">
        <v>0</v>
      </c>
      <c r="ET182" s="257"/>
      <c r="EU182" s="185">
        <f t="shared" si="486"/>
        <v>0</v>
      </c>
      <c r="EV182" s="480">
        <f t="shared" si="468"/>
        <v>0</v>
      </c>
      <c r="EW182" s="257">
        <f>DO182-EN182</f>
        <v>0</v>
      </c>
      <c r="EX182" s="257"/>
      <c r="EY182" s="257"/>
      <c r="EZ182" s="256">
        <f>FB182</f>
        <v>296317.40000000002</v>
      </c>
      <c r="FA182" s="480">
        <f t="shared" si="532"/>
        <v>1</v>
      </c>
      <c r="FB182" s="256">
        <v>296317.40000000002</v>
      </c>
      <c r="FC182" s="480">
        <f t="shared" si="533"/>
        <v>1</v>
      </c>
      <c r="FD182" s="257"/>
      <c r="FE182" s="257"/>
      <c r="FF182" s="257"/>
      <c r="FG182" s="257"/>
      <c r="FH182" s="256"/>
      <c r="FI182" s="480">
        <f t="shared" si="493"/>
        <v>0</v>
      </c>
      <c r="FJ182" s="256">
        <v>0</v>
      </c>
      <c r="FK182" s="480">
        <f t="shared" si="494"/>
        <v>0</v>
      </c>
      <c r="FL182" s="257"/>
      <c r="FM182" s="257"/>
      <c r="FN182" s="257"/>
      <c r="FO182" s="283"/>
    </row>
    <row r="183" spans="2:178" s="483" customFormat="1" ht="74.25" customHeight="1" x14ac:dyDescent="0.3">
      <c r="B183" s="269" t="s">
        <v>67</v>
      </c>
      <c r="C183" s="412" t="s">
        <v>312</v>
      </c>
      <c r="D183" s="482"/>
      <c r="E183" s="264"/>
      <c r="F183" s="264"/>
      <c r="G183" s="264"/>
      <c r="H183" s="264"/>
      <c r="I183" s="264"/>
      <c r="J183" s="264"/>
      <c r="K183" s="264"/>
      <c r="L183" s="264"/>
      <c r="M183" s="264"/>
      <c r="N183" s="264"/>
      <c r="O183" s="264"/>
      <c r="P183" s="264"/>
      <c r="Q183" s="251"/>
      <c r="R183" s="251"/>
      <c r="S183" s="251"/>
      <c r="T183" s="251"/>
      <c r="U183" s="251"/>
      <c r="V183" s="251"/>
      <c r="W183" s="251"/>
      <c r="X183" s="251"/>
      <c r="Y183" s="251"/>
      <c r="Z183" s="251"/>
      <c r="AA183" s="251"/>
      <c r="AB183" s="251"/>
      <c r="AC183" s="251"/>
      <c r="AD183" s="251"/>
      <c r="AE183" s="251"/>
      <c r="AF183" s="251"/>
      <c r="AG183" s="251"/>
      <c r="AH183" s="251"/>
      <c r="AI183" s="251"/>
      <c r="AJ183" s="251"/>
      <c r="AK183" s="251"/>
      <c r="AL183" s="251"/>
      <c r="AM183" s="259"/>
      <c r="AN183" s="251"/>
      <c r="AO183" s="272"/>
      <c r="AP183" s="251"/>
      <c r="AQ183" s="251"/>
      <c r="AR183" s="251"/>
      <c r="AS183" s="251"/>
      <c r="AT183" s="251"/>
      <c r="AU183" s="251"/>
      <c r="AV183" s="251"/>
      <c r="AW183" s="251"/>
      <c r="AX183" s="251"/>
      <c r="AY183" s="251"/>
      <c r="AZ183" s="251"/>
      <c r="BA183" s="251"/>
      <c r="BB183" s="251"/>
      <c r="BC183" s="251"/>
      <c r="BD183" s="251"/>
      <c r="BE183" s="251"/>
      <c r="BF183" s="251"/>
      <c r="BG183" s="251"/>
      <c r="BH183" s="251"/>
      <c r="BI183" s="251"/>
      <c r="BJ183" s="251"/>
      <c r="BK183" s="273"/>
      <c r="BL183" s="171"/>
      <c r="BM183" s="171"/>
      <c r="BN183" s="171"/>
      <c r="BO183" s="171"/>
      <c r="BP183" s="171"/>
      <c r="BQ183" s="171"/>
      <c r="BR183" s="171"/>
      <c r="BS183" s="171"/>
      <c r="BT183" s="171"/>
      <c r="BU183" s="171"/>
      <c r="BV183" s="251"/>
      <c r="BW183" s="251"/>
      <c r="BX183" s="251"/>
      <c r="BY183" s="251"/>
      <c r="BZ183" s="251"/>
      <c r="CA183" s="251"/>
      <c r="CB183" s="251"/>
      <c r="CC183" s="251"/>
      <c r="CD183" s="251"/>
      <c r="CE183" s="251"/>
      <c r="CF183" s="171"/>
      <c r="CG183" s="251"/>
      <c r="CH183" s="251"/>
      <c r="CI183" s="251"/>
      <c r="CJ183" s="251"/>
      <c r="CK183" s="251"/>
      <c r="CL183" s="251"/>
      <c r="CM183" s="251"/>
      <c r="CN183" s="251"/>
      <c r="CO183" s="251"/>
      <c r="CP183" s="251"/>
      <c r="CQ183" s="251"/>
      <c r="CR183" s="251"/>
      <c r="CS183" s="251"/>
      <c r="CT183" s="251"/>
      <c r="CU183" s="251"/>
      <c r="CV183" s="251"/>
      <c r="CW183" s="251">
        <f>CX183</f>
        <v>0</v>
      </c>
      <c r="CX183" s="251">
        <f>CX184+CX185</f>
        <v>0</v>
      </c>
      <c r="CY183" s="251"/>
      <c r="CZ183" s="251"/>
      <c r="DA183" s="251"/>
      <c r="DB183" s="251"/>
      <c r="DC183" s="251"/>
      <c r="DD183" s="251"/>
      <c r="DE183" s="251"/>
      <c r="DF183" s="251">
        <f>DG183</f>
        <v>615719.43408000004</v>
      </c>
      <c r="DG183" s="251">
        <f>DG184+DG185</f>
        <v>615719.43408000004</v>
      </c>
      <c r="DH183" s="251"/>
      <c r="DI183" s="251">
        <f>DJ183</f>
        <v>1005383.5580500001</v>
      </c>
      <c r="DJ183" s="251">
        <f>DJ184+DJ185</f>
        <v>1005383.5580500001</v>
      </c>
      <c r="DK183" s="251">
        <v>0</v>
      </c>
      <c r="DL183" s="251">
        <v>0</v>
      </c>
      <c r="DM183" s="251">
        <f t="shared" si="499"/>
        <v>1005383.5580500001</v>
      </c>
      <c r="DN183" s="189">
        <f t="shared" si="467"/>
        <v>1</v>
      </c>
      <c r="DO183" s="251">
        <f>DO184+DO185</f>
        <v>1005383.5580500001</v>
      </c>
      <c r="DP183" s="251"/>
      <c r="DQ183" s="251"/>
      <c r="DR183" s="251">
        <f>DT183</f>
        <v>0</v>
      </c>
      <c r="DS183" s="189">
        <f t="shared" si="563"/>
        <v>0</v>
      </c>
      <c r="DT183" s="251">
        <f>DT184+DT185</f>
        <v>0</v>
      </c>
      <c r="DU183" s="251"/>
      <c r="DV183" s="251"/>
      <c r="DW183" s="251"/>
      <c r="DX183" s="251">
        <f>DZ183</f>
        <v>539958.75104</v>
      </c>
      <c r="DY183" s="176">
        <f t="shared" si="561"/>
        <v>0.53706741742154751</v>
      </c>
      <c r="DZ183" s="251">
        <f>DZ184+DZ185</f>
        <v>539958.75104</v>
      </c>
      <c r="EA183" s="176">
        <f t="shared" si="529"/>
        <v>0.53706741742154751</v>
      </c>
      <c r="EB183" s="171">
        <v>0</v>
      </c>
      <c r="EC183" s="176">
        <v>0</v>
      </c>
      <c r="ED183" s="171">
        <v>0</v>
      </c>
      <c r="EE183" s="176">
        <v>0</v>
      </c>
      <c r="EF183" s="251">
        <f>EN183</f>
        <v>1005383.5580500001</v>
      </c>
      <c r="EG183" s="188">
        <f t="shared" si="564"/>
        <v>1</v>
      </c>
      <c r="EH183" s="188">
        <f t="shared" si="565"/>
        <v>1</v>
      </c>
      <c r="EI183" s="188"/>
      <c r="EJ183" s="188"/>
      <c r="EK183" s="188"/>
      <c r="EL183" s="188"/>
      <c r="EM183" s="188"/>
      <c r="EN183" s="251">
        <f>EN184+EN185</f>
        <v>1005383.5580500001</v>
      </c>
      <c r="EO183" s="188">
        <f t="shared" si="566"/>
        <v>1</v>
      </c>
      <c r="EP183" s="251">
        <v>0</v>
      </c>
      <c r="EQ183" s="188">
        <v>0</v>
      </c>
      <c r="ER183" s="251">
        <v>0</v>
      </c>
      <c r="ES183" s="188">
        <v>0</v>
      </c>
      <c r="ET183" s="251"/>
      <c r="EU183" s="171">
        <f t="shared" si="486"/>
        <v>0</v>
      </c>
      <c r="EV183" s="188">
        <f t="shared" si="468"/>
        <v>0</v>
      </c>
      <c r="EW183" s="251">
        <f>EW184+EW185</f>
        <v>0</v>
      </c>
      <c r="EX183" s="251"/>
      <c r="EY183" s="251"/>
      <c r="EZ183" s="264">
        <f>FB183</f>
        <v>791254.89954000001</v>
      </c>
      <c r="FA183" s="188">
        <f t="shared" si="532"/>
        <v>0.78701794275876658</v>
      </c>
      <c r="FB183" s="264">
        <f>FB184+FB185</f>
        <v>791254.89954000001</v>
      </c>
      <c r="FC183" s="188">
        <f t="shared" si="533"/>
        <v>0.78701794275876658</v>
      </c>
      <c r="FD183" s="251"/>
      <c r="FE183" s="251"/>
      <c r="FF183" s="251"/>
      <c r="FG183" s="251"/>
      <c r="FH183" s="264"/>
      <c r="FI183" s="188">
        <f t="shared" si="493"/>
        <v>0</v>
      </c>
      <c r="FJ183" s="264"/>
      <c r="FK183" s="188">
        <f t="shared" si="494"/>
        <v>0</v>
      </c>
      <c r="FL183" s="251"/>
      <c r="FM183" s="251"/>
      <c r="FN183" s="251"/>
      <c r="FO183" s="267"/>
    </row>
    <row r="184" spans="2:178" s="485" customFormat="1" ht="36.75" hidden="1" customHeight="1" x14ac:dyDescent="0.3">
      <c r="B184" s="229" t="s">
        <v>211</v>
      </c>
      <c r="C184" s="449" t="s">
        <v>302</v>
      </c>
      <c r="D184" s="450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3"/>
      <c r="R184" s="233"/>
      <c r="S184" s="233"/>
      <c r="T184" s="233"/>
      <c r="U184" s="233"/>
      <c r="V184" s="233"/>
      <c r="W184" s="233"/>
      <c r="X184" s="233"/>
      <c r="Y184" s="233"/>
      <c r="Z184" s="233"/>
      <c r="AA184" s="233"/>
      <c r="AB184" s="233"/>
      <c r="AC184" s="233"/>
      <c r="AD184" s="233"/>
      <c r="AE184" s="233"/>
      <c r="AF184" s="233"/>
      <c r="AG184" s="233"/>
      <c r="AH184" s="233"/>
      <c r="AI184" s="233"/>
      <c r="AJ184" s="233"/>
      <c r="AK184" s="233"/>
      <c r="AL184" s="233"/>
      <c r="AM184" s="252"/>
      <c r="AN184" s="233"/>
      <c r="AO184" s="427"/>
      <c r="AP184" s="233"/>
      <c r="AQ184" s="233"/>
      <c r="AR184" s="233"/>
      <c r="AS184" s="233"/>
      <c r="AT184" s="233"/>
      <c r="AU184" s="233"/>
      <c r="AV184" s="233"/>
      <c r="AW184" s="233"/>
      <c r="AX184" s="233"/>
      <c r="AY184" s="233"/>
      <c r="AZ184" s="233"/>
      <c r="BA184" s="233"/>
      <c r="BB184" s="233"/>
      <c r="BC184" s="233"/>
      <c r="BD184" s="233"/>
      <c r="BE184" s="233"/>
      <c r="BF184" s="233"/>
      <c r="BG184" s="233"/>
      <c r="BH184" s="233"/>
      <c r="BI184" s="233"/>
      <c r="BJ184" s="233"/>
      <c r="BK184" s="428"/>
      <c r="BL184" s="170"/>
      <c r="BM184" s="170"/>
      <c r="BN184" s="170"/>
      <c r="BO184" s="170"/>
      <c r="BP184" s="170"/>
      <c r="BQ184" s="170"/>
      <c r="BR184" s="170"/>
      <c r="BS184" s="170"/>
      <c r="BT184" s="170"/>
      <c r="BU184" s="170"/>
      <c r="BV184" s="233"/>
      <c r="BW184" s="233"/>
      <c r="BX184" s="233"/>
      <c r="BY184" s="233"/>
      <c r="BZ184" s="233"/>
      <c r="CA184" s="233"/>
      <c r="CB184" s="233"/>
      <c r="CC184" s="233"/>
      <c r="CD184" s="233"/>
      <c r="CE184" s="233"/>
      <c r="CF184" s="170"/>
      <c r="CG184" s="233"/>
      <c r="CH184" s="233"/>
      <c r="CI184" s="233"/>
      <c r="CJ184" s="233"/>
      <c r="CK184" s="233"/>
      <c r="CL184" s="233"/>
      <c r="CM184" s="233"/>
      <c r="CN184" s="233"/>
      <c r="CO184" s="233"/>
      <c r="CP184" s="233"/>
      <c r="CQ184" s="233"/>
      <c r="CR184" s="233"/>
      <c r="CS184" s="233"/>
      <c r="CT184" s="233"/>
      <c r="CU184" s="233"/>
      <c r="CV184" s="233"/>
      <c r="CW184" s="233">
        <f>CX184</f>
        <v>0</v>
      </c>
      <c r="CX184" s="233">
        <v>0</v>
      </c>
      <c r="CY184" s="233"/>
      <c r="CZ184" s="233"/>
      <c r="DA184" s="233"/>
      <c r="DB184" s="233"/>
      <c r="DC184" s="233"/>
      <c r="DD184" s="233"/>
      <c r="DE184" s="233"/>
      <c r="DF184" s="233">
        <f>DG184</f>
        <v>615719.43408000004</v>
      </c>
      <c r="DG184" s="233">
        <f>DJ184-CX184</f>
        <v>615719.43408000004</v>
      </c>
      <c r="DH184" s="233"/>
      <c r="DI184" s="233">
        <f>DJ184</f>
        <v>615719.43408000004</v>
      </c>
      <c r="DJ184" s="233">
        <v>615719.43408000004</v>
      </c>
      <c r="DK184" s="233">
        <v>0</v>
      </c>
      <c r="DL184" s="233">
        <v>0</v>
      </c>
      <c r="DM184" s="233">
        <f t="shared" si="499"/>
        <v>615719.43408000004</v>
      </c>
      <c r="DN184" s="484">
        <f t="shared" si="467"/>
        <v>1</v>
      </c>
      <c r="DO184" s="233">
        <f>DJ184</f>
        <v>615719.43408000004</v>
      </c>
      <c r="DP184" s="233"/>
      <c r="DQ184" s="233"/>
      <c r="DR184" s="233">
        <f>DT184</f>
        <v>0</v>
      </c>
      <c r="DS184" s="484">
        <f t="shared" si="563"/>
        <v>0</v>
      </c>
      <c r="DT184" s="233">
        <f>DJ184-DO184</f>
        <v>0</v>
      </c>
      <c r="DU184" s="233"/>
      <c r="DV184" s="233"/>
      <c r="DW184" s="233"/>
      <c r="DX184" s="233">
        <f>DZ184</f>
        <v>389454.88319999998</v>
      </c>
      <c r="DY184" s="280">
        <f t="shared" si="561"/>
        <v>0.63252004345439961</v>
      </c>
      <c r="DZ184" s="233">
        <v>389454.88319999998</v>
      </c>
      <c r="EA184" s="280">
        <f t="shared" si="529"/>
        <v>0.63252004345439961</v>
      </c>
      <c r="EB184" s="170">
        <v>0</v>
      </c>
      <c r="EC184" s="280">
        <v>0</v>
      </c>
      <c r="ED184" s="170">
        <v>0</v>
      </c>
      <c r="EE184" s="280">
        <v>0</v>
      </c>
      <c r="EF184" s="233">
        <f>EN184</f>
        <v>615719.43408000004</v>
      </c>
      <c r="EG184" s="238">
        <f t="shared" si="564"/>
        <v>1</v>
      </c>
      <c r="EH184" s="238">
        <f t="shared" si="565"/>
        <v>1</v>
      </c>
      <c r="EI184" s="238"/>
      <c r="EJ184" s="238"/>
      <c r="EK184" s="238"/>
      <c r="EL184" s="238"/>
      <c r="EM184" s="238"/>
      <c r="EN184" s="233">
        <v>615719.43408000004</v>
      </c>
      <c r="EO184" s="238">
        <f t="shared" si="566"/>
        <v>1</v>
      </c>
      <c r="EP184" s="233">
        <v>0</v>
      </c>
      <c r="EQ184" s="238">
        <v>0</v>
      </c>
      <c r="ER184" s="233">
        <v>0</v>
      </c>
      <c r="ES184" s="238">
        <f t="shared" ref="ES184:ES185" si="568">ES185</f>
        <v>0.97359185431557527</v>
      </c>
      <c r="ET184" s="233"/>
      <c r="EU184" s="170">
        <f t="shared" si="486"/>
        <v>0</v>
      </c>
      <c r="EV184" s="238">
        <f t="shared" si="468"/>
        <v>0</v>
      </c>
      <c r="EW184" s="233">
        <f>DJ184-EN184</f>
        <v>0</v>
      </c>
      <c r="EX184" s="233"/>
      <c r="EY184" s="233"/>
      <c r="EZ184" s="232">
        <f>FB184</f>
        <v>555063.34600000002</v>
      </c>
      <c r="FA184" s="238">
        <f t="shared" si="532"/>
        <v>0.90148745561258503</v>
      </c>
      <c r="FB184" s="232">
        <v>555063.34600000002</v>
      </c>
      <c r="FC184" s="238">
        <f t="shared" si="533"/>
        <v>0.90148745561258503</v>
      </c>
      <c r="FD184" s="233"/>
      <c r="FE184" s="233"/>
      <c r="FF184" s="233"/>
      <c r="FG184" s="233"/>
      <c r="FH184" s="232"/>
      <c r="FI184" s="238">
        <f t="shared" si="493"/>
        <v>0</v>
      </c>
      <c r="FJ184" s="232"/>
      <c r="FK184" s="238">
        <f t="shared" si="494"/>
        <v>0</v>
      </c>
      <c r="FL184" s="233"/>
      <c r="FM184" s="233"/>
      <c r="FN184" s="233"/>
      <c r="FO184" s="239"/>
    </row>
    <row r="185" spans="2:178" s="485" customFormat="1" ht="36.75" hidden="1" customHeight="1" x14ac:dyDescent="0.3">
      <c r="B185" s="229" t="s">
        <v>217</v>
      </c>
      <c r="C185" s="449" t="s">
        <v>308</v>
      </c>
      <c r="D185" s="450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3"/>
      <c r="R185" s="233"/>
      <c r="S185" s="233"/>
      <c r="T185" s="233"/>
      <c r="U185" s="233"/>
      <c r="V185" s="233"/>
      <c r="W185" s="233"/>
      <c r="X185" s="233"/>
      <c r="Y185" s="233"/>
      <c r="Z185" s="233"/>
      <c r="AA185" s="233"/>
      <c r="AB185" s="233"/>
      <c r="AC185" s="233"/>
      <c r="AD185" s="233"/>
      <c r="AE185" s="233"/>
      <c r="AF185" s="233"/>
      <c r="AG185" s="233"/>
      <c r="AH185" s="233"/>
      <c r="AI185" s="233"/>
      <c r="AJ185" s="233"/>
      <c r="AK185" s="233"/>
      <c r="AL185" s="233"/>
      <c r="AM185" s="252"/>
      <c r="AN185" s="233"/>
      <c r="AO185" s="427"/>
      <c r="AP185" s="233"/>
      <c r="AQ185" s="233"/>
      <c r="AR185" s="233"/>
      <c r="AS185" s="233"/>
      <c r="AT185" s="233"/>
      <c r="AU185" s="233"/>
      <c r="AV185" s="233"/>
      <c r="AW185" s="233"/>
      <c r="AX185" s="233"/>
      <c r="AY185" s="233"/>
      <c r="AZ185" s="233"/>
      <c r="BA185" s="233"/>
      <c r="BB185" s="233"/>
      <c r="BC185" s="233"/>
      <c r="BD185" s="233"/>
      <c r="BE185" s="233"/>
      <c r="BF185" s="233"/>
      <c r="BG185" s="233"/>
      <c r="BH185" s="233"/>
      <c r="BI185" s="233"/>
      <c r="BJ185" s="233"/>
      <c r="BK185" s="428"/>
      <c r="BL185" s="170"/>
      <c r="BM185" s="170"/>
      <c r="BN185" s="170"/>
      <c r="BO185" s="170"/>
      <c r="BP185" s="170"/>
      <c r="BQ185" s="170"/>
      <c r="BR185" s="170"/>
      <c r="BS185" s="170"/>
      <c r="BT185" s="170"/>
      <c r="BU185" s="170"/>
      <c r="BV185" s="233"/>
      <c r="BW185" s="233"/>
      <c r="BX185" s="233"/>
      <c r="BY185" s="233"/>
      <c r="BZ185" s="233"/>
      <c r="CA185" s="233"/>
      <c r="CB185" s="233"/>
      <c r="CC185" s="233"/>
      <c r="CD185" s="233"/>
      <c r="CE185" s="233"/>
      <c r="CF185" s="170"/>
      <c r="CG185" s="233"/>
      <c r="CH185" s="233"/>
      <c r="CI185" s="233"/>
      <c r="CJ185" s="233"/>
      <c r="CK185" s="233"/>
      <c r="CL185" s="233"/>
      <c r="CM185" s="233"/>
      <c r="CN185" s="233"/>
      <c r="CO185" s="233"/>
      <c r="CP185" s="233"/>
      <c r="CQ185" s="233"/>
      <c r="CR185" s="233"/>
      <c r="CS185" s="233"/>
      <c r="CT185" s="233"/>
      <c r="CU185" s="233"/>
      <c r="CV185" s="233"/>
      <c r="CW185" s="233">
        <f>CX185</f>
        <v>0</v>
      </c>
      <c r="CX185" s="233">
        <v>0</v>
      </c>
      <c r="CY185" s="233"/>
      <c r="CZ185" s="233"/>
      <c r="DA185" s="233"/>
      <c r="DB185" s="233"/>
      <c r="DC185" s="233"/>
      <c r="DD185" s="233"/>
      <c r="DE185" s="233"/>
      <c r="DF185" s="233">
        <f>DG185</f>
        <v>0</v>
      </c>
      <c r="DG185" s="233">
        <v>0</v>
      </c>
      <c r="DH185" s="233"/>
      <c r="DI185" s="233">
        <f>DJ185</f>
        <v>389664.12397000002</v>
      </c>
      <c r="DJ185" s="233">
        <v>389664.12397000002</v>
      </c>
      <c r="DK185" s="233">
        <v>0</v>
      </c>
      <c r="DL185" s="233">
        <v>0</v>
      </c>
      <c r="DM185" s="233">
        <f t="shared" si="499"/>
        <v>389664.12397000002</v>
      </c>
      <c r="DN185" s="484">
        <f t="shared" si="467"/>
        <v>1</v>
      </c>
      <c r="DO185" s="233">
        <f>DJ185</f>
        <v>389664.12397000002</v>
      </c>
      <c r="DP185" s="233"/>
      <c r="DQ185" s="233"/>
      <c r="DR185" s="233">
        <f>DT185</f>
        <v>0</v>
      </c>
      <c r="DS185" s="484">
        <f t="shared" si="563"/>
        <v>0</v>
      </c>
      <c r="DT185" s="233">
        <f>DJ185-DO185</f>
        <v>0</v>
      </c>
      <c r="DU185" s="233"/>
      <c r="DV185" s="233"/>
      <c r="DW185" s="233"/>
      <c r="DX185" s="233">
        <f>DZ185</f>
        <v>150503.86783999999</v>
      </c>
      <c r="DY185" s="280">
        <f t="shared" si="561"/>
        <v>0.38623999126896064</v>
      </c>
      <c r="DZ185" s="233">
        <v>150503.86783999999</v>
      </c>
      <c r="EA185" s="280">
        <f t="shared" si="529"/>
        <v>0.38623999126896064</v>
      </c>
      <c r="EB185" s="170">
        <v>0</v>
      </c>
      <c r="EC185" s="280">
        <v>0</v>
      </c>
      <c r="ED185" s="170">
        <v>0</v>
      </c>
      <c r="EE185" s="280">
        <v>0</v>
      </c>
      <c r="EF185" s="233">
        <f>EN185</f>
        <v>389664.12397000002</v>
      </c>
      <c r="EG185" s="238">
        <f t="shared" si="564"/>
        <v>1</v>
      </c>
      <c r="EH185" s="238">
        <f t="shared" si="565"/>
        <v>1</v>
      </c>
      <c r="EI185" s="238"/>
      <c r="EJ185" s="238"/>
      <c r="EK185" s="238"/>
      <c r="EL185" s="238"/>
      <c r="EM185" s="238"/>
      <c r="EN185" s="233">
        <f>DJ185</f>
        <v>389664.12397000002</v>
      </c>
      <c r="EO185" s="238">
        <f t="shared" si="566"/>
        <v>1</v>
      </c>
      <c r="EP185" s="233">
        <v>0</v>
      </c>
      <c r="EQ185" s="238">
        <v>0</v>
      </c>
      <c r="ER185" s="233">
        <v>0</v>
      </c>
      <c r="ES185" s="238">
        <f t="shared" si="568"/>
        <v>0.97359185431557527</v>
      </c>
      <c r="ET185" s="233"/>
      <c r="EU185" s="170">
        <f t="shared" si="486"/>
        <v>0</v>
      </c>
      <c r="EV185" s="238">
        <f t="shared" si="468"/>
        <v>0</v>
      </c>
      <c r="EW185" s="233">
        <f>DJ185-EN185</f>
        <v>0</v>
      </c>
      <c r="EX185" s="233"/>
      <c r="EY185" s="233"/>
      <c r="EZ185" s="232">
        <f>FB185</f>
        <v>236191.55353999999</v>
      </c>
      <c r="FA185" s="238">
        <f t="shared" si="532"/>
        <v>0.60614138949621199</v>
      </c>
      <c r="FB185" s="232">
        <v>236191.55353999999</v>
      </c>
      <c r="FC185" s="238">
        <f t="shared" si="533"/>
        <v>0.60614138949621199</v>
      </c>
      <c r="FD185" s="233"/>
      <c r="FE185" s="233"/>
      <c r="FF185" s="233"/>
      <c r="FG185" s="233"/>
      <c r="FH185" s="232"/>
      <c r="FI185" s="238">
        <f t="shared" si="493"/>
        <v>0</v>
      </c>
      <c r="FJ185" s="232"/>
      <c r="FK185" s="238">
        <f t="shared" si="494"/>
        <v>0</v>
      </c>
      <c r="FL185" s="233"/>
      <c r="FM185" s="233"/>
      <c r="FN185" s="233"/>
      <c r="FO185" s="239"/>
    </row>
    <row r="186" spans="2:178" s="486" customFormat="1" ht="122.25" customHeight="1" x14ac:dyDescent="0.25">
      <c r="B186" s="150" t="s">
        <v>68</v>
      </c>
      <c r="C186" s="151" t="s">
        <v>313</v>
      </c>
      <c r="D186" s="467" t="s">
        <v>314</v>
      </c>
      <c r="E186" s="153">
        <f>F186+G186</f>
        <v>502473.5</v>
      </c>
      <c r="F186" s="153"/>
      <c r="G186" s="153">
        <f>G187+G190+G191</f>
        <v>502473.5</v>
      </c>
      <c r="H186" s="153">
        <f>I186+J186</f>
        <v>0</v>
      </c>
      <c r="I186" s="153"/>
      <c r="J186" s="153">
        <f>J187+J190+J191</f>
        <v>0</v>
      </c>
      <c r="K186" s="153">
        <f>L186+M186</f>
        <v>502473.5</v>
      </c>
      <c r="L186" s="153"/>
      <c r="M186" s="153">
        <f>M187+M190+M191</f>
        <v>502473.5</v>
      </c>
      <c r="N186" s="153">
        <f>O186+P186</f>
        <v>250000</v>
      </c>
      <c r="O186" s="153"/>
      <c r="P186" s="153">
        <f>P187+P190+P191</f>
        <v>250000</v>
      </c>
      <c r="Q186" s="155">
        <f>R186+S186</f>
        <v>752473.5</v>
      </c>
      <c r="R186" s="155"/>
      <c r="S186" s="155">
        <f>S187+S190+S191</f>
        <v>752473.5</v>
      </c>
      <c r="T186" s="155">
        <f>U186+V186</f>
        <v>400000</v>
      </c>
      <c r="U186" s="155"/>
      <c r="V186" s="155">
        <f>V187+V190+V191</f>
        <v>400000</v>
      </c>
      <c r="W186" s="155">
        <f t="shared" si="567"/>
        <v>-138431.29999999999</v>
      </c>
      <c r="X186" s="155"/>
      <c r="Y186" s="155">
        <f>Y187+Y190+Y191</f>
        <v>-138431.29999999999</v>
      </c>
      <c r="Z186" s="155">
        <f t="shared" ref="Z186:AF186" si="569">Z187+Z190</f>
        <v>261568.7</v>
      </c>
      <c r="AA186" s="155">
        <f t="shared" si="569"/>
        <v>0</v>
      </c>
      <c r="AB186" s="155">
        <f t="shared" si="569"/>
        <v>261568.7</v>
      </c>
      <c r="AC186" s="155">
        <f t="shared" si="569"/>
        <v>0</v>
      </c>
      <c r="AD186" s="155">
        <f t="shared" si="569"/>
        <v>0</v>
      </c>
      <c r="AE186" s="155">
        <f t="shared" si="569"/>
        <v>0</v>
      </c>
      <c r="AF186" s="155" t="e">
        <f t="shared" si="569"/>
        <v>#REF!</v>
      </c>
      <c r="AG186" s="155"/>
      <c r="AH186" s="155" t="e">
        <f>AH187+AH190+AH191</f>
        <v>#REF!</v>
      </c>
      <c r="AI186" s="155">
        <v>0</v>
      </c>
      <c r="AJ186" s="155">
        <v>0</v>
      </c>
      <c r="AK186" s="155">
        <f t="shared" si="562"/>
        <v>261568.7</v>
      </c>
      <c r="AL186" s="155" t="e">
        <f>AF186-AJ186</f>
        <v>#REF!</v>
      </c>
      <c r="AM186" s="871" t="s">
        <v>315</v>
      </c>
      <c r="AN186" s="871" t="s">
        <v>316</v>
      </c>
      <c r="AO186" s="469">
        <v>1</v>
      </c>
      <c r="AP186" s="472"/>
      <c r="AQ186" s="472"/>
      <c r="AR186" s="155" t="e">
        <f>AR187+AR190</f>
        <v>#REF!</v>
      </c>
      <c r="AS186" s="155">
        <f>AT186+AU186</f>
        <v>248761.3</v>
      </c>
      <c r="AT186" s="155"/>
      <c r="AU186" s="155">
        <f>AU187+AU190+AU191</f>
        <v>248761.3</v>
      </c>
      <c r="AV186" s="155">
        <f>AV187+AV190+AV191</f>
        <v>0</v>
      </c>
      <c r="AW186" s="155">
        <f>AW187+AW190+AW191</f>
        <v>0</v>
      </c>
      <c r="AX186" s="155">
        <f>AX187+AX190+AX191</f>
        <v>0</v>
      </c>
      <c r="AY186" s="155">
        <f>AY187+AY190+AY191</f>
        <v>248761.3</v>
      </c>
      <c r="AZ186" s="155">
        <f>AZ187+AZ190</f>
        <v>0</v>
      </c>
      <c r="BA186" s="155">
        <f t="shared" ref="BA186:BH186" si="570">BA187+BA190+BA191</f>
        <v>248761.3</v>
      </c>
      <c r="BB186" s="155">
        <f t="shared" si="570"/>
        <v>500000</v>
      </c>
      <c r="BC186" s="155">
        <f t="shared" si="570"/>
        <v>0</v>
      </c>
      <c r="BD186" s="155">
        <f t="shared" si="570"/>
        <v>500000</v>
      </c>
      <c r="BE186" s="155">
        <f t="shared" si="570"/>
        <v>160829.95300000001</v>
      </c>
      <c r="BF186" s="155">
        <f t="shared" si="570"/>
        <v>0</v>
      </c>
      <c r="BG186" s="155">
        <f t="shared" si="570"/>
        <v>160829.95300000001</v>
      </c>
      <c r="BH186" s="155">
        <f t="shared" si="570"/>
        <v>409591.25300000003</v>
      </c>
      <c r="BI186" s="155">
        <f>BI187+BI190</f>
        <v>0</v>
      </c>
      <c r="BJ186" s="155">
        <f>BJ187+BJ190+BJ191</f>
        <v>409591.25300000003</v>
      </c>
      <c r="BK186" s="470">
        <v>1</v>
      </c>
      <c r="BL186" s="155">
        <f t="shared" ref="BL186:BL193" si="571">AY186</f>
        <v>248761.3</v>
      </c>
      <c r="BM186" s="155">
        <f>BM187+BM190+BM191</f>
        <v>0</v>
      </c>
      <c r="BN186" s="155">
        <f>BN187+BN190</f>
        <v>0</v>
      </c>
      <c r="BO186" s="155">
        <f>BO187+BO190+BO191</f>
        <v>0</v>
      </c>
      <c r="BP186" s="155">
        <f>BP187+BP190+BP191</f>
        <v>0</v>
      </c>
      <c r="BQ186" s="155">
        <f>BQ187+BQ190</f>
        <v>0</v>
      </c>
      <c r="BR186" s="155">
        <f>BR187+BR190+BR191</f>
        <v>0</v>
      </c>
      <c r="BS186" s="155">
        <f>BS187+BS190+BS191</f>
        <v>409591.25300000003</v>
      </c>
      <c r="BT186" s="155">
        <f>BT187+BT190</f>
        <v>0</v>
      </c>
      <c r="BU186" s="155">
        <f t="shared" ref="BU186:CD186" si="572">BU187+BU190+BU191</f>
        <v>409591.25300000003</v>
      </c>
      <c r="BV186" s="155">
        <f t="shared" si="572"/>
        <v>248761.3</v>
      </c>
      <c r="BW186" s="155">
        <f t="shared" si="572"/>
        <v>0</v>
      </c>
      <c r="BX186" s="155">
        <f t="shared" si="572"/>
        <v>248761.3</v>
      </c>
      <c r="BY186" s="155">
        <f t="shared" si="572"/>
        <v>-54591.252999999997</v>
      </c>
      <c r="BZ186" s="155">
        <f t="shared" si="572"/>
        <v>0</v>
      </c>
      <c r="CA186" s="155">
        <f t="shared" si="572"/>
        <v>-54591.252999999997</v>
      </c>
      <c r="CB186" s="155">
        <f t="shared" si="572"/>
        <v>355000</v>
      </c>
      <c r="CC186" s="155">
        <f t="shared" si="572"/>
        <v>0</v>
      </c>
      <c r="CD186" s="155">
        <f t="shared" si="572"/>
        <v>355000</v>
      </c>
      <c r="CE186" s="471">
        <v>1</v>
      </c>
      <c r="CF186" s="155">
        <f t="shared" ref="CF186:CF193" si="573">BV186</f>
        <v>248761.3</v>
      </c>
      <c r="CG186" s="155"/>
      <c r="CH186" s="155">
        <f>CI186+CJ186</f>
        <v>261199.4</v>
      </c>
      <c r="CI186" s="155"/>
      <c r="CJ186" s="155">
        <f t="shared" ref="CJ186:CQ186" si="574">CJ187+CJ190+CJ191</f>
        <v>261199.4</v>
      </c>
      <c r="CK186" s="155">
        <f t="shared" si="574"/>
        <v>227540.88</v>
      </c>
      <c r="CL186" s="155">
        <f t="shared" si="574"/>
        <v>0</v>
      </c>
      <c r="CM186" s="155">
        <f t="shared" si="574"/>
        <v>227540.88</v>
      </c>
      <c r="CN186" s="155">
        <f t="shared" si="574"/>
        <v>0</v>
      </c>
      <c r="CO186" s="155">
        <f t="shared" si="574"/>
        <v>0</v>
      </c>
      <c r="CP186" s="155">
        <f t="shared" si="574"/>
        <v>0</v>
      </c>
      <c r="CQ186" s="155">
        <f t="shared" si="574"/>
        <v>488740.28</v>
      </c>
      <c r="CR186" s="155"/>
      <c r="CS186" s="155">
        <f t="shared" ref="CS186:CZ186" si="575">CS187+CS190+CS191</f>
        <v>488740.28</v>
      </c>
      <c r="CT186" s="155">
        <f t="shared" si="575"/>
        <v>340071</v>
      </c>
      <c r="CU186" s="155">
        <f t="shared" si="575"/>
        <v>0</v>
      </c>
      <c r="CV186" s="155">
        <f t="shared" si="575"/>
        <v>340071</v>
      </c>
      <c r="CW186" s="155">
        <f t="shared" si="575"/>
        <v>964852.10600000003</v>
      </c>
      <c r="CX186" s="155">
        <f t="shared" si="575"/>
        <v>0</v>
      </c>
      <c r="CY186" s="155">
        <f t="shared" si="575"/>
        <v>964852.10600000003</v>
      </c>
      <c r="CZ186" s="155">
        <f t="shared" si="575"/>
        <v>488740.28</v>
      </c>
      <c r="DA186" s="155"/>
      <c r="DB186" s="155">
        <f>DB187+DB190+DB191</f>
        <v>488740.28</v>
      </c>
      <c r="DC186" s="155">
        <f>DD186+DE186</f>
        <v>380350</v>
      </c>
      <c r="DD186" s="155"/>
      <c r="DE186" s="155">
        <f>DE187+DE190</f>
        <v>380350</v>
      </c>
      <c r="DF186" s="155">
        <f>DF187+DF190+DF191</f>
        <v>-29162.678000000073</v>
      </c>
      <c r="DG186" s="155">
        <f>DG187+DG190+DG191</f>
        <v>0</v>
      </c>
      <c r="DH186" s="155">
        <f>DH187+DH190+DH191</f>
        <v>-29162.678000000073</v>
      </c>
      <c r="DI186" s="155">
        <f>DI187+DI190+DI191</f>
        <v>935689.42799999996</v>
      </c>
      <c r="DJ186" s="155">
        <f>DJ187+DJ190+DJ191</f>
        <v>0</v>
      </c>
      <c r="DK186" s="155">
        <v>0</v>
      </c>
      <c r="DL186" s="155">
        <f>DL187+DL190</f>
        <v>935689.42799999996</v>
      </c>
      <c r="DM186" s="471">
        <f>DO186+DP186+DQ186</f>
        <v>910979.60527000006</v>
      </c>
      <c r="DN186" s="409">
        <f t="shared" si="467"/>
        <v>0.97359185431557538</v>
      </c>
      <c r="DO186" s="155"/>
      <c r="DP186" s="155"/>
      <c r="DQ186" s="155">
        <f>DQ187+DQ190</f>
        <v>910979.60527000006</v>
      </c>
      <c r="DR186" s="155">
        <f>DT186+DU186+DV186</f>
        <v>24709.822729999869</v>
      </c>
      <c r="DS186" s="409">
        <f t="shared" si="563"/>
        <v>2.6408145684424542E-2</v>
      </c>
      <c r="DT186" s="155"/>
      <c r="DU186" s="155"/>
      <c r="DV186" s="155">
        <f>DV187+DV190</f>
        <v>24709.822729999869</v>
      </c>
      <c r="DW186" s="155"/>
      <c r="DX186" s="155">
        <f>ED186</f>
        <v>492354.26857999997</v>
      </c>
      <c r="DY186" s="160">
        <f t="shared" si="561"/>
        <v>0.526194112968005</v>
      </c>
      <c r="DZ186" s="155">
        <f>DZ187+DZ190+DZ191</f>
        <v>0</v>
      </c>
      <c r="EA186" s="160">
        <v>0</v>
      </c>
      <c r="EB186" s="155">
        <v>0</v>
      </c>
      <c r="EC186" s="160">
        <v>0</v>
      </c>
      <c r="ED186" s="155">
        <f>ED187+ED190</f>
        <v>492354.26857999997</v>
      </c>
      <c r="EE186" s="160">
        <f t="shared" ref="EE186:EE192" si="576">ED186/DL186</f>
        <v>0.526194112968005</v>
      </c>
      <c r="EF186" s="155">
        <f>EF187+EF190+EF191</f>
        <v>910979.60526999994</v>
      </c>
      <c r="EG186" s="161">
        <f>EF186/DI186</f>
        <v>0.97359185431557527</v>
      </c>
      <c r="EH186" s="161">
        <f t="shared" si="565"/>
        <v>0.99999999999999989</v>
      </c>
      <c r="EI186" s="161"/>
      <c r="EJ186" s="161"/>
      <c r="EK186" s="161"/>
      <c r="EL186" s="161"/>
      <c r="EM186" s="161"/>
      <c r="EN186" s="471">
        <f>EN187+EN190+EN191</f>
        <v>0</v>
      </c>
      <c r="EO186" s="161">
        <v>0</v>
      </c>
      <c r="EP186" s="155">
        <v>0</v>
      </c>
      <c r="EQ186" s="161">
        <v>0</v>
      </c>
      <c r="ER186" s="155">
        <f>ER187+ER190</f>
        <v>910979.60526999994</v>
      </c>
      <c r="ES186" s="161">
        <f>ER186/DL186</f>
        <v>0.97359185431557527</v>
      </c>
      <c r="ET186" s="155">
        <f>ET187+ET190+ET191</f>
        <v>869090.28</v>
      </c>
      <c r="EU186" s="155">
        <f>EW186+EX186+EY186</f>
        <v>24709.822729999985</v>
      </c>
      <c r="EV186" s="161">
        <f t="shared" si="468"/>
        <v>2.6408145684424667E-2</v>
      </c>
      <c r="EW186" s="155">
        <v>0</v>
      </c>
      <c r="EX186" s="155">
        <v>0</v>
      </c>
      <c r="EY186" s="155">
        <f>EY187+EY190</f>
        <v>24709.822729999985</v>
      </c>
      <c r="EZ186" s="153">
        <f>EZ187+EZ190+EZ191</f>
        <v>932255.33580999996</v>
      </c>
      <c r="FA186" s="161">
        <f t="shared" si="532"/>
        <v>0.99632988031366321</v>
      </c>
      <c r="FB186" s="153">
        <f>FB187+FB190+FB191</f>
        <v>0</v>
      </c>
      <c r="FC186" s="161" t="e">
        <f t="shared" si="533"/>
        <v>#DIV/0!</v>
      </c>
      <c r="FD186" s="155"/>
      <c r="FE186" s="155"/>
      <c r="FF186" s="153">
        <f>FF187+FF190</f>
        <v>932255.33580999996</v>
      </c>
      <c r="FG186" s="161">
        <f>FF186/DL186</f>
        <v>0.99632988031366321</v>
      </c>
      <c r="FH186" s="153"/>
      <c r="FI186" s="161">
        <f t="shared" si="493"/>
        <v>0</v>
      </c>
      <c r="FJ186" s="153">
        <f>FJ187+FJ190+FJ191</f>
        <v>0</v>
      </c>
      <c r="FK186" s="161" t="e">
        <f t="shared" si="494"/>
        <v>#DIV/0!</v>
      </c>
      <c r="FL186" s="155"/>
      <c r="FM186" s="155"/>
      <c r="FN186" s="155"/>
      <c r="FO186" s="162">
        <f>FO187+FO190</f>
        <v>0</v>
      </c>
      <c r="FP186" s="473"/>
      <c r="FQ186" s="473"/>
      <c r="FR186" s="473"/>
      <c r="FS186" s="473"/>
      <c r="FT186" s="473"/>
      <c r="FU186" s="473"/>
      <c r="FV186" s="473"/>
    </row>
    <row r="187" spans="2:178" s="489" customFormat="1" ht="58.5" customHeight="1" x14ac:dyDescent="0.3">
      <c r="B187" s="417" t="s">
        <v>69</v>
      </c>
      <c r="C187" s="310" t="s">
        <v>317</v>
      </c>
      <c r="D187" s="419" t="s">
        <v>318</v>
      </c>
      <c r="E187" s="420">
        <f>F187+G187</f>
        <v>304000</v>
      </c>
      <c r="F187" s="420"/>
      <c r="G187" s="420">
        <f>G188+G189</f>
        <v>304000</v>
      </c>
      <c r="H187" s="420">
        <f>I187+J187</f>
        <v>0</v>
      </c>
      <c r="I187" s="420"/>
      <c r="J187" s="420">
        <f>J188+J189</f>
        <v>0</v>
      </c>
      <c r="K187" s="420">
        <f>L187+M187</f>
        <v>304000</v>
      </c>
      <c r="L187" s="420"/>
      <c r="M187" s="420">
        <f>M188+M189</f>
        <v>304000</v>
      </c>
      <c r="N187" s="420">
        <f>O187+P187</f>
        <v>0</v>
      </c>
      <c r="O187" s="420"/>
      <c r="P187" s="420">
        <f>P188+P189</f>
        <v>0</v>
      </c>
      <c r="Q187" s="261">
        <f>R187+S187</f>
        <v>304000</v>
      </c>
      <c r="R187" s="261"/>
      <c r="S187" s="261">
        <f>S188+S189</f>
        <v>304000</v>
      </c>
      <c r="T187" s="261">
        <f>U187+V187</f>
        <v>304000</v>
      </c>
      <c r="U187" s="261"/>
      <c r="V187" s="261">
        <v>304000</v>
      </c>
      <c r="W187" s="261">
        <f t="shared" si="567"/>
        <v>-204000</v>
      </c>
      <c r="X187" s="261"/>
      <c r="Y187" s="261">
        <f>AB187-V187</f>
        <v>-204000</v>
      </c>
      <c r="Z187" s="261">
        <f>AA187+AB187</f>
        <v>100000</v>
      </c>
      <c r="AA187" s="261"/>
      <c r="AB187" s="261">
        <v>100000</v>
      </c>
      <c r="AC187" s="261">
        <f>AD187+AE187</f>
        <v>0</v>
      </c>
      <c r="AD187" s="261"/>
      <c r="AE187" s="261">
        <v>0</v>
      </c>
      <c r="AF187" s="261">
        <f>AG187+AH187</f>
        <v>100000</v>
      </c>
      <c r="AG187" s="261"/>
      <c r="AH187" s="261">
        <v>100000</v>
      </c>
      <c r="AI187" s="261">
        <v>0</v>
      </c>
      <c r="AJ187" s="261">
        <v>0</v>
      </c>
      <c r="AK187" s="261">
        <f t="shared" si="562"/>
        <v>100000</v>
      </c>
      <c r="AL187" s="261">
        <f>AA187-AK187</f>
        <v>-100000</v>
      </c>
      <c r="AM187" s="871"/>
      <c r="AN187" s="871"/>
      <c r="AO187" s="421">
        <v>1</v>
      </c>
      <c r="AP187" s="437"/>
      <c r="AQ187" s="437"/>
      <c r="AR187" s="261">
        <f>AF187-AP187-AQ187</f>
        <v>100000</v>
      </c>
      <c r="AS187" s="261">
        <f>AT187+AU187</f>
        <v>148761.29999999999</v>
      </c>
      <c r="AT187" s="261"/>
      <c r="AU187" s="261">
        <f>'[3]2018-2019 _с лимит75и50'!BR148</f>
        <v>148761.29999999999</v>
      </c>
      <c r="AV187" s="261">
        <f>AW187+AX187</f>
        <v>0</v>
      </c>
      <c r="AW187" s="261"/>
      <c r="AX187" s="261">
        <v>0</v>
      </c>
      <c r="AY187" s="261">
        <f>AZ187+BA187</f>
        <v>148761.29999999999</v>
      </c>
      <c r="AZ187" s="487"/>
      <c r="BA187" s="261">
        <f>AU187</f>
        <v>148761.29999999999</v>
      </c>
      <c r="BB187" s="261">
        <f>BC187+BD187</f>
        <v>400000</v>
      </c>
      <c r="BC187" s="261"/>
      <c r="BD187" s="261">
        <v>400000</v>
      </c>
      <c r="BE187" s="261">
        <f>BF187+BG187</f>
        <v>81238.700000000012</v>
      </c>
      <c r="BF187" s="261"/>
      <c r="BG187" s="261">
        <f>BJ187-BA187</f>
        <v>81238.700000000012</v>
      </c>
      <c r="BH187" s="261">
        <f>BI187+BJ187</f>
        <v>230000</v>
      </c>
      <c r="BI187" s="487"/>
      <c r="BJ187" s="261">
        <v>230000</v>
      </c>
      <c r="BK187" s="435">
        <v>1</v>
      </c>
      <c r="BL187" s="210">
        <f t="shared" si="571"/>
        <v>148761.29999999999</v>
      </c>
      <c r="BM187" s="210"/>
      <c r="BN187" s="210"/>
      <c r="BO187" s="210"/>
      <c r="BP187" s="210"/>
      <c r="BQ187" s="210"/>
      <c r="BR187" s="210"/>
      <c r="BS187" s="210">
        <f>BT187+BU187</f>
        <v>230000</v>
      </c>
      <c r="BT187" s="210"/>
      <c r="BU187" s="210">
        <f>BJ187</f>
        <v>230000</v>
      </c>
      <c r="BV187" s="261">
        <f>BW187+BX187</f>
        <v>148761.29999999999</v>
      </c>
      <c r="BW187" s="261"/>
      <c r="BX187" s="261">
        <f>400000-251238.7</f>
        <v>148761.29999999999</v>
      </c>
      <c r="BY187" s="261">
        <f>BZ187+CA187</f>
        <v>0</v>
      </c>
      <c r="BZ187" s="261"/>
      <c r="CA187" s="261">
        <f>CA188+CA189</f>
        <v>0</v>
      </c>
      <c r="CB187" s="261">
        <f>CC187+CD187</f>
        <v>230000</v>
      </c>
      <c r="CC187" s="261"/>
      <c r="CD187" s="261">
        <f>BJ187</f>
        <v>230000</v>
      </c>
      <c r="CE187" s="261">
        <v>1</v>
      </c>
      <c r="CF187" s="210">
        <f t="shared" si="573"/>
        <v>148761.29999999999</v>
      </c>
      <c r="CG187" s="261"/>
      <c r="CH187" s="261">
        <f>CI187+CJ187</f>
        <v>261199.4</v>
      </c>
      <c r="CI187" s="261"/>
      <c r="CJ187" s="261">
        <v>261199.4</v>
      </c>
      <c r="CK187" s="261">
        <f>CL187+CM187</f>
        <v>-31199.399999999994</v>
      </c>
      <c r="CL187" s="261"/>
      <c r="CM187" s="261">
        <f>CS187-CH187</f>
        <v>-31199.399999999994</v>
      </c>
      <c r="CN187" s="261">
        <f t="shared" ref="CN187:CP189" si="577">CN188+CN191</f>
        <v>0</v>
      </c>
      <c r="CO187" s="261">
        <f t="shared" si="577"/>
        <v>0</v>
      </c>
      <c r="CP187" s="261">
        <f t="shared" si="577"/>
        <v>0</v>
      </c>
      <c r="CQ187" s="261">
        <f>CR187+CS187</f>
        <v>230000</v>
      </c>
      <c r="CR187" s="261"/>
      <c r="CS187" s="261">
        <v>230000</v>
      </c>
      <c r="CT187" s="261">
        <f>CU187+CV187</f>
        <v>0</v>
      </c>
      <c r="CU187" s="261"/>
      <c r="CV187" s="261">
        <f>CY187-CD187</f>
        <v>0</v>
      </c>
      <c r="CW187" s="261">
        <f>CX187+CY187</f>
        <v>230000</v>
      </c>
      <c r="CX187" s="261"/>
      <c r="CY187" s="261">
        <v>230000</v>
      </c>
      <c r="CZ187" s="261">
        <f>DA187+DB187</f>
        <v>230000</v>
      </c>
      <c r="DA187" s="261"/>
      <c r="DB187" s="261">
        <v>230000</v>
      </c>
      <c r="DC187" s="261"/>
      <c r="DD187" s="261"/>
      <c r="DE187" s="261"/>
      <c r="DF187" s="261">
        <f>DG187+DH187</f>
        <v>0</v>
      </c>
      <c r="DG187" s="261"/>
      <c r="DH187" s="261">
        <v>0</v>
      </c>
      <c r="DI187" s="261">
        <f>DJ187+DL187</f>
        <v>230000</v>
      </c>
      <c r="DJ187" s="261">
        <v>0</v>
      </c>
      <c r="DK187" s="261">
        <v>0</v>
      </c>
      <c r="DL187" s="261">
        <v>230000</v>
      </c>
      <c r="DM187" s="261">
        <f t="shared" si="499"/>
        <v>219066.80106</v>
      </c>
      <c r="DN187" s="422">
        <f t="shared" si="467"/>
        <v>0.95246435243478256</v>
      </c>
      <c r="DO187" s="261"/>
      <c r="DP187" s="261"/>
      <c r="DQ187" s="261">
        <f>'[5]на 01.12.2019_к кадр сов'!$EF$187+24560.78529</f>
        <v>219066.80106</v>
      </c>
      <c r="DR187" s="261">
        <f>DV187</f>
        <v>10933.198940000002</v>
      </c>
      <c r="DS187" s="422">
        <f t="shared" si="563"/>
        <v>4.7535647565217401E-2</v>
      </c>
      <c r="DT187" s="261"/>
      <c r="DU187" s="261"/>
      <c r="DV187" s="261">
        <f>DL187-DQ187</f>
        <v>10933.198940000002</v>
      </c>
      <c r="DW187" s="261"/>
      <c r="DX187" s="261">
        <f>ED187</f>
        <v>162214.57895</v>
      </c>
      <c r="DY187" s="215">
        <f t="shared" si="561"/>
        <v>0.70528077804347822</v>
      </c>
      <c r="DZ187" s="261">
        <v>0</v>
      </c>
      <c r="EA187" s="215">
        <v>0</v>
      </c>
      <c r="EB187" s="210">
        <v>0</v>
      </c>
      <c r="EC187" s="215">
        <v>0</v>
      </c>
      <c r="ED187" s="261">
        <v>162214.57895</v>
      </c>
      <c r="EE187" s="215">
        <f t="shared" si="576"/>
        <v>0.70528077804347822</v>
      </c>
      <c r="EF187" s="261">
        <f>ER187</f>
        <v>219066.80106</v>
      </c>
      <c r="EG187" s="216">
        <f t="shared" si="564"/>
        <v>0.95246435243478256</v>
      </c>
      <c r="EH187" s="216">
        <f t="shared" si="565"/>
        <v>1</v>
      </c>
      <c r="EI187" s="216"/>
      <c r="EJ187" s="216"/>
      <c r="EK187" s="216"/>
      <c r="EL187" s="216"/>
      <c r="EM187" s="216"/>
      <c r="EN187" s="261">
        <v>0</v>
      </c>
      <c r="EO187" s="216">
        <v>0</v>
      </c>
      <c r="EP187" s="261">
        <v>0</v>
      </c>
      <c r="EQ187" s="421">
        <v>0</v>
      </c>
      <c r="ER187" s="261">
        <v>219066.80106</v>
      </c>
      <c r="ES187" s="216">
        <f>ER187/DL187</f>
        <v>0.95246435243478256</v>
      </c>
      <c r="ET187" s="261">
        <v>230000</v>
      </c>
      <c r="EU187" s="210">
        <f t="shared" si="486"/>
        <v>10933.198940000002</v>
      </c>
      <c r="EV187" s="216">
        <f t="shared" si="468"/>
        <v>4.7535647565217401E-2</v>
      </c>
      <c r="EW187" s="261">
        <v>0</v>
      </c>
      <c r="EX187" s="261">
        <v>0</v>
      </c>
      <c r="EY187" s="261">
        <f>DL187-ER187</f>
        <v>10933.198940000002</v>
      </c>
      <c r="EZ187" s="420">
        <f>FF187</f>
        <v>226652.76048999999</v>
      </c>
      <c r="FA187" s="216">
        <f t="shared" si="532"/>
        <v>0.98544678473913039</v>
      </c>
      <c r="FB187" s="420"/>
      <c r="FC187" s="216" t="e">
        <f t="shared" si="533"/>
        <v>#DIV/0!</v>
      </c>
      <c r="FD187" s="261"/>
      <c r="FE187" s="261"/>
      <c r="FF187" s="420">
        <v>226652.76048999999</v>
      </c>
      <c r="FG187" s="216">
        <f>FF187/DL187</f>
        <v>0.98544678473913039</v>
      </c>
      <c r="FH187" s="420"/>
      <c r="FI187" s="216">
        <f t="shared" si="493"/>
        <v>0</v>
      </c>
      <c r="FJ187" s="420"/>
      <c r="FK187" s="216" t="e">
        <f t="shared" si="494"/>
        <v>#DIV/0!</v>
      </c>
      <c r="FL187" s="261"/>
      <c r="FM187" s="261"/>
      <c r="FN187" s="261"/>
      <c r="FO187" s="424">
        <v>0</v>
      </c>
      <c r="FP187" s="488"/>
      <c r="FQ187" s="488"/>
      <c r="FR187" s="488"/>
      <c r="FS187" s="488"/>
      <c r="FT187" s="488"/>
      <c r="FU187" s="488"/>
      <c r="FV187" s="488"/>
    </row>
    <row r="188" spans="2:178" s="489" customFormat="1" ht="25.5" hidden="1" customHeight="1" x14ac:dyDescent="0.3">
      <c r="B188" s="417"/>
      <c r="C188" s="310" t="s">
        <v>319</v>
      </c>
      <c r="D188" s="490"/>
      <c r="E188" s="420">
        <f>G188</f>
        <v>304000</v>
      </c>
      <c r="F188" s="420"/>
      <c r="G188" s="420">
        <v>304000</v>
      </c>
      <c r="H188" s="420">
        <f>J188</f>
        <v>0</v>
      </c>
      <c r="I188" s="420"/>
      <c r="J188" s="420">
        <f>M188-G188</f>
        <v>0</v>
      </c>
      <c r="K188" s="420">
        <f>M188</f>
        <v>304000</v>
      </c>
      <c r="L188" s="420"/>
      <c r="M188" s="420">
        <v>304000</v>
      </c>
      <c r="N188" s="420">
        <f>P188</f>
        <v>0</v>
      </c>
      <c r="O188" s="420"/>
      <c r="P188" s="420">
        <f>S188-M188</f>
        <v>0</v>
      </c>
      <c r="Q188" s="261">
        <f>S188</f>
        <v>304000</v>
      </c>
      <c r="R188" s="261"/>
      <c r="S188" s="261">
        <v>304000</v>
      </c>
      <c r="T188" s="261">
        <f>U188+V188</f>
        <v>304000</v>
      </c>
      <c r="U188" s="261"/>
      <c r="V188" s="261">
        <v>304000</v>
      </c>
      <c r="W188" s="261">
        <f t="shared" si="567"/>
        <v>-304000</v>
      </c>
      <c r="X188" s="261"/>
      <c r="Y188" s="261">
        <f>AB188-V188</f>
        <v>-304000</v>
      </c>
      <c r="Z188" s="261">
        <f>AB188</f>
        <v>0</v>
      </c>
      <c r="AA188" s="261"/>
      <c r="AB188" s="261">
        <v>0</v>
      </c>
      <c r="AC188" s="261">
        <f>AE188</f>
        <v>0</v>
      </c>
      <c r="AD188" s="261"/>
      <c r="AE188" s="261">
        <v>0</v>
      </c>
      <c r="AF188" s="261">
        <f>AH188</f>
        <v>0</v>
      </c>
      <c r="AG188" s="261"/>
      <c r="AH188" s="261">
        <v>0</v>
      </c>
      <c r="AI188" s="261">
        <v>0</v>
      </c>
      <c r="AJ188" s="261">
        <v>0</v>
      </c>
      <c r="AK188" s="261">
        <f t="shared" si="562"/>
        <v>0</v>
      </c>
      <c r="AL188" s="261">
        <f>AA188-AK188</f>
        <v>0</v>
      </c>
      <c r="AM188" s="871"/>
      <c r="AN188" s="871"/>
      <c r="AO188" s="421">
        <v>1</v>
      </c>
      <c r="AP188" s="437"/>
      <c r="AQ188" s="437"/>
      <c r="AR188" s="261">
        <f>AF188-AP188-AQ188</f>
        <v>0</v>
      </c>
      <c r="AS188" s="261">
        <f>AU188</f>
        <v>0</v>
      </c>
      <c r="AT188" s="261"/>
      <c r="AU188" s="261">
        <f>'[3]2018-2019 _с лимит75и50'!BR149</f>
        <v>0</v>
      </c>
      <c r="AV188" s="261" t="e">
        <f>AX188</f>
        <v>#REF!</v>
      </c>
      <c r="AW188" s="261"/>
      <c r="AX188" s="261" t="e">
        <f>#REF!-AU188</f>
        <v>#REF!</v>
      </c>
      <c r="AY188" s="261" t="e">
        <f>#REF!</f>
        <v>#REF!</v>
      </c>
      <c r="AZ188" s="487"/>
      <c r="BA188" s="261">
        <f>AU188</f>
        <v>0</v>
      </c>
      <c r="BB188" s="261">
        <f>BD188</f>
        <v>0</v>
      </c>
      <c r="BC188" s="261"/>
      <c r="BD188" s="261"/>
      <c r="BE188" s="261">
        <f>BG188</f>
        <v>0</v>
      </c>
      <c r="BF188" s="261"/>
      <c r="BG188" s="261">
        <f>BJ188-BA188</f>
        <v>0</v>
      </c>
      <c r="BH188" s="261" t="e">
        <f>#REF!</f>
        <v>#REF!</v>
      </c>
      <c r="BI188" s="487"/>
      <c r="BJ188" s="261">
        <f>BD188</f>
        <v>0</v>
      </c>
      <c r="BK188" s="435">
        <v>1</v>
      </c>
      <c r="BL188" s="210" t="e">
        <f t="shared" si="571"/>
        <v>#REF!</v>
      </c>
      <c r="BM188" s="210"/>
      <c r="BN188" s="210"/>
      <c r="BO188" s="210"/>
      <c r="BP188" s="210"/>
      <c r="BQ188" s="210"/>
      <c r="BR188" s="210"/>
      <c r="BS188" s="210">
        <f>BT188+BU188</f>
        <v>0</v>
      </c>
      <c r="BT188" s="210"/>
      <c r="BU188" s="210">
        <f>BJ188</f>
        <v>0</v>
      </c>
      <c r="BV188" s="261">
        <f>BX188</f>
        <v>0</v>
      </c>
      <c r="BW188" s="261"/>
      <c r="BX188" s="261"/>
      <c r="BY188" s="261">
        <f>CA188</f>
        <v>0</v>
      </c>
      <c r="BZ188" s="261"/>
      <c r="CA188" s="261">
        <f>CD188-BX188</f>
        <v>0</v>
      </c>
      <c r="CB188" s="261">
        <f>CD188</f>
        <v>0</v>
      </c>
      <c r="CC188" s="261"/>
      <c r="CD188" s="261"/>
      <c r="CE188" s="261">
        <v>1</v>
      </c>
      <c r="CF188" s="210">
        <f t="shared" si="573"/>
        <v>0</v>
      </c>
      <c r="CG188" s="261"/>
      <c r="CH188" s="261">
        <f>CJ188</f>
        <v>0</v>
      </c>
      <c r="CI188" s="261"/>
      <c r="CJ188" s="261">
        <f>'[3]2018-2019 _с лимит75и50'!DD149</f>
        <v>0</v>
      </c>
      <c r="CK188" s="261">
        <f>CM188</f>
        <v>230000</v>
      </c>
      <c r="CL188" s="261"/>
      <c r="CM188" s="261">
        <f>CS188-CH188</f>
        <v>230000</v>
      </c>
      <c r="CN188" s="261">
        <f t="shared" si="577"/>
        <v>0</v>
      </c>
      <c r="CO188" s="261">
        <f t="shared" si="577"/>
        <v>0</v>
      </c>
      <c r="CP188" s="261">
        <f t="shared" si="577"/>
        <v>0</v>
      </c>
      <c r="CQ188" s="261" t="e">
        <f>#REF!</f>
        <v>#REF!</v>
      </c>
      <c r="CR188" s="261"/>
      <c r="CS188" s="261">
        <v>230000</v>
      </c>
      <c r="CT188" s="261">
        <f>CV188</f>
        <v>0</v>
      </c>
      <c r="CU188" s="261"/>
      <c r="CV188" s="261"/>
      <c r="CW188" s="261"/>
      <c r="CX188" s="261"/>
      <c r="CY188" s="261"/>
      <c r="CZ188" s="261"/>
      <c r="DA188" s="261"/>
      <c r="DB188" s="261"/>
      <c r="DC188" s="261"/>
      <c r="DD188" s="261"/>
      <c r="DE188" s="261"/>
      <c r="DF188" s="261"/>
      <c r="DG188" s="261"/>
      <c r="DH188" s="261"/>
      <c r="DI188" s="261"/>
      <c r="DJ188" s="261"/>
      <c r="DK188" s="261"/>
      <c r="DL188" s="261"/>
      <c r="DM188" s="261">
        <f t="shared" si="499"/>
        <v>0</v>
      </c>
      <c r="DN188" s="422" t="e">
        <f t="shared" si="467"/>
        <v>#DIV/0!</v>
      </c>
      <c r="DO188" s="261"/>
      <c r="DP188" s="261"/>
      <c r="DQ188" s="261"/>
      <c r="DR188" s="261">
        <f t="shared" ref="DR188:DR190" si="578">DV188</f>
        <v>0</v>
      </c>
      <c r="DS188" s="422" t="e">
        <f t="shared" si="563"/>
        <v>#DIV/0!</v>
      </c>
      <c r="DT188" s="261"/>
      <c r="DU188" s="261"/>
      <c r="DV188" s="261">
        <f>DL188-DQ188</f>
        <v>0</v>
      </c>
      <c r="DW188" s="261"/>
      <c r="DX188" s="261">
        <f t="shared" ref="DX188:DX190" si="579">ED188</f>
        <v>0</v>
      </c>
      <c r="DY188" s="215" t="e">
        <f t="shared" si="561"/>
        <v>#DIV/0!</v>
      </c>
      <c r="DZ188" s="261"/>
      <c r="EA188" s="215" t="e">
        <f>DZ188/DJ188</f>
        <v>#DIV/0!</v>
      </c>
      <c r="EB188" s="210">
        <v>0</v>
      </c>
      <c r="EC188" s="215">
        <v>0</v>
      </c>
      <c r="ED188" s="261">
        <f t="shared" ref="ED188:ED189" si="580">ER188</f>
        <v>0</v>
      </c>
      <c r="EE188" s="215" t="e">
        <f t="shared" si="576"/>
        <v>#DIV/0!</v>
      </c>
      <c r="EF188" s="261"/>
      <c r="EG188" s="216" t="e">
        <f t="shared" si="564"/>
        <v>#DIV/0!</v>
      </c>
      <c r="EH188" s="216" t="e">
        <f t="shared" si="565"/>
        <v>#DIV/0!</v>
      </c>
      <c r="EI188" s="216"/>
      <c r="EJ188" s="216"/>
      <c r="EK188" s="216"/>
      <c r="EL188" s="216"/>
      <c r="EM188" s="216"/>
      <c r="EN188" s="261"/>
      <c r="EO188" s="216" t="e">
        <f>EN188/DJ188</f>
        <v>#DIV/0!</v>
      </c>
      <c r="EP188" s="261"/>
      <c r="EQ188" s="421"/>
      <c r="ER188" s="261">
        <f t="shared" ref="ER188:ER189" si="581">DQ188</f>
        <v>0</v>
      </c>
      <c r="ES188" s="216" t="e">
        <f>ER188/DL188</f>
        <v>#DIV/0!</v>
      </c>
      <c r="ET188" s="261"/>
      <c r="EU188" s="210">
        <f t="shared" si="486"/>
        <v>0</v>
      </c>
      <c r="EV188" s="216" t="e">
        <f t="shared" si="468"/>
        <v>#DIV/0!</v>
      </c>
      <c r="EW188" s="261"/>
      <c r="EX188" s="261"/>
      <c r="EY188" s="261">
        <f t="shared" ref="EY188:EY190" si="582">DL188-ER188</f>
        <v>0</v>
      </c>
      <c r="EZ188" s="420">
        <f t="shared" ref="EZ188:EZ190" si="583">FF188</f>
        <v>0</v>
      </c>
      <c r="FA188" s="216" t="e">
        <f t="shared" si="532"/>
        <v>#DIV/0!</v>
      </c>
      <c r="FB188" s="420"/>
      <c r="FC188" s="216" t="e">
        <f t="shared" si="533"/>
        <v>#DIV/0!</v>
      </c>
      <c r="FD188" s="261"/>
      <c r="FE188" s="261"/>
      <c r="FF188" s="420"/>
      <c r="FG188" s="216" t="e">
        <f>FF188/DL188</f>
        <v>#DIV/0!</v>
      </c>
      <c r="FH188" s="420"/>
      <c r="FI188" s="216" t="e">
        <f t="shared" si="493"/>
        <v>#DIV/0!</v>
      </c>
      <c r="FJ188" s="420"/>
      <c r="FK188" s="216" t="e">
        <f t="shared" si="494"/>
        <v>#DIV/0!</v>
      </c>
      <c r="FL188" s="261"/>
      <c r="FM188" s="261"/>
      <c r="FN188" s="261"/>
      <c r="FO188" s="424"/>
      <c r="FP188" s="488"/>
      <c r="FQ188" s="488"/>
      <c r="FR188" s="488"/>
      <c r="FS188" s="488"/>
      <c r="FT188" s="488"/>
      <c r="FU188" s="488"/>
      <c r="FV188" s="488"/>
    </row>
    <row r="189" spans="2:178" s="489" customFormat="1" ht="22.5" hidden="1" customHeight="1" x14ac:dyDescent="0.3">
      <c r="B189" s="417"/>
      <c r="C189" s="310" t="s">
        <v>320</v>
      </c>
      <c r="D189" s="490" t="s">
        <v>321</v>
      </c>
      <c r="E189" s="420">
        <f>G189</f>
        <v>0</v>
      </c>
      <c r="F189" s="420"/>
      <c r="G189" s="420"/>
      <c r="H189" s="420">
        <f>J189</f>
        <v>0</v>
      </c>
      <c r="I189" s="420"/>
      <c r="J189" s="420">
        <f>M189-G189</f>
        <v>0</v>
      </c>
      <c r="K189" s="420">
        <f>M189</f>
        <v>0</v>
      </c>
      <c r="L189" s="420"/>
      <c r="M189" s="420"/>
      <c r="N189" s="420">
        <f>P189</f>
        <v>0</v>
      </c>
      <c r="O189" s="420"/>
      <c r="P189" s="420">
        <f>S189-M189</f>
        <v>0</v>
      </c>
      <c r="Q189" s="261">
        <f>S189</f>
        <v>0</v>
      </c>
      <c r="R189" s="261"/>
      <c r="S189" s="261"/>
      <c r="T189" s="261">
        <f>V189</f>
        <v>0</v>
      </c>
      <c r="U189" s="261"/>
      <c r="V189" s="261"/>
      <c r="W189" s="261">
        <f t="shared" si="567"/>
        <v>0</v>
      </c>
      <c r="X189" s="261"/>
      <c r="Y189" s="261">
        <f>AB189-V189</f>
        <v>0</v>
      </c>
      <c r="Z189" s="261">
        <f>AB189</f>
        <v>0</v>
      </c>
      <c r="AA189" s="261"/>
      <c r="AB189" s="261"/>
      <c r="AC189" s="261">
        <f>AE189</f>
        <v>0</v>
      </c>
      <c r="AD189" s="261"/>
      <c r="AE189" s="261"/>
      <c r="AF189" s="261">
        <f>AH189</f>
        <v>0</v>
      </c>
      <c r="AG189" s="261"/>
      <c r="AH189" s="261"/>
      <c r="AI189" s="261"/>
      <c r="AJ189" s="261">
        <v>0</v>
      </c>
      <c r="AK189" s="261">
        <f t="shared" si="562"/>
        <v>0</v>
      </c>
      <c r="AL189" s="261">
        <f>AA189-AK189</f>
        <v>0</v>
      </c>
      <c r="AM189" s="871"/>
      <c r="AN189" s="871"/>
      <c r="AO189" s="421">
        <v>1</v>
      </c>
      <c r="AP189" s="437"/>
      <c r="AQ189" s="437"/>
      <c r="AR189" s="261">
        <f>AF189-AP189-AQ189</f>
        <v>0</v>
      </c>
      <c r="AS189" s="261">
        <f>AU189</f>
        <v>0</v>
      </c>
      <c r="AT189" s="261"/>
      <c r="AU189" s="261">
        <f>'[3]2018-2019 _с лимит75и50'!BR150</f>
        <v>0</v>
      </c>
      <c r="AV189" s="261" t="e">
        <f>AX189</f>
        <v>#REF!</v>
      </c>
      <c r="AW189" s="261"/>
      <c r="AX189" s="261" t="e">
        <f>#REF!-AU189</f>
        <v>#REF!</v>
      </c>
      <c r="AY189" s="261" t="e">
        <f>#REF!</f>
        <v>#REF!</v>
      </c>
      <c r="AZ189" s="491"/>
      <c r="BA189" s="261">
        <f>AU189</f>
        <v>0</v>
      </c>
      <c r="BB189" s="261">
        <f>BD189</f>
        <v>0</v>
      </c>
      <c r="BC189" s="261"/>
      <c r="BD189" s="261"/>
      <c r="BE189" s="261">
        <f>BG189</f>
        <v>0</v>
      </c>
      <c r="BF189" s="261"/>
      <c r="BG189" s="261">
        <f>BJ189-BA189</f>
        <v>0</v>
      </c>
      <c r="BH189" s="261" t="e">
        <f>#REF!</f>
        <v>#REF!</v>
      </c>
      <c r="BI189" s="491"/>
      <c r="BJ189" s="261">
        <f>BD189</f>
        <v>0</v>
      </c>
      <c r="BK189" s="435">
        <v>1</v>
      </c>
      <c r="BL189" s="210" t="e">
        <f t="shared" si="571"/>
        <v>#REF!</v>
      </c>
      <c r="BM189" s="210"/>
      <c r="BN189" s="210"/>
      <c r="BO189" s="210"/>
      <c r="BP189" s="210"/>
      <c r="BQ189" s="210"/>
      <c r="BR189" s="210"/>
      <c r="BS189" s="210">
        <f>BT189+BU189</f>
        <v>0</v>
      </c>
      <c r="BT189" s="210"/>
      <c r="BU189" s="210">
        <f>BJ189</f>
        <v>0</v>
      </c>
      <c r="BV189" s="261">
        <f>BX189</f>
        <v>0</v>
      </c>
      <c r="BW189" s="261"/>
      <c r="BX189" s="261"/>
      <c r="BY189" s="261">
        <f>CA189</f>
        <v>0</v>
      </c>
      <c r="BZ189" s="261"/>
      <c r="CA189" s="261">
        <f>CD189-BX189</f>
        <v>0</v>
      </c>
      <c r="CB189" s="261">
        <f>CD189</f>
        <v>0</v>
      </c>
      <c r="CC189" s="261"/>
      <c r="CD189" s="261"/>
      <c r="CE189" s="261">
        <v>1</v>
      </c>
      <c r="CF189" s="210">
        <f t="shared" si="573"/>
        <v>0</v>
      </c>
      <c r="CG189" s="261"/>
      <c r="CH189" s="261">
        <f>CJ189</f>
        <v>0</v>
      </c>
      <c r="CI189" s="261"/>
      <c r="CJ189" s="261">
        <f>'[3]2018-2019 _с лимит75и50'!DD150</f>
        <v>0</v>
      </c>
      <c r="CK189" s="261">
        <f>CM189</f>
        <v>230000</v>
      </c>
      <c r="CL189" s="261"/>
      <c r="CM189" s="261">
        <f>CS189-CH189</f>
        <v>230000</v>
      </c>
      <c r="CN189" s="261">
        <f t="shared" si="577"/>
        <v>0</v>
      </c>
      <c r="CO189" s="261">
        <f t="shared" si="577"/>
        <v>0</v>
      </c>
      <c r="CP189" s="261">
        <f t="shared" si="577"/>
        <v>0</v>
      </c>
      <c r="CQ189" s="261" t="e">
        <f>#REF!</f>
        <v>#REF!</v>
      </c>
      <c r="CR189" s="261"/>
      <c r="CS189" s="261">
        <v>230000</v>
      </c>
      <c r="CT189" s="261">
        <f>CV189</f>
        <v>0</v>
      </c>
      <c r="CU189" s="261"/>
      <c r="CV189" s="261"/>
      <c r="CW189" s="261"/>
      <c r="CX189" s="261"/>
      <c r="CY189" s="261"/>
      <c r="CZ189" s="261"/>
      <c r="DA189" s="261"/>
      <c r="DB189" s="261"/>
      <c r="DC189" s="261"/>
      <c r="DD189" s="261"/>
      <c r="DE189" s="261"/>
      <c r="DF189" s="261"/>
      <c r="DG189" s="261"/>
      <c r="DH189" s="261"/>
      <c r="DI189" s="261"/>
      <c r="DJ189" s="261"/>
      <c r="DK189" s="261"/>
      <c r="DL189" s="261"/>
      <c r="DM189" s="261">
        <f t="shared" si="499"/>
        <v>0</v>
      </c>
      <c r="DN189" s="422" t="e">
        <f t="shared" si="467"/>
        <v>#DIV/0!</v>
      </c>
      <c r="DO189" s="261"/>
      <c r="DP189" s="261"/>
      <c r="DQ189" s="261"/>
      <c r="DR189" s="261">
        <f t="shared" si="578"/>
        <v>0</v>
      </c>
      <c r="DS189" s="422" t="e">
        <f t="shared" si="563"/>
        <v>#DIV/0!</v>
      </c>
      <c r="DT189" s="261"/>
      <c r="DU189" s="261"/>
      <c r="DV189" s="261">
        <f>DL189-DQ189</f>
        <v>0</v>
      </c>
      <c r="DW189" s="261"/>
      <c r="DX189" s="261">
        <f t="shared" si="579"/>
        <v>0</v>
      </c>
      <c r="DY189" s="215" t="e">
        <f t="shared" si="561"/>
        <v>#DIV/0!</v>
      </c>
      <c r="DZ189" s="261"/>
      <c r="EA189" s="215" t="e">
        <f>DZ189/DJ189</f>
        <v>#DIV/0!</v>
      </c>
      <c r="EB189" s="210">
        <v>0</v>
      </c>
      <c r="EC189" s="215">
        <v>0</v>
      </c>
      <c r="ED189" s="261">
        <f t="shared" si="580"/>
        <v>0</v>
      </c>
      <c r="EE189" s="215" t="e">
        <f t="shared" si="576"/>
        <v>#DIV/0!</v>
      </c>
      <c r="EF189" s="261"/>
      <c r="EG189" s="216" t="e">
        <f t="shared" si="564"/>
        <v>#DIV/0!</v>
      </c>
      <c r="EH189" s="216" t="e">
        <f t="shared" si="565"/>
        <v>#DIV/0!</v>
      </c>
      <c r="EI189" s="216"/>
      <c r="EJ189" s="216"/>
      <c r="EK189" s="216"/>
      <c r="EL189" s="216"/>
      <c r="EM189" s="216"/>
      <c r="EN189" s="261"/>
      <c r="EO189" s="216" t="e">
        <f>EN189/DJ189</f>
        <v>#DIV/0!</v>
      </c>
      <c r="EP189" s="261"/>
      <c r="EQ189" s="421"/>
      <c r="ER189" s="261">
        <f t="shared" si="581"/>
        <v>0</v>
      </c>
      <c r="ES189" s="216" t="e">
        <f>ER189/DL189</f>
        <v>#DIV/0!</v>
      </c>
      <c r="ET189" s="261"/>
      <c r="EU189" s="210">
        <f t="shared" si="486"/>
        <v>0</v>
      </c>
      <c r="EV189" s="216" t="e">
        <f t="shared" si="468"/>
        <v>#DIV/0!</v>
      </c>
      <c r="EW189" s="261"/>
      <c r="EX189" s="261"/>
      <c r="EY189" s="261">
        <f t="shared" si="582"/>
        <v>0</v>
      </c>
      <c r="EZ189" s="420">
        <f t="shared" si="583"/>
        <v>0</v>
      </c>
      <c r="FA189" s="216" t="e">
        <f t="shared" si="532"/>
        <v>#DIV/0!</v>
      </c>
      <c r="FB189" s="420"/>
      <c r="FC189" s="216" t="e">
        <f t="shared" si="533"/>
        <v>#DIV/0!</v>
      </c>
      <c r="FD189" s="261"/>
      <c r="FE189" s="261"/>
      <c r="FF189" s="420"/>
      <c r="FG189" s="216" t="e">
        <f>FF189/DL189</f>
        <v>#DIV/0!</v>
      </c>
      <c r="FH189" s="420"/>
      <c r="FI189" s="216" t="e">
        <f t="shared" si="493"/>
        <v>#DIV/0!</v>
      </c>
      <c r="FJ189" s="420"/>
      <c r="FK189" s="216" t="e">
        <f t="shared" si="494"/>
        <v>#DIV/0!</v>
      </c>
      <c r="FL189" s="261"/>
      <c r="FM189" s="261"/>
      <c r="FN189" s="261"/>
      <c r="FO189" s="424"/>
      <c r="FP189" s="488"/>
      <c r="FQ189" s="488"/>
      <c r="FR189" s="488"/>
      <c r="FS189" s="488"/>
      <c r="FT189" s="488"/>
      <c r="FU189" s="488"/>
      <c r="FV189" s="488"/>
    </row>
    <row r="190" spans="2:178" s="489" customFormat="1" ht="124.5" customHeight="1" x14ac:dyDescent="0.3">
      <c r="B190" s="417" t="s">
        <v>70</v>
      </c>
      <c r="C190" s="310" t="s">
        <v>322</v>
      </c>
      <c r="D190" s="419" t="s">
        <v>323</v>
      </c>
      <c r="E190" s="420">
        <f>F190+G190</f>
        <v>198473.5</v>
      </c>
      <c r="F190" s="420"/>
      <c r="G190" s="420">
        <v>198473.5</v>
      </c>
      <c r="H190" s="420">
        <f>I190+J190</f>
        <v>0</v>
      </c>
      <c r="I190" s="420"/>
      <c r="J190" s="420">
        <f>M190-G190</f>
        <v>0</v>
      </c>
      <c r="K190" s="420">
        <f>L190+M190</f>
        <v>198473.5</v>
      </c>
      <c r="L190" s="420"/>
      <c r="M190" s="420">
        <v>198473.5</v>
      </c>
      <c r="N190" s="420">
        <f>O190+P190</f>
        <v>250000</v>
      </c>
      <c r="O190" s="420"/>
      <c r="P190" s="420">
        <f>S190-M190</f>
        <v>250000</v>
      </c>
      <c r="Q190" s="261">
        <f>R190+S190</f>
        <v>448473.5</v>
      </c>
      <c r="R190" s="261"/>
      <c r="S190" s="261">
        <f>198473.5+250000</f>
        <v>448473.5</v>
      </c>
      <c r="T190" s="261">
        <f>U190+V190</f>
        <v>96000</v>
      </c>
      <c r="U190" s="261"/>
      <c r="V190" s="261">
        <v>96000</v>
      </c>
      <c r="W190" s="261">
        <f t="shared" si="567"/>
        <v>65568.700000000012</v>
      </c>
      <c r="X190" s="261"/>
      <c r="Y190" s="261">
        <f>AB190-V190</f>
        <v>65568.700000000012</v>
      </c>
      <c r="Z190" s="261">
        <f>AA190+AB190</f>
        <v>161568.70000000001</v>
      </c>
      <c r="AA190" s="261"/>
      <c r="AB190" s="261">
        <v>161568.70000000001</v>
      </c>
      <c r="AC190" s="261">
        <f>AD190+AE190</f>
        <v>0</v>
      </c>
      <c r="AD190" s="261"/>
      <c r="AE190" s="261">
        <v>0</v>
      </c>
      <c r="AF190" s="261" t="e">
        <f>AG190+AH190</f>
        <v>#REF!</v>
      </c>
      <c r="AG190" s="261"/>
      <c r="AH190" s="261" t="e">
        <f>'[1]2017_с остатком на торги'!$AH$142</f>
        <v>#REF!</v>
      </c>
      <c r="AI190" s="261">
        <v>0</v>
      </c>
      <c r="AJ190" s="261">
        <v>0</v>
      </c>
      <c r="AK190" s="261">
        <f t="shared" si="562"/>
        <v>161568.70000000001</v>
      </c>
      <c r="AL190" s="261" t="e">
        <f>AF190-AJ190</f>
        <v>#REF!</v>
      </c>
      <c r="AM190" s="871"/>
      <c r="AN190" s="871"/>
      <c r="AO190" s="421">
        <v>1</v>
      </c>
      <c r="AP190" s="437"/>
      <c r="AQ190" s="437"/>
      <c r="AR190" s="261" t="e">
        <f>AF190-AP190-AQ190</f>
        <v>#REF!</v>
      </c>
      <c r="AS190" s="261">
        <f>AT190+AU190</f>
        <v>100000</v>
      </c>
      <c r="AT190" s="261"/>
      <c r="AU190" s="261">
        <f>'[3]2018-2019 _с лимит75и50'!BR151</f>
        <v>100000</v>
      </c>
      <c r="AV190" s="261">
        <f>AW190+AX190</f>
        <v>0</v>
      </c>
      <c r="AW190" s="261"/>
      <c r="AX190" s="261">
        <v>0</v>
      </c>
      <c r="AY190" s="261">
        <f>BA190</f>
        <v>100000</v>
      </c>
      <c r="AZ190" s="487"/>
      <c r="BA190" s="261">
        <f>AU190</f>
        <v>100000</v>
      </c>
      <c r="BB190" s="261">
        <f>BC190+BD190</f>
        <v>100000</v>
      </c>
      <c r="BC190" s="261"/>
      <c r="BD190" s="261">
        <v>100000</v>
      </c>
      <c r="BE190" s="261">
        <f>BF190+BG190</f>
        <v>79591.252999999997</v>
      </c>
      <c r="BF190" s="261"/>
      <c r="BG190" s="261">
        <f>BJ190-BA190</f>
        <v>79591.252999999997</v>
      </c>
      <c r="BH190" s="261">
        <f>BJ190</f>
        <v>179591.253</v>
      </c>
      <c r="BI190" s="487"/>
      <c r="BJ190" s="261">
        <v>179591.253</v>
      </c>
      <c r="BK190" s="435">
        <v>1</v>
      </c>
      <c r="BL190" s="210">
        <f t="shared" si="571"/>
        <v>100000</v>
      </c>
      <c r="BM190" s="210"/>
      <c r="BN190" s="210"/>
      <c r="BO190" s="210"/>
      <c r="BP190" s="210"/>
      <c r="BQ190" s="210"/>
      <c r="BR190" s="210"/>
      <c r="BS190" s="210">
        <f>BT190+BU190</f>
        <v>179591.253</v>
      </c>
      <c r="BT190" s="210"/>
      <c r="BU190" s="210">
        <f>BJ190</f>
        <v>179591.253</v>
      </c>
      <c r="BV190" s="261">
        <f>BW190+BX190</f>
        <v>100000</v>
      </c>
      <c r="BW190" s="261"/>
      <c r="BX190" s="261">
        <v>100000</v>
      </c>
      <c r="BY190" s="261">
        <f>BZ190+CA190</f>
        <v>-54591.252999999997</v>
      </c>
      <c r="BZ190" s="261"/>
      <c r="CA190" s="261">
        <f>CD190-BJ190</f>
        <v>-54591.252999999997</v>
      </c>
      <c r="CB190" s="261">
        <f>CC190+CD190</f>
        <v>125000</v>
      </c>
      <c r="CC190" s="261"/>
      <c r="CD190" s="261">
        <f>179591.253-54591.253</f>
        <v>125000</v>
      </c>
      <c r="CE190" s="261">
        <v>1</v>
      </c>
      <c r="CF190" s="210">
        <f t="shared" si="573"/>
        <v>100000</v>
      </c>
      <c r="CG190" s="261"/>
      <c r="CH190" s="261">
        <f>CI190+CJ190</f>
        <v>0</v>
      </c>
      <c r="CI190" s="261"/>
      <c r="CJ190" s="261">
        <f>'[3]2018-2019 _с лимит75и50'!DD151</f>
        <v>0</v>
      </c>
      <c r="CK190" s="261">
        <f>CL190+CM190</f>
        <v>258740.28</v>
      </c>
      <c r="CL190" s="261"/>
      <c r="CM190" s="261">
        <f>CS190-CH190</f>
        <v>258740.28</v>
      </c>
      <c r="CN190" s="261">
        <f>CN191+CN195</f>
        <v>0</v>
      </c>
      <c r="CO190" s="261">
        <f>CO191+CO195</f>
        <v>0</v>
      </c>
      <c r="CP190" s="261">
        <f>CP191+CP195</f>
        <v>0</v>
      </c>
      <c r="CQ190" s="261">
        <f>CS190</f>
        <v>258740.28</v>
      </c>
      <c r="CR190" s="261"/>
      <c r="CS190" s="261">
        <v>258740.28</v>
      </c>
      <c r="CT190" s="261">
        <f>CU190+CV190</f>
        <v>340071</v>
      </c>
      <c r="CU190" s="261"/>
      <c r="CV190" s="261">
        <f>50000+290071</f>
        <v>340071</v>
      </c>
      <c r="CW190" s="261">
        <f>CX190+CY190</f>
        <v>734852.10600000003</v>
      </c>
      <c r="CX190" s="261"/>
      <c r="CY190" s="261">
        <v>734852.10600000003</v>
      </c>
      <c r="CZ190" s="261">
        <f>DB190</f>
        <v>258740.28</v>
      </c>
      <c r="DA190" s="261"/>
      <c r="DB190" s="420">
        <v>258740.28</v>
      </c>
      <c r="DC190" s="420">
        <f>DD190+DE190</f>
        <v>380350</v>
      </c>
      <c r="DD190" s="261"/>
      <c r="DE190" s="261">
        <f>ET190-DB190</f>
        <v>380350</v>
      </c>
      <c r="DF190" s="261">
        <f>DG190+DH190</f>
        <v>-29162.678000000073</v>
      </c>
      <c r="DG190" s="261"/>
      <c r="DH190" s="261">
        <f>DL190-CY190</f>
        <v>-29162.678000000073</v>
      </c>
      <c r="DI190" s="261">
        <f>DL190</f>
        <v>705689.42799999996</v>
      </c>
      <c r="DJ190" s="261">
        <v>0</v>
      </c>
      <c r="DK190" s="261">
        <v>0</v>
      </c>
      <c r="DL190" s="261">
        <v>705689.42799999996</v>
      </c>
      <c r="DM190" s="261">
        <f t="shared" si="499"/>
        <v>691912.80421000009</v>
      </c>
      <c r="DN190" s="422">
        <f t="shared" si="467"/>
        <v>0.98047778067322855</v>
      </c>
      <c r="DO190" s="261"/>
      <c r="DP190" s="261"/>
      <c r="DQ190" s="261">
        <f>'[5]на 01.12.2019_к кадр сов'!$EF$190+92395.48221</f>
        <v>691912.80421000009</v>
      </c>
      <c r="DR190" s="261">
        <f t="shared" si="578"/>
        <v>13776.623789999867</v>
      </c>
      <c r="DS190" s="422">
        <f t="shared" si="563"/>
        <v>1.9522219326771419E-2</v>
      </c>
      <c r="DT190" s="261"/>
      <c r="DU190" s="261"/>
      <c r="DV190" s="261">
        <f>DL190-DQ190</f>
        <v>13776.623789999867</v>
      </c>
      <c r="DW190" s="261"/>
      <c r="DX190" s="261">
        <f t="shared" si="579"/>
        <v>330139.68962999998</v>
      </c>
      <c r="DY190" s="215">
        <f t="shared" si="561"/>
        <v>0.46782575525561082</v>
      </c>
      <c r="DZ190" s="261">
        <v>0</v>
      </c>
      <c r="EA190" s="215">
        <v>0</v>
      </c>
      <c r="EB190" s="210">
        <v>0</v>
      </c>
      <c r="EC190" s="215">
        <v>0</v>
      </c>
      <c r="ED190" s="261">
        <v>330139.68962999998</v>
      </c>
      <c r="EE190" s="215">
        <f t="shared" si="576"/>
        <v>0.46782575525561082</v>
      </c>
      <c r="EF190" s="261">
        <f t="shared" ref="EF190" si="584">ER190</f>
        <v>691912.80420999997</v>
      </c>
      <c r="EG190" s="216">
        <f t="shared" si="564"/>
        <v>0.98047778067322844</v>
      </c>
      <c r="EH190" s="216">
        <f t="shared" si="565"/>
        <v>0.99999999999999978</v>
      </c>
      <c r="EI190" s="216"/>
      <c r="EJ190" s="216"/>
      <c r="EK190" s="216"/>
      <c r="EL190" s="216"/>
      <c r="EM190" s="216"/>
      <c r="EN190" s="261">
        <v>0</v>
      </c>
      <c r="EO190" s="216">
        <v>0</v>
      </c>
      <c r="EP190" s="261">
        <v>0</v>
      </c>
      <c r="EQ190" s="421">
        <v>0</v>
      </c>
      <c r="ER190" s="261">
        <v>691912.80420999997</v>
      </c>
      <c r="ES190" s="216">
        <f>ER190/DL190</f>
        <v>0.98047778067322844</v>
      </c>
      <c r="ET190" s="261">
        <v>639090.28</v>
      </c>
      <c r="EU190" s="210">
        <f t="shared" si="486"/>
        <v>13776.623789999983</v>
      </c>
      <c r="EV190" s="216">
        <f t="shared" si="468"/>
        <v>1.9522219326771582E-2</v>
      </c>
      <c r="EW190" s="261">
        <v>0</v>
      </c>
      <c r="EX190" s="261">
        <v>0</v>
      </c>
      <c r="EY190" s="261">
        <f t="shared" si="582"/>
        <v>13776.623789999983</v>
      </c>
      <c r="EZ190" s="420">
        <f t="shared" si="583"/>
        <v>705602.57531999995</v>
      </c>
      <c r="FA190" s="216">
        <f t="shared" si="532"/>
        <v>0.99987692506568204</v>
      </c>
      <c r="FB190" s="420"/>
      <c r="FC190" s="216">
        <v>0</v>
      </c>
      <c r="FD190" s="420"/>
      <c r="FE190" s="261"/>
      <c r="FF190" s="420">
        <v>705602.57531999995</v>
      </c>
      <c r="FG190" s="216">
        <f>FF190/DL190</f>
        <v>0.99987692506568204</v>
      </c>
      <c r="FH190" s="420"/>
      <c r="FI190" s="216">
        <f t="shared" si="493"/>
        <v>0</v>
      </c>
      <c r="FJ190" s="420"/>
      <c r="FK190" s="216" t="e">
        <f t="shared" si="494"/>
        <v>#DIV/0!</v>
      </c>
      <c r="FL190" s="261"/>
      <c r="FM190" s="261"/>
      <c r="FN190" s="261"/>
      <c r="FO190" s="424">
        <v>0</v>
      </c>
      <c r="FP190" s="488"/>
      <c r="FQ190" s="488"/>
      <c r="FR190" s="488"/>
      <c r="FS190" s="488"/>
      <c r="FT190" s="488"/>
      <c r="FU190" s="488"/>
      <c r="FV190" s="488"/>
    </row>
    <row r="191" spans="2:178" s="149" customFormat="1" ht="33" hidden="1" customHeight="1" x14ac:dyDescent="0.25">
      <c r="B191" s="269" t="s">
        <v>97</v>
      </c>
      <c r="C191" s="449" t="s">
        <v>324</v>
      </c>
      <c r="D191" s="482"/>
      <c r="E191" s="232">
        <f>F191+G191</f>
        <v>0</v>
      </c>
      <c r="F191" s="232"/>
      <c r="G191" s="232"/>
      <c r="H191" s="232">
        <f>I191+J191</f>
        <v>0</v>
      </c>
      <c r="I191" s="455"/>
      <c r="J191" s="455">
        <f>M191-G191</f>
        <v>0</v>
      </c>
      <c r="K191" s="232">
        <f>L191+M191</f>
        <v>0</v>
      </c>
      <c r="L191" s="232"/>
      <c r="M191" s="232"/>
      <c r="N191" s="232">
        <f>O191+P191</f>
        <v>0</v>
      </c>
      <c r="O191" s="455"/>
      <c r="P191" s="455">
        <f>S191-M191</f>
        <v>0</v>
      </c>
      <c r="Q191" s="233">
        <f>R191+S191</f>
        <v>0</v>
      </c>
      <c r="R191" s="233"/>
      <c r="S191" s="233"/>
      <c r="T191" s="233">
        <f>U191+V191</f>
        <v>0</v>
      </c>
      <c r="U191" s="233"/>
      <c r="V191" s="233"/>
      <c r="W191" s="233">
        <f t="shared" si="567"/>
        <v>0</v>
      </c>
      <c r="X191" s="456"/>
      <c r="Y191" s="456">
        <f>AB191-V191</f>
        <v>0</v>
      </c>
      <c r="Z191" s="233">
        <f>AA191+AB191</f>
        <v>0</v>
      </c>
      <c r="AA191" s="233"/>
      <c r="AB191" s="233"/>
      <c r="AC191" s="233">
        <f>AD191+AE191</f>
        <v>0</v>
      </c>
      <c r="AD191" s="233"/>
      <c r="AE191" s="233"/>
      <c r="AF191" s="233">
        <f>AG191+AH191</f>
        <v>0</v>
      </c>
      <c r="AG191" s="233"/>
      <c r="AH191" s="233"/>
      <c r="AI191" s="233"/>
      <c r="AJ191" s="251">
        <v>0</v>
      </c>
      <c r="AK191" s="251">
        <f t="shared" si="562"/>
        <v>0</v>
      </c>
      <c r="AL191" s="251">
        <f>AA191-AK191</f>
        <v>0</v>
      </c>
      <c r="AM191" s="233"/>
      <c r="AN191" s="233"/>
      <c r="AO191" s="272">
        <v>1</v>
      </c>
      <c r="AP191" s="233"/>
      <c r="AQ191" s="233"/>
      <c r="AR191" s="233"/>
      <c r="AS191" s="233">
        <f>AT191+AU191</f>
        <v>0</v>
      </c>
      <c r="AT191" s="233"/>
      <c r="AU191" s="233"/>
      <c r="AV191" s="233">
        <f>AW191+AX191</f>
        <v>0</v>
      </c>
      <c r="AW191" s="456"/>
      <c r="AX191" s="456">
        <f>BA191-AU191</f>
        <v>0</v>
      </c>
      <c r="AY191" s="233">
        <f>AZ191+BA191</f>
        <v>0</v>
      </c>
      <c r="AZ191" s="233"/>
      <c r="BA191" s="233"/>
      <c r="BB191" s="233">
        <f>BC191+BD191</f>
        <v>0</v>
      </c>
      <c r="BC191" s="233"/>
      <c r="BD191" s="233"/>
      <c r="BE191" s="233">
        <f>BF191+BG191</f>
        <v>0</v>
      </c>
      <c r="BF191" s="456"/>
      <c r="BG191" s="456">
        <f>BX191-BD191</f>
        <v>0</v>
      </c>
      <c r="BH191" s="233">
        <f>BI191+BJ191</f>
        <v>0</v>
      </c>
      <c r="BI191" s="233"/>
      <c r="BJ191" s="233"/>
      <c r="BK191" s="273">
        <v>1</v>
      </c>
      <c r="BL191" s="171">
        <f t="shared" si="571"/>
        <v>0</v>
      </c>
      <c r="BM191" s="171"/>
      <c r="BN191" s="171"/>
      <c r="BO191" s="171"/>
      <c r="BP191" s="171"/>
      <c r="BQ191" s="171"/>
      <c r="BR191" s="171"/>
      <c r="BS191" s="171"/>
      <c r="BT191" s="171"/>
      <c r="BU191" s="171"/>
      <c r="BV191" s="233">
        <f>BW191+BX191</f>
        <v>0</v>
      </c>
      <c r="BW191" s="233"/>
      <c r="BX191" s="233"/>
      <c r="BY191" s="233">
        <f>BZ191+CA191</f>
        <v>0</v>
      </c>
      <c r="BZ191" s="456"/>
      <c r="CA191" s="456">
        <f>CD191-BX191</f>
        <v>0</v>
      </c>
      <c r="CB191" s="233">
        <f>CC191+CD191</f>
        <v>0</v>
      </c>
      <c r="CC191" s="233"/>
      <c r="CD191" s="233"/>
      <c r="CE191" s="251">
        <v>1</v>
      </c>
      <c r="CF191" s="171">
        <f t="shared" si="573"/>
        <v>0</v>
      </c>
      <c r="CG191" s="233"/>
      <c r="CH191" s="233">
        <f>CI191+CJ191</f>
        <v>0</v>
      </c>
      <c r="CI191" s="233"/>
      <c r="CJ191" s="233"/>
      <c r="CK191" s="233">
        <f>CL191+CM191</f>
        <v>0</v>
      </c>
      <c r="CL191" s="456"/>
      <c r="CM191" s="456">
        <f>CS191-CJ191</f>
        <v>0</v>
      </c>
      <c r="CN191" s="456"/>
      <c r="CO191" s="456"/>
      <c r="CP191" s="456"/>
      <c r="CQ191" s="233">
        <f>CR191+CS191</f>
        <v>0</v>
      </c>
      <c r="CR191" s="233"/>
      <c r="CS191" s="233"/>
      <c r="CT191" s="233">
        <f>CU191+CV191</f>
        <v>0</v>
      </c>
      <c r="CU191" s="233"/>
      <c r="CV191" s="233"/>
      <c r="CW191" s="233"/>
      <c r="CX191" s="233"/>
      <c r="CY191" s="233"/>
      <c r="CZ191" s="233">
        <f>DA191+DB191</f>
        <v>0</v>
      </c>
      <c r="DA191" s="233"/>
      <c r="DB191" s="233"/>
      <c r="DC191" s="233"/>
      <c r="DD191" s="233"/>
      <c r="DE191" s="233"/>
      <c r="DF191" s="233"/>
      <c r="DG191" s="233"/>
      <c r="DH191" s="233"/>
      <c r="DI191" s="233"/>
      <c r="DJ191" s="233"/>
      <c r="DK191" s="233"/>
      <c r="DL191" s="233"/>
      <c r="DM191" s="261">
        <f t="shared" si="499"/>
        <v>0</v>
      </c>
      <c r="DN191" s="409" t="e">
        <f t="shared" si="467"/>
        <v>#DIV/0!</v>
      </c>
      <c r="DO191" s="233"/>
      <c r="DP191" s="233"/>
      <c r="DQ191" s="233"/>
      <c r="DR191" s="233"/>
      <c r="DS191" s="233"/>
      <c r="DT191" s="233"/>
      <c r="DU191" s="233"/>
      <c r="DV191" s="233"/>
      <c r="DW191" s="233"/>
      <c r="DX191" s="233"/>
      <c r="DY191" s="160" t="e">
        <f t="shared" si="561"/>
        <v>#DIV/0!</v>
      </c>
      <c r="DZ191" s="233"/>
      <c r="EA191" s="176" t="e">
        <f>DZ191/DJ191</f>
        <v>#DIV/0!</v>
      </c>
      <c r="EB191" s="233"/>
      <c r="EC191" s="176">
        <v>0</v>
      </c>
      <c r="ED191" s="233"/>
      <c r="EE191" s="176" t="e">
        <f t="shared" si="576"/>
        <v>#DIV/0!</v>
      </c>
      <c r="EF191" s="251"/>
      <c r="EG191" s="161" t="e">
        <f t="shared" si="564"/>
        <v>#DIV/0!</v>
      </c>
      <c r="EH191" s="216" t="e">
        <f t="shared" si="565"/>
        <v>#DIV/0!</v>
      </c>
      <c r="EI191" s="161"/>
      <c r="EJ191" s="161"/>
      <c r="EK191" s="161"/>
      <c r="EL191" s="161"/>
      <c r="EM191" s="161"/>
      <c r="EN191" s="233"/>
      <c r="EO191" s="161" t="e">
        <f>EN191/DJ191</f>
        <v>#DIV/0!</v>
      </c>
      <c r="EP191" s="233"/>
      <c r="EQ191" s="233"/>
      <c r="ER191" s="233"/>
      <c r="ES191" s="233"/>
      <c r="ET191" s="233"/>
      <c r="EU191" s="171">
        <f t="shared" si="486"/>
        <v>0</v>
      </c>
      <c r="EV191" s="161" t="e">
        <f t="shared" si="468"/>
        <v>#DIV/0!</v>
      </c>
      <c r="EW191" s="233"/>
      <c r="EX191" s="233"/>
      <c r="EY191" s="233"/>
      <c r="EZ191" s="232"/>
      <c r="FA191" s="161" t="e">
        <f t="shared" si="532"/>
        <v>#DIV/0!</v>
      </c>
      <c r="FB191" s="232"/>
      <c r="FC191" s="161" t="e">
        <f>FB191/DJ191</f>
        <v>#DIV/0!</v>
      </c>
      <c r="FD191" s="232"/>
      <c r="FE191" s="233"/>
      <c r="FF191" s="232"/>
      <c r="FG191" s="233"/>
      <c r="FH191" s="232"/>
      <c r="FI191" s="161" t="e">
        <f t="shared" si="493"/>
        <v>#DIV/0!</v>
      </c>
      <c r="FJ191" s="232"/>
      <c r="FK191" s="161" t="e">
        <f t="shared" si="494"/>
        <v>#DIV/0!</v>
      </c>
      <c r="FL191" s="233"/>
      <c r="FM191" s="233"/>
      <c r="FN191" s="233"/>
      <c r="FO191" s="239"/>
      <c r="FP191" s="148"/>
      <c r="FQ191" s="148"/>
      <c r="FR191" s="148"/>
      <c r="FS191" s="148"/>
      <c r="FT191" s="148"/>
      <c r="FU191" s="148"/>
      <c r="FV191" s="148"/>
    </row>
    <row r="192" spans="2:178" s="492" customFormat="1" ht="164.25" customHeight="1" x14ac:dyDescent="0.25">
      <c r="B192" s="150" t="s">
        <v>71</v>
      </c>
      <c r="C192" s="151" t="s">
        <v>325</v>
      </c>
      <c r="D192" s="467" t="s">
        <v>326</v>
      </c>
      <c r="E192" s="153">
        <f>F192+G192</f>
        <v>311983.908</v>
      </c>
      <c r="F192" s="153">
        <f>SUM(F193:F197)</f>
        <v>311983.908</v>
      </c>
      <c r="G192" s="153">
        <f>SUM(G193:G197)</f>
        <v>0</v>
      </c>
      <c r="H192" s="153">
        <f>I192+J192</f>
        <v>0</v>
      </c>
      <c r="I192" s="153">
        <f>SUM(I193:I197)</f>
        <v>0</v>
      </c>
      <c r="J192" s="153">
        <f>SUM(J193:J197)</f>
        <v>0</v>
      </c>
      <c r="K192" s="153">
        <f>L192+M192</f>
        <v>311983.908</v>
      </c>
      <c r="L192" s="153">
        <f>SUM(L193:L197)</f>
        <v>311983.908</v>
      </c>
      <c r="M192" s="153">
        <f>SUM(M193:M197)</f>
        <v>0</v>
      </c>
      <c r="N192" s="153">
        <f>O192+P192</f>
        <v>-94000</v>
      </c>
      <c r="O192" s="153">
        <f>SUM(O193:O197)</f>
        <v>-94000</v>
      </c>
      <c r="P192" s="153">
        <f>SUM(P193:P197)</f>
        <v>0</v>
      </c>
      <c r="Q192" s="155">
        <f>R192+S192</f>
        <v>217983.908</v>
      </c>
      <c r="R192" s="155">
        <f>SUM(R193:R197)</f>
        <v>217983.908</v>
      </c>
      <c r="S192" s="155">
        <f>SUM(S193:S197)</f>
        <v>0</v>
      </c>
      <c r="T192" s="155">
        <f>U192+V192</f>
        <v>286417.522</v>
      </c>
      <c r="U192" s="155">
        <f>SUM(U193:U197)</f>
        <v>211417.522</v>
      </c>
      <c r="V192" s="155">
        <f>SUM(V193:V197)</f>
        <v>75000</v>
      </c>
      <c r="W192" s="155">
        <f t="shared" si="567"/>
        <v>14561.682860000001</v>
      </c>
      <c r="X192" s="155">
        <f>SUM(X193:X197)</f>
        <v>89561.682860000001</v>
      </c>
      <c r="Y192" s="155">
        <f>SUM(Y193:Y197)</f>
        <v>-75000</v>
      </c>
      <c r="Z192" s="155">
        <f t="shared" ref="Z192:AN192" si="585">Z193+Z195+Z197</f>
        <v>300979.20486</v>
      </c>
      <c r="AA192" s="155">
        <f t="shared" si="585"/>
        <v>300979.20486</v>
      </c>
      <c r="AB192" s="155">
        <f t="shared" si="585"/>
        <v>0</v>
      </c>
      <c r="AC192" s="155">
        <f t="shared" si="585"/>
        <v>0</v>
      </c>
      <c r="AD192" s="155">
        <f t="shared" si="585"/>
        <v>0</v>
      </c>
      <c r="AE192" s="155">
        <f t="shared" si="585"/>
        <v>0</v>
      </c>
      <c r="AF192" s="155">
        <f t="shared" si="585"/>
        <v>300979.20486</v>
      </c>
      <c r="AG192" s="155">
        <f t="shared" si="585"/>
        <v>300979.20486</v>
      </c>
      <c r="AH192" s="155">
        <f t="shared" si="585"/>
        <v>0</v>
      </c>
      <c r="AI192" s="155">
        <f t="shared" si="585"/>
        <v>0</v>
      </c>
      <c r="AJ192" s="155">
        <f t="shared" si="585"/>
        <v>84561.682860000001</v>
      </c>
      <c r="AK192" s="155">
        <f t="shared" si="585"/>
        <v>216417.522</v>
      </c>
      <c r="AL192" s="155">
        <f t="shared" si="585"/>
        <v>216417.522</v>
      </c>
      <c r="AM192" s="155" t="e">
        <f t="shared" si="585"/>
        <v>#VALUE!</v>
      </c>
      <c r="AN192" s="155" t="e">
        <f t="shared" si="585"/>
        <v>#VALUE!</v>
      </c>
      <c r="AO192" s="469">
        <v>1</v>
      </c>
      <c r="AP192" s="155">
        <f t="shared" ref="AP192:BJ192" si="586">AP193+AP195+AP197</f>
        <v>88645.718429999994</v>
      </c>
      <c r="AQ192" s="155">
        <f t="shared" si="586"/>
        <v>0</v>
      </c>
      <c r="AR192" s="155">
        <f t="shared" si="586"/>
        <v>212333.48642999999</v>
      </c>
      <c r="AS192" s="155">
        <f t="shared" si="586"/>
        <v>243423.42800000001</v>
      </c>
      <c r="AT192" s="155">
        <f t="shared" si="586"/>
        <v>243423.42800000001</v>
      </c>
      <c r="AU192" s="155">
        <f t="shared" si="586"/>
        <v>0</v>
      </c>
      <c r="AV192" s="155">
        <f t="shared" si="586"/>
        <v>-50000</v>
      </c>
      <c r="AW192" s="155">
        <f t="shared" si="586"/>
        <v>-50000</v>
      </c>
      <c r="AX192" s="155">
        <f t="shared" si="586"/>
        <v>0</v>
      </c>
      <c r="AY192" s="155">
        <f t="shared" si="586"/>
        <v>193423.42800000001</v>
      </c>
      <c r="AZ192" s="155">
        <f t="shared" si="586"/>
        <v>193423.42800000001</v>
      </c>
      <c r="BA192" s="155">
        <f t="shared" si="586"/>
        <v>0</v>
      </c>
      <c r="BB192" s="155">
        <f t="shared" si="586"/>
        <v>250320.552</v>
      </c>
      <c r="BC192" s="155">
        <f t="shared" si="586"/>
        <v>250320.552</v>
      </c>
      <c r="BD192" s="155">
        <f t="shared" si="586"/>
        <v>0</v>
      </c>
      <c r="BE192" s="155">
        <f t="shared" si="586"/>
        <v>16200.594999999987</v>
      </c>
      <c r="BF192" s="155">
        <f t="shared" si="586"/>
        <v>16200.594999999987</v>
      </c>
      <c r="BG192" s="155">
        <f t="shared" si="586"/>
        <v>0</v>
      </c>
      <c r="BH192" s="155">
        <f t="shared" si="586"/>
        <v>209624.02299999999</v>
      </c>
      <c r="BI192" s="155">
        <f t="shared" si="586"/>
        <v>209624.02299999999</v>
      </c>
      <c r="BJ192" s="155">
        <f t="shared" si="586"/>
        <v>0</v>
      </c>
      <c r="BK192" s="470">
        <v>1</v>
      </c>
      <c r="BL192" s="155">
        <f t="shared" si="571"/>
        <v>193423.42800000001</v>
      </c>
      <c r="BM192" s="155">
        <f t="shared" ref="BM192:CD192" si="587">BM193+BM195+BM197</f>
        <v>0</v>
      </c>
      <c r="BN192" s="155">
        <f t="shared" si="587"/>
        <v>0</v>
      </c>
      <c r="BO192" s="155">
        <f t="shared" si="587"/>
        <v>0</v>
      </c>
      <c r="BP192" s="155">
        <f t="shared" si="587"/>
        <v>0</v>
      </c>
      <c r="BQ192" s="155">
        <f t="shared" si="587"/>
        <v>0</v>
      </c>
      <c r="BR192" s="155">
        <f t="shared" si="587"/>
        <v>0</v>
      </c>
      <c r="BS192" s="155">
        <f t="shared" si="587"/>
        <v>209624.02299999999</v>
      </c>
      <c r="BT192" s="155">
        <f t="shared" si="587"/>
        <v>209624.02299999999</v>
      </c>
      <c r="BU192" s="155">
        <f t="shared" si="587"/>
        <v>0</v>
      </c>
      <c r="BV192" s="155">
        <f t="shared" si="587"/>
        <v>243423.42800000001</v>
      </c>
      <c r="BW192" s="155">
        <f t="shared" si="587"/>
        <v>243423.42800000001</v>
      </c>
      <c r="BX192" s="155">
        <f t="shared" si="587"/>
        <v>0</v>
      </c>
      <c r="BY192" s="155">
        <f t="shared" si="587"/>
        <v>-41000</v>
      </c>
      <c r="BZ192" s="155">
        <f t="shared" si="587"/>
        <v>-41000</v>
      </c>
      <c r="CA192" s="155">
        <f t="shared" si="587"/>
        <v>0</v>
      </c>
      <c r="CB192" s="155">
        <f t="shared" si="587"/>
        <v>168624.02299999999</v>
      </c>
      <c r="CC192" s="155">
        <f t="shared" si="587"/>
        <v>168624.02299999999</v>
      </c>
      <c r="CD192" s="155">
        <f t="shared" si="587"/>
        <v>0</v>
      </c>
      <c r="CE192" s="471">
        <v>1</v>
      </c>
      <c r="CF192" s="155">
        <f t="shared" si="573"/>
        <v>243423.42800000001</v>
      </c>
      <c r="CG192" s="155"/>
      <c r="CH192" s="155">
        <f t="shared" ref="CH192:CV192" si="588">CH193+CH195+CH197</f>
        <v>255594.6</v>
      </c>
      <c r="CI192" s="155">
        <f t="shared" si="588"/>
        <v>255594.6</v>
      </c>
      <c r="CJ192" s="155">
        <f t="shared" si="588"/>
        <v>0</v>
      </c>
      <c r="CK192" s="155">
        <f t="shared" si="588"/>
        <v>-18000.000000000015</v>
      </c>
      <c r="CL192" s="155">
        <f t="shared" si="588"/>
        <v>-18000.000000000015</v>
      </c>
      <c r="CM192" s="155">
        <f t="shared" si="588"/>
        <v>0</v>
      </c>
      <c r="CN192" s="155">
        <f t="shared" si="588"/>
        <v>0</v>
      </c>
      <c r="CO192" s="155">
        <f t="shared" si="588"/>
        <v>0</v>
      </c>
      <c r="CP192" s="155">
        <f t="shared" si="588"/>
        <v>0</v>
      </c>
      <c r="CQ192" s="155">
        <f t="shared" si="588"/>
        <v>237594.59999999998</v>
      </c>
      <c r="CR192" s="155">
        <f t="shared" si="588"/>
        <v>237594.59999999998</v>
      </c>
      <c r="CS192" s="155">
        <f t="shared" si="588"/>
        <v>0</v>
      </c>
      <c r="CT192" s="155">
        <f t="shared" si="588"/>
        <v>0</v>
      </c>
      <c r="CU192" s="155">
        <f t="shared" si="588"/>
        <v>0</v>
      </c>
      <c r="CV192" s="155">
        <f t="shared" si="588"/>
        <v>0</v>
      </c>
      <c r="CW192" s="155">
        <f t="shared" ref="CW192:CW199" si="589">CX192+CY192</f>
        <v>535036.72221000004</v>
      </c>
      <c r="CX192" s="155">
        <f>CX193+CX194+CX195+CX196+CX197</f>
        <v>413036.72220999998</v>
      </c>
      <c r="CY192" s="155">
        <f>CY193+CY194+CY195+CY196+CY197</f>
        <v>122000</v>
      </c>
      <c r="CZ192" s="155">
        <f>CZ193+CZ195+CZ197</f>
        <v>188208.984</v>
      </c>
      <c r="DA192" s="155">
        <f>DA193+DA195+DA197</f>
        <v>188208.984</v>
      </c>
      <c r="DB192" s="155">
        <f>DB193+DB195+DB197</f>
        <v>0</v>
      </c>
      <c r="DC192" s="155"/>
      <c r="DD192" s="155"/>
      <c r="DE192" s="155"/>
      <c r="DF192" s="155">
        <f t="shared" ref="DF192:DF199" si="590">DG192+DH192</f>
        <v>361024.60566</v>
      </c>
      <c r="DG192" s="155">
        <f>DG193+DG194+DG195+DG196+DG197</f>
        <v>341457.53294999996</v>
      </c>
      <c r="DH192" s="155">
        <f>DH193+DH194+DH195+DH196+DH197</f>
        <v>19567.072710000008</v>
      </c>
      <c r="DI192" s="155">
        <f>DJ192+DK192+DL192</f>
        <v>920892.93699999992</v>
      </c>
      <c r="DJ192" s="155">
        <f>DJ193+DJ195+DJ196+DJ197</f>
        <v>754494.25515999994</v>
      </c>
      <c r="DK192" s="155">
        <f t="shared" ref="DK192:DL192" si="591">DK193+DK195+DK196+DK197</f>
        <v>24831.609130000001</v>
      </c>
      <c r="DL192" s="155">
        <f t="shared" si="591"/>
        <v>141567.07271000001</v>
      </c>
      <c r="DM192" s="471">
        <f t="shared" si="499"/>
        <v>902299.82814999996</v>
      </c>
      <c r="DN192" s="409">
        <f t="shared" si="467"/>
        <v>0.97980969545648722</v>
      </c>
      <c r="DO192" s="155">
        <f>DO193+DO195+DO196+DO197</f>
        <v>736005.27127999999</v>
      </c>
      <c r="DP192" s="155">
        <f t="shared" ref="DP192:DQ192" si="592">DP193+DP195+DP196+DP197</f>
        <v>24727.48416</v>
      </c>
      <c r="DQ192" s="155">
        <f t="shared" si="592"/>
        <v>141567.07271000001</v>
      </c>
      <c r="DR192" s="155">
        <f>DT192+DU192+DV192</f>
        <v>18593.108849999986</v>
      </c>
      <c r="DS192" s="409">
        <f t="shared" ref="DS192:DS204" si="593">DR192/DI192</f>
        <v>2.0190304543512845E-2</v>
      </c>
      <c r="DT192" s="155">
        <f>DT193+DT195+DT196+DT197</f>
        <v>18488.983879999985</v>
      </c>
      <c r="DU192" s="155">
        <f t="shared" ref="DU192:DV192" si="594">DU193+DU195+DU196+DU197</f>
        <v>104.12497000000076</v>
      </c>
      <c r="DV192" s="155">
        <f t="shared" si="594"/>
        <v>0</v>
      </c>
      <c r="DW192" s="155"/>
      <c r="DX192" s="155">
        <f>DZ192+EB192+ED192</f>
        <v>539530.98904999997</v>
      </c>
      <c r="DY192" s="160">
        <f t="shared" si="561"/>
        <v>0.58587808351276349</v>
      </c>
      <c r="DZ192" s="155">
        <f>DZ193+DZ195+DZ197</f>
        <v>379786.56189999997</v>
      </c>
      <c r="EA192" s="160">
        <f>DZ192/DJ192</f>
        <v>0.50336574374507526</v>
      </c>
      <c r="EB192" s="155">
        <f>EB193+EB195+EB197</f>
        <v>18177.354439999999</v>
      </c>
      <c r="EC192" s="155"/>
      <c r="ED192" s="155">
        <f>ED193+ED195+ED196+ED197</f>
        <v>141567.07271000001</v>
      </c>
      <c r="EE192" s="160">
        <f t="shared" si="576"/>
        <v>1</v>
      </c>
      <c r="EF192" s="155">
        <f>EN192+EP192+ER192</f>
        <v>901431.7623099999</v>
      </c>
      <c r="EG192" s="161">
        <f t="shared" si="564"/>
        <v>0.97886706053648442</v>
      </c>
      <c r="EH192" s="409">
        <f t="shared" si="565"/>
        <v>0.9990379408120027</v>
      </c>
      <c r="EI192" s="161"/>
      <c r="EJ192" s="161"/>
      <c r="EK192" s="161"/>
      <c r="EL192" s="161"/>
      <c r="EM192" s="161"/>
      <c r="EN192" s="155">
        <f>EN193+EN195+EN197</f>
        <v>735137.20543999993</v>
      </c>
      <c r="EO192" s="161">
        <f>EN192/DJ192</f>
        <v>0.97434433782945751</v>
      </c>
      <c r="EP192" s="155">
        <f>EP193+EP195+EP197</f>
        <v>24727.48416</v>
      </c>
      <c r="EQ192" s="161">
        <f>EP192/DK192</f>
        <v>0.99580675704683985</v>
      </c>
      <c r="ER192" s="155">
        <f>ER193+ER195+ER196+ER197</f>
        <v>141567.07271000001</v>
      </c>
      <c r="ES192" s="161">
        <f>ER192/DL192</f>
        <v>1</v>
      </c>
      <c r="ET192" s="155">
        <f>ET193+ET194+ET195+ET196+ET197</f>
        <v>22000</v>
      </c>
      <c r="EU192" s="155">
        <f t="shared" si="486"/>
        <v>19461.174689999982</v>
      </c>
      <c r="EV192" s="161">
        <f t="shared" si="468"/>
        <v>2.113293946351549E-2</v>
      </c>
      <c r="EW192" s="155">
        <f>EW193+EW195+EW196+EW197</f>
        <v>19357.049719999981</v>
      </c>
      <c r="EX192" s="155">
        <f t="shared" ref="EX192:EY192" si="595">EX193+EX195+EX196+EX197</f>
        <v>104.12497000000076</v>
      </c>
      <c r="EY192" s="155">
        <f t="shared" si="595"/>
        <v>0</v>
      </c>
      <c r="EZ192" s="153">
        <f>FB192+FD192+FF192</f>
        <v>765820.51496000006</v>
      </c>
      <c r="FA192" s="161">
        <f t="shared" si="532"/>
        <v>0.83160645954655654</v>
      </c>
      <c r="FB192" s="153">
        <f>FB193+FB195+FB197</f>
        <v>599733.00580000004</v>
      </c>
      <c r="FC192" s="161">
        <f>FB192/DJ192</f>
        <v>0.7948808114818835</v>
      </c>
      <c r="FD192" s="153">
        <f>FD193+FD195+FD197</f>
        <v>24520.436450000001</v>
      </c>
      <c r="FE192" s="161">
        <f>FD192/DK192</f>
        <v>0.98746868644835184</v>
      </c>
      <c r="FF192" s="153">
        <f>FF193+FF195+FF196+FF197</f>
        <v>141567.07271000001</v>
      </c>
      <c r="FG192" s="161">
        <f>FF192/DL192</f>
        <v>1</v>
      </c>
      <c r="FH192" s="153">
        <f>FH193+FH195+FH197</f>
        <v>498.76555000000002</v>
      </c>
      <c r="FI192" s="161">
        <f t="shared" si="493"/>
        <v>5.4161078879031517E-4</v>
      </c>
      <c r="FJ192" s="153">
        <f>FJ193+FJ195+FJ197</f>
        <v>498.76555000000002</v>
      </c>
      <c r="FK192" s="161">
        <f t="shared" si="494"/>
        <v>6.610594402660237E-4</v>
      </c>
      <c r="FL192" s="155"/>
      <c r="FM192" s="155"/>
      <c r="FN192" s="155"/>
      <c r="FO192" s="162"/>
      <c r="FP192" s="286"/>
      <c r="FQ192" s="286"/>
      <c r="FR192" s="286"/>
      <c r="FS192" s="286"/>
      <c r="FT192" s="286"/>
      <c r="FU192" s="286"/>
      <c r="FV192" s="286"/>
    </row>
    <row r="193" spans="2:178" s="488" customFormat="1" ht="114.75" customHeight="1" x14ac:dyDescent="0.3">
      <c r="B193" s="417" t="s">
        <v>77</v>
      </c>
      <c r="C193" s="310" t="s">
        <v>327</v>
      </c>
      <c r="D193" s="419" t="s">
        <v>328</v>
      </c>
      <c r="E193" s="420">
        <f>F193+G193</f>
        <v>109489.15300000001</v>
      </c>
      <c r="F193" s="420">
        <v>109489.15300000001</v>
      </c>
      <c r="G193" s="420"/>
      <c r="H193" s="420">
        <f>I193+J193</f>
        <v>0</v>
      </c>
      <c r="I193" s="420">
        <f>L193-F193</f>
        <v>0</v>
      </c>
      <c r="J193" s="420">
        <f>M193-G193</f>
        <v>0</v>
      </c>
      <c r="K193" s="420">
        <f>L193+M193</f>
        <v>109489.15300000001</v>
      </c>
      <c r="L193" s="420">
        <v>109489.15300000001</v>
      </c>
      <c r="M193" s="420"/>
      <c r="N193" s="420">
        <f>O193+P193</f>
        <v>0</v>
      </c>
      <c r="O193" s="420">
        <f>R193-L193</f>
        <v>0</v>
      </c>
      <c r="P193" s="420">
        <f>S193-M193</f>
        <v>0</v>
      </c>
      <c r="Q193" s="261">
        <f>R193+S193</f>
        <v>109489.15300000001</v>
      </c>
      <c r="R193" s="261">
        <v>109489.15300000001</v>
      </c>
      <c r="S193" s="261"/>
      <c r="T193" s="261">
        <f>U193+V193</f>
        <v>111417.522</v>
      </c>
      <c r="U193" s="261">
        <v>111417.522</v>
      </c>
      <c r="V193" s="261"/>
      <c r="W193" s="261">
        <f t="shared" si="567"/>
        <v>0</v>
      </c>
      <c r="X193" s="261">
        <f>AA193-U193</f>
        <v>0</v>
      </c>
      <c r="Y193" s="261">
        <f>AB193-V193</f>
        <v>0</v>
      </c>
      <c r="Z193" s="261">
        <f>AA193+AB193</f>
        <v>111417.522</v>
      </c>
      <c r="AA193" s="261">
        <v>111417.522</v>
      </c>
      <c r="AB193" s="261"/>
      <c r="AC193" s="261">
        <f>AD193+AE193</f>
        <v>0</v>
      </c>
      <c r="AD193" s="261">
        <v>0</v>
      </c>
      <c r="AE193" s="261"/>
      <c r="AF193" s="261">
        <f>AG193+AH193</f>
        <v>111417.522</v>
      </c>
      <c r="AG193" s="261">
        <f>'[6]2017 с уменьш по МО-нет в АЦК'!$AA$145</f>
        <v>111417.522</v>
      </c>
      <c r="AH193" s="261"/>
      <c r="AI193" s="261">
        <v>0</v>
      </c>
      <c r="AJ193" s="261">
        <v>0</v>
      </c>
      <c r="AK193" s="261">
        <f>Z193-AJ193</f>
        <v>111417.522</v>
      </c>
      <c r="AL193" s="261">
        <f>AF193-AJ193</f>
        <v>111417.522</v>
      </c>
      <c r="AM193" s="437" t="s">
        <v>329</v>
      </c>
      <c r="AN193" s="437" t="s">
        <v>329</v>
      </c>
      <c r="AO193" s="421">
        <v>1</v>
      </c>
      <c r="AP193" s="261"/>
      <c r="AQ193" s="261"/>
      <c r="AR193" s="261">
        <f>AF193-AP193-AQ193</f>
        <v>111417.522</v>
      </c>
      <c r="AS193" s="261">
        <f>AT193+AU193</f>
        <v>123423.428</v>
      </c>
      <c r="AT193" s="261">
        <f>'[3]2018-2019 _с лимит75и50'!BQ154</f>
        <v>123423.428</v>
      </c>
      <c r="AU193" s="261"/>
      <c r="AV193" s="261">
        <f>AW193+AX193</f>
        <v>0</v>
      </c>
      <c r="AW193" s="261">
        <v>0</v>
      </c>
      <c r="AX193" s="261">
        <f>BA193-AU193</f>
        <v>0</v>
      </c>
      <c r="AY193" s="261">
        <f>AZ193+BA193</f>
        <v>123423.428</v>
      </c>
      <c r="AZ193" s="261">
        <f>AT193</f>
        <v>123423.428</v>
      </c>
      <c r="BA193" s="261"/>
      <c r="BB193" s="261">
        <f>BC193+BD193</f>
        <v>130320.552</v>
      </c>
      <c r="BC193" s="261">
        <v>130320.552</v>
      </c>
      <c r="BD193" s="261"/>
      <c r="BE193" s="261">
        <f>BF193+BG193</f>
        <v>16200.594999999987</v>
      </c>
      <c r="BF193" s="261">
        <f>BI193-AZ193</f>
        <v>16200.594999999987</v>
      </c>
      <c r="BG193" s="261">
        <f>BX193-BD193</f>
        <v>0</v>
      </c>
      <c r="BH193" s="261">
        <f>BI193+BJ193</f>
        <v>139624.02299999999</v>
      </c>
      <c r="BI193" s="261">
        <v>139624.02299999999</v>
      </c>
      <c r="BJ193" s="261"/>
      <c r="BK193" s="435">
        <v>1</v>
      </c>
      <c r="BL193" s="210">
        <f t="shared" si="571"/>
        <v>123423.428</v>
      </c>
      <c r="BM193" s="210"/>
      <c r="BN193" s="210"/>
      <c r="BO193" s="210"/>
      <c r="BP193" s="210"/>
      <c r="BQ193" s="210"/>
      <c r="BR193" s="210"/>
      <c r="BS193" s="210">
        <f>BT193+BU193</f>
        <v>139624.02299999999</v>
      </c>
      <c r="BT193" s="210">
        <f>BI193</f>
        <v>139624.02299999999</v>
      </c>
      <c r="BU193" s="210"/>
      <c r="BV193" s="261">
        <f>BW193+BX193</f>
        <v>123423.428</v>
      </c>
      <c r="BW193" s="261">
        <v>123423.428</v>
      </c>
      <c r="BX193" s="261"/>
      <c r="BY193" s="261">
        <f>BZ193+CA193</f>
        <v>0</v>
      </c>
      <c r="BZ193" s="261">
        <v>0</v>
      </c>
      <c r="CA193" s="261">
        <f>CD193-BX193</f>
        <v>0</v>
      </c>
      <c r="CB193" s="261">
        <f>CC193+CD193</f>
        <v>139624.02299999999</v>
      </c>
      <c r="CC193" s="261">
        <v>139624.02299999999</v>
      </c>
      <c r="CD193" s="261"/>
      <c r="CE193" s="261">
        <v>1</v>
      </c>
      <c r="CF193" s="210">
        <f t="shared" si="573"/>
        <v>123423.428</v>
      </c>
      <c r="CG193" s="261"/>
      <c r="CH193" s="261">
        <f>CI193+CJ193</f>
        <v>129594.6</v>
      </c>
      <c r="CI193" s="261">
        <v>129594.6</v>
      </c>
      <c r="CJ193" s="261"/>
      <c r="CK193" s="261">
        <f>CL193+CM193</f>
        <v>15614.383999999991</v>
      </c>
      <c r="CL193" s="261">
        <f>CR193-CH193</f>
        <v>15614.383999999991</v>
      </c>
      <c r="CM193" s="261">
        <f>CS193-CJ193</f>
        <v>0</v>
      </c>
      <c r="CN193" s="261"/>
      <c r="CO193" s="261"/>
      <c r="CP193" s="261"/>
      <c r="CQ193" s="261">
        <f>CR193+CS193</f>
        <v>145208.984</v>
      </c>
      <c r="CR193" s="261">
        <v>145208.984</v>
      </c>
      <c r="CS193" s="261"/>
      <c r="CT193" s="261">
        <f>CU193+CV193</f>
        <v>0</v>
      </c>
      <c r="CU193" s="261">
        <f>CA193</f>
        <v>0</v>
      </c>
      <c r="CV193" s="261"/>
      <c r="CW193" s="261">
        <f t="shared" si="589"/>
        <v>140875.02299999999</v>
      </c>
      <c r="CX193" s="261">
        <v>140875.02299999999</v>
      </c>
      <c r="CY193" s="261"/>
      <c r="CZ193" s="261">
        <f>DA193+DB193</f>
        <v>145208.984</v>
      </c>
      <c r="DA193" s="261">
        <v>145208.984</v>
      </c>
      <c r="DB193" s="261"/>
      <c r="DC193" s="261"/>
      <c r="DD193" s="261"/>
      <c r="DE193" s="261"/>
      <c r="DF193" s="261">
        <f t="shared" si="590"/>
        <v>367422.3</v>
      </c>
      <c r="DG193" s="261">
        <f>DJ193-CX193</f>
        <v>367422.3</v>
      </c>
      <c r="DH193" s="261"/>
      <c r="DI193" s="261">
        <f>DJ193+DK193+DL193</f>
        <v>533128.93212999997</v>
      </c>
      <c r="DJ193" s="261">
        <v>508297.32299999997</v>
      </c>
      <c r="DK193" s="261">
        <v>24831.609130000001</v>
      </c>
      <c r="DL193" s="261">
        <v>0</v>
      </c>
      <c r="DM193" s="261">
        <f t="shared" si="499"/>
        <v>529424.80715999997</v>
      </c>
      <c r="DN193" s="422">
        <f t="shared" si="467"/>
        <v>0.99305210288400414</v>
      </c>
      <c r="DO193" s="261">
        <v>504697.32299999997</v>
      </c>
      <c r="DP193" s="261">
        <f>'[7]на 01.12.2019_к кадр сов'!EP193+4290.14684</f>
        <v>24727.48416</v>
      </c>
      <c r="DQ193" s="261">
        <v>0</v>
      </c>
      <c r="DR193" s="261">
        <f>DT193</f>
        <v>3600</v>
      </c>
      <c r="DS193" s="422">
        <f t="shared" si="593"/>
        <v>6.7525879445652819E-3</v>
      </c>
      <c r="DT193" s="261">
        <f t="shared" ref="DT193:DV197" si="596">DJ193-DO193</f>
        <v>3600</v>
      </c>
      <c r="DU193" s="261">
        <f t="shared" si="596"/>
        <v>104.12497000000076</v>
      </c>
      <c r="DV193" s="261">
        <f t="shared" si="596"/>
        <v>0</v>
      </c>
      <c r="DW193" s="261"/>
      <c r="DX193" s="261">
        <f>DZ193+EB193+ED193</f>
        <v>348016.64967000001</v>
      </c>
      <c r="DY193" s="215">
        <f t="shared" si="561"/>
        <v>0.65278139807490032</v>
      </c>
      <c r="DZ193" s="261">
        <v>329839.29522999999</v>
      </c>
      <c r="EA193" s="215">
        <f>DZ193/DJ193</f>
        <v>0.64891015613316538</v>
      </c>
      <c r="EB193" s="261">
        <v>18177.354439999999</v>
      </c>
      <c r="EC193" s="261"/>
      <c r="ED193" s="261"/>
      <c r="EE193" s="215">
        <v>0</v>
      </c>
      <c r="EF193" s="261">
        <f>EN193+EP193+ER193</f>
        <v>528556.74132000003</v>
      </c>
      <c r="EG193" s="216">
        <f t="shared" si="564"/>
        <v>0.99142385540448397</v>
      </c>
      <c r="EH193" s="216">
        <f t="shared" si="565"/>
        <v>0.9983603604737441</v>
      </c>
      <c r="EI193" s="216"/>
      <c r="EJ193" s="216"/>
      <c r="EK193" s="216"/>
      <c r="EL193" s="216"/>
      <c r="EM193" s="216"/>
      <c r="EN193" s="261">
        <v>503829.25715999998</v>
      </c>
      <c r="EO193" s="216">
        <f>EN193/DJ193</f>
        <v>0.99120973957991909</v>
      </c>
      <c r="EP193" s="261">
        <v>24727.48416</v>
      </c>
      <c r="EQ193" s="216">
        <f>EP193/DK193</f>
        <v>0.99580675704683985</v>
      </c>
      <c r="ER193" s="261">
        <v>0</v>
      </c>
      <c r="ES193" s="216">
        <v>0</v>
      </c>
      <c r="ET193" s="261"/>
      <c r="EU193" s="210">
        <f t="shared" si="486"/>
        <v>4572.1908099999964</v>
      </c>
      <c r="EV193" s="216">
        <f t="shared" si="468"/>
        <v>8.5761445955161511E-3</v>
      </c>
      <c r="EW193" s="261">
        <f>DJ193-EN193</f>
        <v>4468.0658399999957</v>
      </c>
      <c r="EX193" s="261">
        <f>DK193-EP193</f>
        <v>104.12497000000076</v>
      </c>
      <c r="EY193" s="261">
        <f>DQ193-ER193</f>
        <v>0</v>
      </c>
      <c r="EZ193" s="420">
        <f>FB193+FD193+FF193</f>
        <v>386591.36582000001</v>
      </c>
      <c r="FA193" s="216">
        <f t="shared" si="532"/>
        <v>0.72513672119698858</v>
      </c>
      <c r="FB193" s="420">
        <v>362070.92937000003</v>
      </c>
      <c r="FC193" s="216">
        <f>FB193/DJ193</f>
        <v>0.7123211415575369</v>
      </c>
      <c r="FD193" s="420">
        <v>24520.436450000001</v>
      </c>
      <c r="FE193" s="216">
        <f>FD193/DK193</f>
        <v>0.98746868644835184</v>
      </c>
      <c r="FF193" s="261"/>
      <c r="FG193" s="261"/>
      <c r="FH193" s="420">
        <f>FJ193+FL193+FN193</f>
        <v>498.76555000000002</v>
      </c>
      <c r="FI193" s="216">
        <f t="shared" si="493"/>
        <v>9.3554395558179788E-4</v>
      </c>
      <c r="FJ193" s="420">
        <v>498.76555000000002</v>
      </c>
      <c r="FK193" s="216">
        <f t="shared" si="494"/>
        <v>9.8124764273055214E-4</v>
      </c>
      <c r="FL193" s="261"/>
      <c r="FM193" s="261"/>
      <c r="FN193" s="261"/>
      <c r="FO193" s="424"/>
    </row>
    <row r="194" spans="2:178" s="488" customFormat="1" ht="81" hidden="1" customHeight="1" x14ac:dyDescent="0.3">
      <c r="B194" s="417" t="s">
        <v>70</v>
      </c>
      <c r="C194" s="310" t="s">
        <v>330</v>
      </c>
      <c r="D194" s="419"/>
      <c r="E194" s="420"/>
      <c r="F194" s="420"/>
      <c r="G194" s="420"/>
      <c r="H194" s="420"/>
      <c r="I194" s="420"/>
      <c r="J194" s="420"/>
      <c r="K194" s="420"/>
      <c r="L194" s="420"/>
      <c r="M194" s="420"/>
      <c r="N194" s="420"/>
      <c r="O194" s="420"/>
      <c r="P194" s="420"/>
      <c r="Q194" s="261"/>
      <c r="R194" s="261"/>
      <c r="S194" s="261"/>
      <c r="T194" s="261"/>
      <c r="U194" s="261"/>
      <c r="V194" s="261"/>
      <c r="W194" s="261"/>
      <c r="X194" s="261"/>
      <c r="Y194" s="261"/>
      <c r="Z194" s="261"/>
      <c r="AA194" s="261"/>
      <c r="AB194" s="261"/>
      <c r="AC194" s="261"/>
      <c r="AD194" s="261"/>
      <c r="AE194" s="261"/>
      <c r="AF194" s="261"/>
      <c r="AG194" s="261"/>
      <c r="AH194" s="261"/>
      <c r="AI194" s="261"/>
      <c r="AJ194" s="261"/>
      <c r="AK194" s="261"/>
      <c r="AL194" s="261"/>
      <c r="AM194" s="437"/>
      <c r="AN194" s="437"/>
      <c r="AO194" s="421"/>
      <c r="AP194" s="261"/>
      <c r="AQ194" s="261"/>
      <c r="AR194" s="261"/>
      <c r="AS194" s="261"/>
      <c r="AT194" s="261"/>
      <c r="AU194" s="261"/>
      <c r="AV194" s="261"/>
      <c r="AW194" s="261"/>
      <c r="AX194" s="261"/>
      <c r="AY194" s="261"/>
      <c r="AZ194" s="261"/>
      <c r="BA194" s="261"/>
      <c r="BB194" s="261"/>
      <c r="BC194" s="261"/>
      <c r="BD194" s="261"/>
      <c r="BE194" s="261"/>
      <c r="BF194" s="261"/>
      <c r="BG194" s="261"/>
      <c r="BH194" s="261"/>
      <c r="BI194" s="261"/>
      <c r="BJ194" s="261"/>
      <c r="BK194" s="435"/>
      <c r="BL194" s="210"/>
      <c r="BM194" s="210"/>
      <c r="BN194" s="210"/>
      <c r="BO194" s="210"/>
      <c r="BP194" s="210"/>
      <c r="BQ194" s="210"/>
      <c r="BR194" s="210"/>
      <c r="BS194" s="210"/>
      <c r="BT194" s="210"/>
      <c r="BU194" s="210"/>
      <c r="BV194" s="261"/>
      <c r="BW194" s="261"/>
      <c r="BX194" s="261"/>
      <c r="BY194" s="261"/>
      <c r="BZ194" s="261"/>
      <c r="CA194" s="261"/>
      <c r="CB194" s="261"/>
      <c r="CC194" s="261"/>
      <c r="CD194" s="261"/>
      <c r="CE194" s="261"/>
      <c r="CF194" s="210"/>
      <c r="CG194" s="261"/>
      <c r="CH194" s="261"/>
      <c r="CI194" s="261"/>
      <c r="CJ194" s="261"/>
      <c r="CK194" s="261"/>
      <c r="CL194" s="261"/>
      <c r="CM194" s="261"/>
      <c r="CN194" s="261"/>
      <c r="CO194" s="261"/>
      <c r="CP194" s="261"/>
      <c r="CQ194" s="261"/>
      <c r="CR194" s="261"/>
      <c r="CS194" s="261"/>
      <c r="CT194" s="261"/>
      <c r="CU194" s="261"/>
      <c r="CV194" s="261"/>
      <c r="CW194" s="261">
        <f t="shared" si="589"/>
        <v>0</v>
      </c>
      <c r="CX194" s="261">
        <v>0</v>
      </c>
      <c r="CY194" s="261"/>
      <c r="CZ194" s="261"/>
      <c r="DA194" s="261"/>
      <c r="DB194" s="261"/>
      <c r="DC194" s="261"/>
      <c r="DD194" s="261"/>
      <c r="DE194" s="261"/>
      <c r="DF194" s="261">
        <f t="shared" si="590"/>
        <v>0</v>
      </c>
      <c r="DG194" s="261">
        <f>DJ194</f>
        <v>0</v>
      </c>
      <c r="DH194" s="261"/>
      <c r="DI194" s="261">
        <f>DJ194+DL194</f>
        <v>0</v>
      </c>
      <c r="DJ194" s="261"/>
      <c r="DK194" s="261"/>
      <c r="DL194" s="261"/>
      <c r="DM194" s="261">
        <f t="shared" si="499"/>
        <v>503297.32299999997</v>
      </c>
      <c r="DN194" s="422" t="e">
        <f t="shared" si="467"/>
        <v>#DIV/0!</v>
      </c>
      <c r="DO194" s="261">
        <v>503297.32299999997</v>
      </c>
      <c r="DP194" s="261"/>
      <c r="DQ194" s="261"/>
      <c r="DR194" s="261">
        <f t="shared" ref="DR194:DR197" si="597">DT194</f>
        <v>-503297.32299999997</v>
      </c>
      <c r="DS194" s="422" t="e">
        <f t="shared" si="593"/>
        <v>#DIV/0!</v>
      </c>
      <c r="DT194" s="261">
        <f t="shared" si="596"/>
        <v>-503297.32299999997</v>
      </c>
      <c r="DU194" s="261">
        <f t="shared" si="596"/>
        <v>0</v>
      </c>
      <c r="DV194" s="261">
        <f t="shared" si="596"/>
        <v>0</v>
      </c>
      <c r="DW194" s="261"/>
      <c r="DX194" s="261">
        <f t="shared" ref="DX194:DX196" si="598">DZ194+EB194+ED194</f>
        <v>0</v>
      </c>
      <c r="DY194" s="215" t="e">
        <f t="shared" si="561"/>
        <v>#DIV/0!</v>
      </c>
      <c r="DZ194" s="261"/>
      <c r="EA194" s="215" t="e">
        <f>DZ194/DJ194</f>
        <v>#DIV/0!</v>
      </c>
      <c r="EB194" s="261"/>
      <c r="EC194" s="261"/>
      <c r="ED194" s="261"/>
      <c r="EE194" s="215" t="e">
        <f>ED194/DL194</f>
        <v>#DIV/0!</v>
      </c>
      <c r="EF194" s="261">
        <f>EN194+ES194</f>
        <v>0</v>
      </c>
      <c r="EG194" s="216" t="e">
        <f t="shared" si="564"/>
        <v>#DIV/0!</v>
      </c>
      <c r="EH194" s="216">
        <f t="shared" si="565"/>
        <v>0</v>
      </c>
      <c r="EI194" s="216"/>
      <c r="EJ194" s="216"/>
      <c r="EK194" s="216"/>
      <c r="EL194" s="216"/>
      <c r="EM194" s="216"/>
      <c r="EN194" s="261"/>
      <c r="EO194" s="216" t="e">
        <f>EN194/DJ194</f>
        <v>#DIV/0!</v>
      </c>
      <c r="EP194" s="261"/>
      <c r="EQ194" s="216" t="e">
        <f>EP194/DK194</f>
        <v>#DIV/0!</v>
      </c>
      <c r="ER194" s="261"/>
      <c r="ES194" s="216"/>
      <c r="ET194" s="261"/>
      <c r="EU194" s="210">
        <f t="shared" si="486"/>
        <v>0</v>
      </c>
      <c r="EV194" s="216" t="e">
        <f t="shared" si="468"/>
        <v>#DIV/0!</v>
      </c>
      <c r="EW194" s="261">
        <f t="shared" ref="EW194:EW197" si="599">DJ194-EN194</f>
        <v>0</v>
      </c>
      <c r="EX194" s="261">
        <f>DP194-EP194</f>
        <v>0</v>
      </c>
      <c r="EY194" s="261">
        <f>DQ194-ER194</f>
        <v>0</v>
      </c>
      <c r="EZ194" s="420"/>
      <c r="FA194" s="216" t="e">
        <f t="shared" si="532"/>
        <v>#DIV/0!</v>
      </c>
      <c r="FB194" s="420"/>
      <c r="FC194" s="216" t="e">
        <f>FB194/DJ194</f>
        <v>#DIV/0!</v>
      </c>
      <c r="FD194" s="261"/>
      <c r="FE194" s="261"/>
      <c r="FF194" s="261"/>
      <c r="FG194" s="261"/>
      <c r="FH194" s="420"/>
      <c r="FI194" s="216" t="e">
        <f t="shared" si="493"/>
        <v>#DIV/0!</v>
      </c>
      <c r="FJ194" s="420"/>
      <c r="FK194" s="216" t="e">
        <f t="shared" si="494"/>
        <v>#DIV/0!</v>
      </c>
      <c r="FL194" s="261"/>
      <c r="FM194" s="261"/>
      <c r="FN194" s="261"/>
      <c r="FO194" s="424"/>
    </row>
    <row r="195" spans="2:178" s="488" customFormat="1" ht="127.5" customHeight="1" x14ac:dyDescent="0.3">
      <c r="B195" s="417" t="s">
        <v>78</v>
      </c>
      <c r="C195" s="310" t="s">
        <v>331</v>
      </c>
      <c r="D195" s="419" t="s">
        <v>332</v>
      </c>
      <c r="E195" s="420">
        <f>F195+G195</f>
        <v>100000</v>
      </c>
      <c r="F195" s="420">
        <v>100000</v>
      </c>
      <c r="G195" s="420"/>
      <c r="H195" s="420">
        <f>I195+J195</f>
        <v>0</v>
      </c>
      <c r="I195" s="420">
        <f>L195-F195</f>
        <v>0</v>
      </c>
      <c r="J195" s="420">
        <f>M195-G195</f>
        <v>0</v>
      </c>
      <c r="K195" s="420">
        <f>L195+M195</f>
        <v>100000</v>
      </c>
      <c r="L195" s="420">
        <v>100000</v>
      </c>
      <c r="M195" s="420"/>
      <c r="N195" s="420">
        <f>O195+P195</f>
        <v>-94000</v>
      </c>
      <c r="O195" s="420">
        <f>R195-L195</f>
        <v>-94000</v>
      </c>
      <c r="P195" s="420">
        <f>S195-M195</f>
        <v>0</v>
      </c>
      <c r="Q195" s="261">
        <f>R195+S195</f>
        <v>6000</v>
      </c>
      <c r="R195" s="261">
        <v>6000</v>
      </c>
      <c r="S195" s="261"/>
      <c r="T195" s="261">
        <f>U195+V195</f>
        <v>100000</v>
      </c>
      <c r="U195" s="261">
        <v>100000</v>
      </c>
      <c r="V195" s="261"/>
      <c r="W195" s="261">
        <f>X195+Y195</f>
        <v>0</v>
      </c>
      <c r="X195" s="261">
        <f>AA195-U195</f>
        <v>0</v>
      </c>
      <c r="Y195" s="261">
        <f>AB195-V195</f>
        <v>0</v>
      </c>
      <c r="Z195" s="261">
        <f>AA195+AB195</f>
        <v>100000</v>
      </c>
      <c r="AA195" s="261">
        <v>100000</v>
      </c>
      <c r="AB195" s="261"/>
      <c r="AC195" s="261">
        <f>AD195+AE195</f>
        <v>0</v>
      </c>
      <c r="AD195" s="261">
        <v>0</v>
      </c>
      <c r="AE195" s="261"/>
      <c r="AF195" s="261">
        <f>AG195+AH195</f>
        <v>100000</v>
      </c>
      <c r="AG195" s="261">
        <f>AA195+AD195</f>
        <v>100000</v>
      </c>
      <c r="AH195" s="261"/>
      <c r="AI195" s="261">
        <v>0</v>
      </c>
      <c r="AJ195" s="261">
        <v>0</v>
      </c>
      <c r="AK195" s="261">
        <f>Z195-AJ195</f>
        <v>100000</v>
      </c>
      <c r="AL195" s="261">
        <f>AF195-AJ195</f>
        <v>100000</v>
      </c>
      <c r="AM195" s="433" t="s">
        <v>333</v>
      </c>
      <c r="AN195" s="433" t="s">
        <v>334</v>
      </c>
      <c r="AO195" s="421">
        <v>1</v>
      </c>
      <c r="AP195" s="434"/>
      <c r="AQ195" s="434"/>
      <c r="AR195" s="261">
        <f>AF195-AP195-AQ195</f>
        <v>100000</v>
      </c>
      <c r="AS195" s="261">
        <f>AT195+AU195</f>
        <v>100000</v>
      </c>
      <c r="AT195" s="261">
        <f>'[3]2018-2019 _с лимит75и50'!BQ155</f>
        <v>100000</v>
      </c>
      <c r="AU195" s="261"/>
      <c r="AV195" s="261">
        <f>AW195+AX195</f>
        <v>-50000</v>
      </c>
      <c r="AW195" s="261">
        <v>-50000</v>
      </c>
      <c r="AX195" s="261">
        <f>BA195-AU195</f>
        <v>0</v>
      </c>
      <c r="AY195" s="261">
        <f>AZ195+BA195</f>
        <v>50000</v>
      </c>
      <c r="AZ195" s="261">
        <f>AT195+AW195</f>
        <v>50000</v>
      </c>
      <c r="BA195" s="261"/>
      <c r="BB195" s="261">
        <f>BC195+BD195</f>
        <v>100000</v>
      </c>
      <c r="BC195" s="261">
        <v>100000</v>
      </c>
      <c r="BD195" s="261"/>
      <c r="BE195" s="261">
        <f>BF195+BG195</f>
        <v>0</v>
      </c>
      <c r="BF195" s="261">
        <f>BW195-BC195</f>
        <v>0</v>
      </c>
      <c r="BG195" s="261">
        <f>BX195-BD195</f>
        <v>0</v>
      </c>
      <c r="BH195" s="261">
        <f>BI195+BJ195</f>
        <v>50000</v>
      </c>
      <c r="BI195" s="261">
        <f>AZ195</f>
        <v>50000</v>
      </c>
      <c r="BJ195" s="261"/>
      <c r="BK195" s="435">
        <v>1</v>
      </c>
      <c r="BL195" s="210">
        <f>AY195</f>
        <v>50000</v>
      </c>
      <c r="BM195" s="210"/>
      <c r="BN195" s="210"/>
      <c r="BO195" s="210"/>
      <c r="BP195" s="210"/>
      <c r="BQ195" s="210"/>
      <c r="BR195" s="210"/>
      <c r="BS195" s="210">
        <f>BT195+BU195</f>
        <v>50000</v>
      </c>
      <c r="BT195" s="210">
        <f>AZ195</f>
        <v>50000</v>
      </c>
      <c r="BU195" s="210"/>
      <c r="BV195" s="261">
        <f>BW195+BX195</f>
        <v>100000</v>
      </c>
      <c r="BW195" s="261">
        <v>100000</v>
      </c>
      <c r="BX195" s="261"/>
      <c r="BY195" s="261">
        <f>BZ195+CA195</f>
        <v>-41000</v>
      </c>
      <c r="BZ195" s="261">
        <f>CC195-BI195</f>
        <v>-41000</v>
      </c>
      <c r="CA195" s="261">
        <f>CD195-BX195</f>
        <v>0</v>
      </c>
      <c r="CB195" s="261">
        <f>CC195+CD195</f>
        <v>9000</v>
      </c>
      <c r="CC195" s="261">
        <v>9000</v>
      </c>
      <c r="CD195" s="261"/>
      <c r="CE195" s="261">
        <v>1</v>
      </c>
      <c r="CF195" s="210">
        <f>BV195</f>
        <v>100000</v>
      </c>
      <c r="CG195" s="437" t="s">
        <v>301</v>
      </c>
      <c r="CH195" s="261">
        <f>CI195+CJ195</f>
        <v>105000</v>
      </c>
      <c r="CI195" s="261">
        <v>105000</v>
      </c>
      <c r="CJ195" s="261"/>
      <c r="CK195" s="261">
        <f>CL195+CM195</f>
        <v>-33614.384000000005</v>
      </c>
      <c r="CL195" s="261">
        <f>CR195-CI195</f>
        <v>-33614.384000000005</v>
      </c>
      <c r="CM195" s="261">
        <f>CS195-CJ195</f>
        <v>0</v>
      </c>
      <c r="CN195" s="261"/>
      <c r="CO195" s="261"/>
      <c r="CP195" s="261"/>
      <c r="CQ195" s="261">
        <f>CR195+CS195</f>
        <v>71385.615999999995</v>
      </c>
      <c r="CR195" s="261">
        <v>71385.615999999995</v>
      </c>
      <c r="CS195" s="261"/>
      <c r="CT195" s="261">
        <f>CU195+CV195</f>
        <v>0</v>
      </c>
      <c r="CU195" s="261">
        <v>0</v>
      </c>
      <c r="CV195" s="261"/>
      <c r="CW195" s="261">
        <f t="shared" si="589"/>
        <v>150000</v>
      </c>
      <c r="CX195" s="261">
        <v>150000</v>
      </c>
      <c r="CY195" s="261"/>
      <c r="CZ195" s="261">
        <f>DA195+DB195</f>
        <v>22000</v>
      </c>
      <c r="DA195" s="261">
        <v>22000</v>
      </c>
      <c r="DB195" s="261"/>
      <c r="DC195" s="261"/>
      <c r="DD195" s="261"/>
      <c r="DE195" s="261"/>
      <c r="DF195" s="261">
        <f t="shared" si="590"/>
        <v>0</v>
      </c>
      <c r="DG195" s="261">
        <f>DJ195-CX195</f>
        <v>0</v>
      </c>
      <c r="DH195" s="261"/>
      <c r="DI195" s="261">
        <f>DJ195+DL195</f>
        <v>150000</v>
      </c>
      <c r="DJ195" s="261">
        <v>150000</v>
      </c>
      <c r="DK195" s="261">
        <v>0</v>
      </c>
      <c r="DL195" s="261">
        <v>0</v>
      </c>
      <c r="DM195" s="261">
        <f t="shared" si="499"/>
        <v>149998.66667000001</v>
      </c>
      <c r="DN195" s="422">
        <f t="shared" si="467"/>
        <v>0.99999111113333339</v>
      </c>
      <c r="DO195" s="261">
        <v>149998.66667000001</v>
      </c>
      <c r="DP195" s="261">
        <v>0</v>
      </c>
      <c r="DQ195" s="261">
        <v>0</v>
      </c>
      <c r="DR195" s="261">
        <f t="shared" si="597"/>
        <v>1.3333299999940209</v>
      </c>
      <c r="DS195" s="422">
        <f t="shared" si="593"/>
        <v>8.8888666666268058E-6</v>
      </c>
      <c r="DT195" s="261">
        <f t="shared" si="596"/>
        <v>1.3333299999940209</v>
      </c>
      <c r="DU195" s="261">
        <f t="shared" si="596"/>
        <v>0</v>
      </c>
      <c r="DV195" s="261">
        <f t="shared" si="596"/>
        <v>0</v>
      </c>
      <c r="DW195" s="261"/>
      <c r="DX195" s="261">
        <f t="shared" si="598"/>
        <v>48958.666669999999</v>
      </c>
      <c r="DY195" s="215">
        <f t="shared" si="561"/>
        <v>0.3263911111333333</v>
      </c>
      <c r="DZ195" s="261">
        <v>48958.666669999999</v>
      </c>
      <c r="EA195" s="215">
        <f>DZ195/DJ195</f>
        <v>0.3263911111333333</v>
      </c>
      <c r="EB195" s="261"/>
      <c r="EC195" s="261"/>
      <c r="ED195" s="261"/>
      <c r="EE195" s="215">
        <v>0</v>
      </c>
      <c r="EF195" s="261">
        <f>EN195+ES195</f>
        <v>149998.66667000001</v>
      </c>
      <c r="EG195" s="216">
        <f t="shared" si="564"/>
        <v>0.99999111113333339</v>
      </c>
      <c r="EH195" s="216">
        <f t="shared" si="565"/>
        <v>1</v>
      </c>
      <c r="EI195" s="216"/>
      <c r="EJ195" s="216"/>
      <c r="EK195" s="216"/>
      <c r="EL195" s="216"/>
      <c r="EM195" s="216"/>
      <c r="EN195" s="261">
        <v>149998.66667000001</v>
      </c>
      <c r="EO195" s="216">
        <f>EN195/DJ195</f>
        <v>0.99999111113333339</v>
      </c>
      <c r="EP195" s="261">
        <v>0</v>
      </c>
      <c r="EQ195" s="216">
        <v>0</v>
      </c>
      <c r="ER195" s="261">
        <v>0</v>
      </c>
      <c r="ES195" s="216">
        <v>0</v>
      </c>
      <c r="ET195" s="261"/>
      <c r="EU195" s="210">
        <f t="shared" si="486"/>
        <v>1.3333299999940209</v>
      </c>
      <c r="EV195" s="216">
        <f t="shared" si="468"/>
        <v>8.8888666666268058E-6</v>
      </c>
      <c r="EW195" s="261">
        <f t="shared" si="599"/>
        <v>1.3333299999940209</v>
      </c>
      <c r="EX195" s="261">
        <f>DP195-EP195</f>
        <v>0</v>
      </c>
      <c r="EY195" s="261">
        <f>DQ195-ER195</f>
        <v>0</v>
      </c>
      <c r="EZ195" s="420">
        <f>FB195</f>
        <v>149998.66667000001</v>
      </c>
      <c r="FA195" s="216">
        <f t="shared" si="532"/>
        <v>0.99999111113333339</v>
      </c>
      <c r="FB195" s="420">
        <v>149998.66667000001</v>
      </c>
      <c r="FC195" s="216">
        <f>FB195/DJ195</f>
        <v>0.99999111113333339</v>
      </c>
      <c r="FD195" s="261"/>
      <c r="FE195" s="261"/>
      <c r="FF195" s="261"/>
      <c r="FG195" s="261"/>
      <c r="FH195" s="420"/>
      <c r="FI195" s="216">
        <f t="shared" si="493"/>
        <v>0</v>
      </c>
      <c r="FJ195" s="420">
        <v>0</v>
      </c>
      <c r="FK195" s="216">
        <f t="shared" si="494"/>
        <v>0</v>
      </c>
      <c r="FL195" s="261"/>
      <c r="FM195" s="261"/>
      <c r="FN195" s="261"/>
      <c r="FO195" s="424"/>
    </row>
    <row r="196" spans="2:178" s="488" customFormat="1" ht="168" customHeight="1" x14ac:dyDescent="0.3">
      <c r="B196" s="417" t="s">
        <v>335</v>
      </c>
      <c r="C196" s="310" t="s">
        <v>336</v>
      </c>
      <c r="D196" s="419"/>
      <c r="E196" s="420"/>
      <c r="F196" s="420"/>
      <c r="G196" s="420"/>
      <c r="H196" s="420"/>
      <c r="I196" s="420"/>
      <c r="J196" s="420"/>
      <c r="K196" s="420"/>
      <c r="L196" s="420"/>
      <c r="M196" s="420"/>
      <c r="N196" s="420"/>
      <c r="O196" s="420"/>
      <c r="P196" s="420"/>
      <c r="Q196" s="261"/>
      <c r="R196" s="261"/>
      <c r="S196" s="261"/>
      <c r="T196" s="261"/>
      <c r="U196" s="261"/>
      <c r="V196" s="261"/>
      <c r="W196" s="261"/>
      <c r="X196" s="261"/>
      <c r="Y196" s="261"/>
      <c r="Z196" s="261"/>
      <c r="AA196" s="261"/>
      <c r="AB196" s="261"/>
      <c r="AC196" s="261"/>
      <c r="AD196" s="261"/>
      <c r="AE196" s="261"/>
      <c r="AF196" s="261"/>
      <c r="AG196" s="261"/>
      <c r="AH196" s="261"/>
      <c r="AI196" s="261"/>
      <c r="AJ196" s="261"/>
      <c r="AK196" s="261"/>
      <c r="AL196" s="261"/>
      <c r="AM196" s="433"/>
      <c r="AN196" s="433"/>
      <c r="AO196" s="421"/>
      <c r="AP196" s="434"/>
      <c r="AQ196" s="434"/>
      <c r="AR196" s="261"/>
      <c r="AS196" s="261"/>
      <c r="AT196" s="261"/>
      <c r="AU196" s="261"/>
      <c r="AV196" s="261"/>
      <c r="AW196" s="261"/>
      <c r="AX196" s="261"/>
      <c r="AY196" s="261"/>
      <c r="AZ196" s="261"/>
      <c r="BA196" s="261"/>
      <c r="BB196" s="261"/>
      <c r="BC196" s="261"/>
      <c r="BD196" s="261"/>
      <c r="BE196" s="261"/>
      <c r="BF196" s="261"/>
      <c r="BG196" s="261"/>
      <c r="BH196" s="261"/>
      <c r="BI196" s="261"/>
      <c r="BJ196" s="261"/>
      <c r="BK196" s="435"/>
      <c r="BL196" s="210"/>
      <c r="BM196" s="210"/>
      <c r="BN196" s="210"/>
      <c r="BO196" s="210"/>
      <c r="BP196" s="210"/>
      <c r="BQ196" s="210"/>
      <c r="BR196" s="210"/>
      <c r="BS196" s="210"/>
      <c r="BT196" s="210"/>
      <c r="BU196" s="210"/>
      <c r="BV196" s="261"/>
      <c r="BW196" s="261"/>
      <c r="BX196" s="261"/>
      <c r="BY196" s="261"/>
      <c r="BZ196" s="261"/>
      <c r="CA196" s="261"/>
      <c r="CB196" s="261"/>
      <c r="CC196" s="261"/>
      <c r="CD196" s="261"/>
      <c r="CE196" s="261"/>
      <c r="CF196" s="210"/>
      <c r="CG196" s="437"/>
      <c r="CH196" s="261"/>
      <c r="CI196" s="261"/>
      <c r="CJ196" s="261"/>
      <c r="CK196" s="261"/>
      <c r="CL196" s="261"/>
      <c r="CM196" s="261"/>
      <c r="CN196" s="261"/>
      <c r="CO196" s="261"/>
      <c r="CP196" s="261"/>
      <c r="CQ196" s="261"/>
      <c r="CR196" s="261"/>
      <c r="CS196" s="261"/>
      <c r="CT196" s="261"/>
      <c r="CU196" s="261"/>
      <c r="CV196" s="261"/>
      <c r="CW196" s="261">
        <f t="shared" si="589"/>
        <v>122000</v>
      </c>
      <c r="CX196" s="261">
        <v>0</v>
      </c>
      <c r="CY196" s="261">
        <v>122000</v>
      </c>
      <c r="CZ196" s="261"/>
      <c r="DA196" s="261"/>
      <c r="DB196" s="261"/>
      <c r="DC196" s="261"/>
      <c r="DD196" s="261"/>
      <c r="DE196" s="261"/>
      <c r="DF196" s="261">
        <f t="shared" si="590"/>
        <v>19567.072710000008</v>
      </c>
      <c r="DG196" s="261"/>
      <c r="DH196" s="261">
        <f>DL196-CY196</f>
        <v>19567.072710000008</v>
      </c>
      <c r="DI196" s="261">
        <f>DJ196+DL196</f>
        <v>141567.07271000001</v>
      </c>
      <c r="DJ196" s="261">
        <v>0</v>
      </c>
      <c r="DK196" s="261">
        <v>0</v>
      </c>
      <c r="DL196" s="261">
        <v>141567.07271000001</v>
      </c>
      <c r="DM196" s="261">
        <f t="shared" si="499"/>
        <v>141567.07271000001</v>
      </c>
      <c r="DN196" s="422">
        <f t="shared" si="467"/>
        <v>1</v>
      </c>
      <c r="DO196" s="261">
        <v>0</v>
      </c>
      <c r="DP196" s="261">
        <v>0</v>
      </c>
      <c r="DQ196" s="261">
        <f>DL196</f>
        <v>141567.07271000001</v>
      </c>
      <c r="DR196" s="261">
        <f t="shared" si="597"/>
        <v>0</v>
      </c>
      <c r="DS196" s="422">
        <f t="shared" si="593"/>
        <v>0</v>
      </c>
      <c r="DT196" s="261">
        <f t="shared" si="596"/>
        <v>0</v>
      </c>
      <c r="DU196" s="261">
        <f t="shared" si="596"/>
        <v>0</v>
      </c>
      <c r="DV196" s="261">
        <f t="shared" si="596"/>
        <v>0</v>
      </c>
      <c r="DW196" s="261"/>
      <c r="DX196" s="261">
        <f t="shared" si="598"/>
        <v>141567.07271000001</v>
      </c>
      <c r="DY196" s="215">
        <f t="shared" si="561"/>
        <v>1</v>
      </c>
      <c r="DZ196" s="261"/>
      <c r="EA196" s="215">
        <v>0</v>
      </c>
      <c r="EB196" s="261"/>
      <c r="EC196" s="261"/>
      <c r="ED196" s="261">
        <f>ER196</f>
        <v>141567.07271000001</v>
      </c>
      <c r="EE196" s="215">
        <f>ED196/DL196</f>
        <v>1</v>
      </c>
      <c r="EF196" s="261">
        <f>ER196</f>
        <v>141567.07271000001</v>
      </c>
      <c r="EG196" s="216">
        <f t="shared" si="564"/>
        <v>1</v>
      </c>
      <c r="EH196" s="216">
        <f t="shared" si="565"/>
        <v>1</v>
      </c>
      <c r="EI196" s="216"/>
      <c r="EJ196" s="216"/>
      <c r="EK196" s="216"/>
      <c r="EL196" s="216"/>
      <c r="EM196" s="216"/>
      <c r="EN196" s="261">
        <v>0</v>
      </c>
      <c r="EO196" s="216">
        <v>0</v>
      </c>
      <c r="EP196" s="261">
        <v>0</v>
      </c>
      <c r="EQ196" s="216">
        <v>0</v>
      </c>
      <c r="ER196" s="261">
        <f>DL196</f>
        <v>141567.07271000001</v>
      </c>
      <c r="ES196" s="216">
        <v>0</v>
      </c>
      <c r="ET196" s="261">
        <v>22000</v>
      </c>
      <c r="EU196" s="210">
        <f t="shared" si="486"/>
        <v>0</v>
      </c>
      <c r="EV196" s="216">
        <f t="shared" si="468"/>
        <v>0</v>
      </c>
      <c r="EW196" s="261">
        <f t="shared" si="599"/>
        <v>0</v>
      </c>
      <c r="EX196" s="261">
        <f>DP196-EP196</f>
        <v>0</v>
      </c>
      <c r="EY196" s="261">
        <f>DQ196-ER196</f>
        <v>0</v>
      </c>
      <c r="EZ196" s="420">
        <f>FB196+FD196+FF196</f>
        <v>141567.07271000001</v>
      </c>
      <c r="FA196" s="216">
        <f t="shared" si="532"/>
        <v>1</v>
      </c>
      <c r="FB196" s="420">
        <v>0</v>
      </c>
      <c r="FC196" s="216">
        <v>0</v>
      </c>
      <c r="FD196" s="261"/>
      <c r="FE196" s="261"/>
      <c r="FF196" s="420">
        <f>141567.07271</f>
        <v>141567.07271000001</v>
      </c>
      <c r="FG196" s="216">
        <f>FF196/DL196</f>
        <v>1</v>
      </c>
      <c r="FH196" s="420"/>
      <c r="FI196" s="216">
        <f t="shared" si="493"/>
        <v>0</v>
      </c>
      <c r="FJ196" s="420"/>
      <c r="FK196" s="216" t="e">
        <f t="shared" si="494"/>
        <v>#DIV/0!</v>
      </c>
      <c r="FL196" s="261"/>
      <c r="FM196" s="261"/>
      <c r="FN196" s="261"/>
      <c r="FO196" s="424"/>
    </row>
    <row r="197" spans="2:178" s="488" customFormat="1" ht="67.5" customHeight="1" x14ac:dyDescent="0.3">
      <c r="B197" s="417" t="s">
        <v>337</v>
      </c>
      <c r="C197" s="493" t="s">
        <v>338</v>
      </c>
      <c r="D197" s="494" t="s">
        <v>339</v>
      </c>
      <c r="E197" s="420">
        <f>F197+G197</f>
        <v>102494.755</v>
      </c>
      <c r="F197" s="420">
        <v>102494.755</v>
      </c>
      <c r="G197" s="420"/>
      <c r="H197" s="420">
        <f>I197+J197</f>
        <v>0</v>
      </c>
      <c r="I197" s="420">
        <f>L197-F197</f>
        <v>0</v>
      </c>
      <c r="J197" s="420">
        <f>M197-G197</f>
        <v>0</v>
      </c>
      <c r="K197" s="420">
        <f>L197+M197</f>
        <v>102494.755</v>
      </c>
      <c r="L197" s="420">
        <v>102494.755</v>
      </c>
      <c r="M197" s="420"/>
      <c r="N197" s="420">
        <f>O197+P197</f>
        <v>0</v>
      </c>
      <c r="O197" s="420">
        <f>R197-L197</f>
        <v>0</v>
      </c>
      <c r="P197" s="420">
        <f>S197-M197</f>
        <v>0</v>
      </c>
      <c r="Q197" s="261">
        <f>R197+S197</f>
        <v>102494.755</v>
      </c>
      <c r="R197" s="261">
        <v>102494.755</v>
      </c>
      <c r="S197" s="261"/>
      <c r="T197" s="261">
        <f>U197+V197</f>
        <v>75000</v>
      </c>
      <c r="U197" s="261">
        <v>0</v>
      </c>
      <c r="V197" s="261">
        <v>75000</v>
      </c>
      <c r="W197" s="261">
        <f>X197+Y197</f>
        <v>14561.682860000001</v>
      </c>
      <c r="X197" s="261">
        <f>AA197-U197</f>
        <v>89561.682860000001</v>
      </c>
      <c r="Y197" s="261">
        <f>AB197-V197</f>
        <v>-75000</v>
      </c>
      <c r="Z197" s="261">
        <f>AA197+AB197</f>
        <v>89561.682860000001</v>
      </c>
      <c r="AA197" s="261">
        <v>89561.682860000001</v>
      </c>
      <c r="AB197" s="261"/>
      <c r="AC197" s="261">
        <f>AD197+AE197</f>
        <v>0</v>
      </c>
      <c r="AD197" s="261">
        <v>0</v>
      </c>
      <c r="AE197" s="261"/>
      <c r="AF197" s="261">
        <f>AG197+AH197</f>
        <v>89561.682860000001</v>
      </c>
      <c r="AG197" s="261">
        <f>AA197+AD197</f>
        <v>89561.682860000001</v>
      </c>
      <c r="AH197" s="261"/>
      <c r="AI197" s="261">
        <v>0</v>
      </c>
      <c r="AJ197" s="261">
        <v>84561.682860000001</v>
      </c>
      <c r="AK197" s="261">
        <f>Z197-AJ197</f>
        <v>5000</v>
      </c>
      <c r="AL197" s="261">
        <f>AF197-AJ197</f>
        <v>5000</v>
      </c>
      <c r="AM197" s="433" t="s">
        <v>340</v>
      </c>
      <c r="AN197" s="433" t="s">
        <v>341</v>
      </c>
      <c r="AO197" s="421">
        <v>1</v>
      </c>
      <c r="AP197" s="434">
        <v>88645.718429999994</v>
      </c>
      <c r="AQ197" s="434"/>
      <c r="AR197" s="261">
        <f>AF197-AP197-AQ197</f>
        <v>915.96443000000727</v>
      </c>
      <c r="AS197" s="261">
        <f>AT197+AU197</f>
        <v>20000</v>
      </c>
      <c r="AT197" s="261">
        <f>'[3]2018-2019 _с лимит75и50'!BQ156</f>
        <v>20000</v>
      </c>
      <c r="AU197" s="261"/>
      <c r="AV197" s="261">
        <f>AW197+AX197</f>
        <v>0</v>
      </c>
      <c r="AW197" s="261">
        <v>0</v>
      </c>
      <c r="AX197" s="261">
        <v>0</v>
      </c>
      <c r="AY197" s="261">
        <f>AZ197+BA197</f>
        <v>20000</v>
      </c>
      <c r="AZ197" s="261">
        <f>AT197+AW197</f>
        <v>20000</v>
      </c>
      <c r="BA197" s="261"/>
      <c r="BB197" s="261">
        <f>BC197+BD197</f>
        <v>20000</v>
      </c>
      <c r="BC197" s="261">
        <v>20000</v>
      </c>
      <c r="BD197" s="261"/>
      <c r="BE197" s="261">
        <f>BF197+BG197</f>
        <v>0</v>
      </c>
      <c r="BF197" s="261">
        <f>BW197-BC197</f>
        <v>0</v>
      </c>
      <c r="BG197" s="261">
        <f>BX197-BD197</f>
        <v>0</v>
      </c>
      <c r="BH197" s="261">
        <f>BI197+BJ197</f>
        <v>20000</v>
      </c>
      <c r="BI197" s="261">
        <f>BC197+BF197</f>
        <v>20000</v>
      </c>
      <c r="BJ197" s="261"/>
      <c r="BK197" s="435">
        <v>1</v>
      </c>
      <c r="BL197" s="210">
        <f>AY197</f>
        <v>20000</v>
      </c>
      <c r="BM197" s="210"/>
      <c r="BN197" s="210"/>
      <c r="BO197" s="210"/>
      <c r="BP197" s="210">
        <f>BQ197+BR197</f>
        <v>0</v>
      </c>
      <c r="BQ197" s="210"/>
      <c r="BR197" s="210"/>
      <c r="BS197" s="210">
        <f>BT197+BU197</f>
        <v>20000</v>
      </c>
      <c r="BT197" s="210">
        <f>AZ197-BN197-BQ197</f>
        <v>20000</v>
      </c>
      <c r="BU197" s="210"/>
      <c r="BV197" s="261">
        <f>BW197+BX197</f>
        <v>20000</v>
      </c>
      <c r="BW197" s="261">
        <v>20000</v>
      </c>
      <c r="BX197" s="261"/>
      <c r="BY197" s="261">
        <f>BZ197+CA197</f>
        <v>0</v>
      </c>
      <c r="BZ197" s="261">
        <v>0</v>
      </c>
      <c r="CA197" s="261">
        <v>0</v>
      </c>
      <c r="CB197" s="261">
        <f>CC197+CD197</f>
        <v>20000</v>
      </c>
      <c r="CC197" s="261">
        <f>BI197</f>
        <v>20000</v>
      </c>
      <c r="CD197" s="261"/>
      <c r="CE197" s="261">
        <v>1</v>
      </c>
      <c r="CF197" s="210">
        <f>BV197</f>
        <v>20000</v>
      </c>
      <c r="CG197" s="437"/>
      <c r="CH197" s="261">
        <f>CI197+CJ197</f>
        <v>21000</v>
      </c>
      <c r="CI197" s="261">
        <v>21000</v>
      </c>
      <c r="CJ197" s="261"/>
      <c r="CK197" s="261">
        <f>CL197+CM197</f>
        <v>0</v>
      </c>
      <c r="CL197" s="261">
        <v>0</v>
      </c>
      <c r="CM197" s="261">
        <v>0</v>
      </c>
      <c r="CN197" s="261"/>
      <c r="CO197" s="261"/>
      <c r="CP197" s="261"/>
      <c r="CQ197" s="261">
        <f>CR197+CS197</f>
        <v>21000</v>
      </c>
      <c r="CR197" s="261">
        <v>21000</v>
      </c>
      <c r="CS197" s="261"/>
      <c r="CT197" s="261">
        <f>CU197+CV197</f>
        <v>0</v>
      </c>
      <c r="CU197" s="261">
        <f>CA197</f>
        <v>0</v>
      </c>
      <c r="CV197" s="261"/>
      <c r="CW197" s="261">
        <f t="shared" si="589"/>
        <v>122161.69921000001</v>
      </c>
      <c r="CX197" s="261">
        <v>122161.69921000001</v>
      </c>
      <c r="CY197" s="261"/>
      <c r="CZ197" s="261">
        <f>DA197+DB197</f>
        <v>21000</v>
      </c>
      <c r="DA197" s="261">
        <v>21000</v>
      </c>
      <c r="DB197" s="261"/>
      <c r="DC197" s="261"/>
      <c r="DD197" s="261"/>
      <c r="DE197" s="261"/>
      <c r="DF197" s="261">
        <f t="shared" si="590"/>
        <v>-25964.767050000009</v>
      </c>
      <c r="DG197" s="261">
        <f>DJ197-CX197</f>
        <v>-25964.767050000009</v>
      </c>
      <c r="DH197" s="261"/>
      <c r="DI197" s="261">
        <f>DJ197+DL197</f>
        <v>96196.932159999997</v>
      </c>
      <c r="DJ197" s="261">
        <v>96196.932159999997</v>
      </c>
      <c r="DK197" s="261">
        <v>0</v>
      </c>
      <c r="DL197" s="261">
        <v>0</v>
      </c>
      <c r="DM197" s="261">
        <f t="shared" si="499"/>
        <v>81309.281610000005</v>
      </c>
      <c r="DN197" s="422">
        <f t="shared" si="467"/>
        <v>0.8452377823729551</v>
      </c>
      <c r="DO197" s="261">
        <v>81309.281610000005</v>
      </c>
      <c r="DP197" s="261">
        <v>0</v>
      </c>
      <c r="DQ197" s="261">
        <v>0</v>
      </c>
      <c r="DR197" s="261">
        <f t="shared" si="597"/>
        <v>14887.650549999991</v>
      </c>
      <c r="DS197" s="422">
        <f t="shared" si="593"/>
        <v>0.15476221762704487</v>
      </c>
      <c r="DT197" s="261">
        <f t="shared" si="596"/>
        <v>14887.650549999991</v>
      </c>
      <c r="DU197" s="261">
        <f t="shared" si="596"/>
        <v>0</v>
      </c>
      <c r="DV197" s="261">
        <f t="shared" si="596"/>
        <v>0</v>
      </c>
      <c r="DW197" s="261"/>
      <c r="DX197" s="261">
        <f>DZ197+EB197+ED197</f>
        <v>988.6</v>
      </c>
      <c r="DY197" s="215">
        <f t="shared" si="561"/>
        <v>1.0276835007125866E-2</v>
      </c>
      <c r="DZ197" s="261">
        <v>988.6</v>
      </c>
      <c r="EA197" s="215">
        <f t="shared" ref="EA197:EA203" si="600">DZ197/DJ197</f>
        <v>1.0276835007125866E-2</v>
      </c>
      <c r="EB197" s="261"/>
      <c r="EC197" s="261"/>
      <c r="ED197" s="261"/>
      <c r="EE197" s="215">
        <v>0</v>
      </c>
      <c r="EF197" s="261">
        <f>EN197+ES197</f>
        <v>81309.281610000005</v>
      </c>
      <c r="EG197" s="216">
        <f t="shared" si="564"/>
        <v>0.8452377823729551</v>
      </c>
      <c r="EH197" s="216">
        <f t="shared" si="565"/>
        <v>1</v>
      </c>
      <c r="EI197" s="216"/>
      <c r="EJ197" s="216"/>
      <c r="EK197" s="216"/>
      <c r="EL197" s="216"/>
      <c r="EM197" s="216"/>
      <c r="EN197" s="261">
        <v>81309.281610000005</v>
      </c>
      <c r="EO197" s="216">
        <f t="shared" ref="EO197:EO203" si="601">EN197/DJ197</f>
        <v>0.8452377823729551</v>
      </c>
      <c r="EP197" s="261">
        <v>0</v>
      </c>
      <c r="EQ197" s="216">
        <v>0</v>
      </c>
      <c r="ER197" s="261">
        <v>0</v>
      </c>
      <c r="ES197" s="216">
        <v>0</v>
      </c>
      <c r="ET197" s="261"/>
      <c r="EU197" s="210">
        <f t="shared" si="486"/>
        <v>14887.650549999991</v>
      </c>
      <c r="EV197" s="216">
        <f t="shared" si="468"/>
        <v>0.15476221762704487</v>
      </c>
      <c r="EW197" s="261">
        <f t="shared" si="599"/>
        <v>14887.650549999991</v>
      </c>
      <c r="EX197" s="261">
        <f>DP197-EP197</f>
        <v>0</v>
      </c>
      <c r="EY197" s="261">
        <f>DQ197-ER197</f>
        <v>0</v>
      </c>
      <c r="EZ197" s="420">
        <f>FB197</f>
        <v>87663.409759999995</v>
      </c>
      <c r="FA197" s="216">
        <f t="shared" si="532"/>
        <v>0.91129111699938015</v>
      </c>
      <c r="FB197" s="420">
        <v>87663.409759999995</v>
      </c>
      <c r="FC197" s="216">
        <f t="shared" ref="FC197:FC203" si="602">FB197/DJ197</f>
        <v>0.91129111699938015</v>
      </c>
      <c r="FD197" s="261"/>
      <c r="FE197" s="261"/>
      <c r="FF197" s="261"/>
      <c r="FG197" s="261"/>
      <c r="FH197" s="420">
        <f>FJ197+FK197</f>
        <v>0</v>
      </c>
      <c r="FI197" s="216">
        <f t="shared" si="493"/>
        <v>0</v>
      </c>
      <c r="FJ197" s="420"/>
      <c r="FK197" s="216">
        <f t="shared" si="494"/>
        <v>0</v>
      </c>
      <c r="FL197" s="261"/>
      <c r="FM197" s="261"/>
      <c r="FN197" s="261"/>
      <c r="FO197" s="424"/>
    </row>
    <row r="198" spans="2:178" s="500" customFormat="1" ht="79.5" customHeight="1" x14ac:dyDescent="0.3">
      <c r="B198" s="150" t="s">
        <v>75</v>
      </c>
      <c r="C198" s="151" t="s">
        <v>342</v>
      </c>
      <c r="D198" s="495"/>
      <c r="E198" s="496"/>
      <c r="F198" s="496"/>
      <c r="G198" s="496"/>
      <c r="H198" s="496"/>
      <c r="I198" s="496"/>
      <c r="J198" s="496"/>
      <c r="K198" s="496"/>
      <c r="L198" s="496"/>
      <c r="M198" s="496"/>
      <c r="N198" s="496"/>
      <c r="O198" s="496"/>
      <c r="P198" s="496"/>
      <c r="Q198" s="471"/>
      <c r="R198" s="471"/>
      <c r="S198" s="471"/>
      <c r="T198" s="471"/>
      <c r="U198" s="471"/>
      <c r="V198" s="471"/>
      <c r="W198" s="471"/>
      <c r="X198" s="471"/>
      <c r="Y198" s="471"/>
      <c r="Z198" s="471"/>
      <c r="AA198" s="471"/>
      <c r="AB198" s="471"/>
      <c r="AC198" s="471"/>
      <c r="AD198" s="471"/>
      <c r="AE198" s="471"/>
      <c r="AF198" s="471"/>
      <c r="AG198" s="471"/>
      <c r="AH198" s="471"/>
      <c r="AI198" s="471"/>
      <c r="AJ198" s="471"/>
      <c r="AK198" s="471"/>
      <c r="AL198" s="471"/>
      <c r="AM198" s="497"/>
      <c r="AN198" s="497"/>
      <c r="AO198" s="469"/>
      <c r="AP198" s="498"/>
      <c r="AQ198" s="498"/>
      <c r="AR198" s="471"/>
      <c r="AS198" s="471"/>
      <c r="AT198" s="471"/>
      <c r="AU198" s="471"/>
      <c r="AV198" s="471"/>
      <c r="AW198" s="471"/>
      <c r="AX198" s="471"/>
      <c r="AY198" s="471"/>
      <c r="AZ198" s="471"/>
      <c r="BA198" s="471"/>
      <c r="BB198" s="471"/>
      <c r="BC198" s="471"/>
      <c r="BD198" s="471"/>
      <c r="BE198" s="471"/>
      <c r="BF198" s="471"/>
      <c r="BG198" s="471"/>
      <c r="BH198" s="471"/>
      <c r="BI198" s="471"/>
      <c r="BJ198" s="471"/>
      <c r="BK198" s="470"/>
      <c r="BL198" s="155"/>
      <c r="BM198" s="155"/>
      <c r="BN198" s="155"/>
      <c r="BO198" s="155"/>
      <c r="BP198" s="155"/>
      <c r="BQ198" s="155"/>
      <c r="BR198" s="155"/>
      <c r="BS198" s="155"/>
      <c r="BT198" s="155"/>
      <c r="BU198" s="155"/>
      <c r="BV198" s="471"/>
      <c r="BW198" s="471"/>
      <c r="BX198" s="471"/>
      <c r="BY198" s="471"/>
      <c r="BZ198" s="471"/>
      <c r="CA198" s="471"/>
      <c r="CB198" s="471"/>
      <c r="CC198" s="471"/>
      <c r="CD198" s="471"/>
      <c r="CE198" s="471"/>
      <c r="CF198" s="155"/>
      <c r="CG198" s="499"/>
      <c r="CH198" s="471"/>
      <c r="CI198" s="471"/>
      <c r="CJ198" s="471"/>
      <c r="CK198" s="471"/>
      <c r="CL198" s="471"/>
      <c r="CM198" s="471"/>
      <c r="CN198" s="471"/>
      <c r="CO198" s="471"/>
      <c r="CP198" s="471"/>
      <c r="CQ198" s="471"/>
      <c r="CR198" s="471"/>
      <c r="CS198" s="471"/>
      <c r="CT198" s="471"/>
      <c r="CU198" s="471"/>
      <c r="CV198" s="471"/>
      <c r="CW198" s="155">
        <f t="shared" si="589"/>
        <v>0</v>
      </c>
      <c r="CX198" s="155">
        <v>0</v>
      </c>
      <c r="CY198" s="155"/>
      <c r="CZ198" s="155"/>
      <c r="DA198" s="155"/>
      <c r="DB198" s="155"/>
      <c r="DC198" s="155"/>
      <c r="DD198" s="155"/>
      <c r="DE198" s="155"/>
      <c r="DF198" s="155">
        <f t="shared" si="590"/>
        <v>3618.9</v>
      </c>
      <c r="DG198" s="155">
        <f>DJ198-CX198</f>
        <v>3618.9</v>
      </c>
      <c r="DH198" s="155"/>
      <c r="DI198" s="155">
        <f>DJ198</f>
        <v>3618.9</v>
      </c>
      <c r="DJ198" s="155">
        <f>DJ199</f>
        <v>3618.9</v>
      </c>
      <c r="DK198" s="155">
        <v>0</v>
      </c>
      <c r="DL198" s="155">
        <v>0</v>
      </c>
      <c r="DM198" s="471">
        <f t="shared" si="499"/>
        <v>3618.9</v>
      </c>
      <c r="DN198" s="409">
        <f t="shared" si="467"/>
        <v>1</v>
      </c>
      <c r="DO198" s="155">
        <f>DO199</f>
        <v>3618.9</v>
      </c>
      <c r="DP198" s="155"/>
      <c r="DQ198" s="155"/>
      <c r="DR198" s="155">
        <f>DT198</f>
        <v>0</v>
      </c>
      <c r="DS198" s="409">
        <f t="shared" si="593"/>
        <v>0</v>
      </c>
      <c r="DT198" s="155">
        <f>DT199</f>
        <v>0</v>
      </c>
      <c r="DU198" s="155"/>
      <c r="DV198" s="155"/>
      <c r="DW198" s="155"/>
      <c r="DX198" s="155">
        <v>0</v>
      </c>
      <c r="DY198" s="160">
        <f t="shared" si="561"/>
        <v>0</v>
      </c>
      <c r="DZ198" s="155"/>
      <c r="EA198" s="160">
        <f t="shared" si="600"/>
        <v>0</v>
      </c>
      <c r="EB198" s="155"/>
      <c r="EC198" s="155"/>
      <c r="ED198" s="155"/>
      <c r="EE198" s="160">
        <v>0</v>
      </c>
      <c r="EF198" s="155">
        <f>EN198</f>
        <v>3618.9</v>
      </c>
      <c r="EG198" s="161">
        <f t="shared" si="564"/>
        <v>1</v>
      </c>
      <c r="EH198" s="161">
        <f t="shared" si="565"/>
        <v>1</v>
      </c>
      <c r="EI198" s="161"/>
      <c r="EJ198" s="161"/>
      <c r="EK198" s="161"/>
      <c r="EL198" s="161"/>
      <c r="EM198" s="161"/>
      <c r="EN198" s="155">
        <f>EN199</f>
        <v>3618.9</v>
      </c>
      <c r="EO198" s="161">
        <f t="shared" si="601"/>
        <v>1</v>
      </c>
      <c r="EP198" s="155">
        <v>0</v>
      </c>
      <c r="EQ198" s="155">
        <v>0</v>
      </c>
      <c r="ER198" s="155">
        <v>0</v>
      </c>
      <c r="ES198" s="155">
        <v>0</v>
      </c>
      <c r="ET198" s="155" t="e">
        <f>#REF!+#REF!</f>
        <v>#REF!</v>
      </c>
      <c r="EU198" s="155">
        <f t="shared" si="486"/>
        <v>0</v>
      </c>
      <c r="EV198" s="161">
        <f t="shared" si="468"/>
        <v>0</v>
      </c>
      <c r="EW198" s="155">
        <f>EW199</f>
        <v>0</v>
      </c>
      <c r="EX198" s="155">
        <f t="shared" ref="EX198:EY198" si="603">EX199</f>
        <v>0</v>
      </c>
      <c r="EY198" s="155">
        <f t="shared" si="603"/>
        <v>0</v>
      </c>
      <c r="EZ198" s="153">
        <f>FB198</f>
        <v>3618.9</v>
      </c>
      <c r="FA198" s="161">
        <f t="shared" si="532"/>
        <v>1</v>
      </c>
      <c r="FB198" s="153">
        <f>FB199</f>
        <v>3618.9</v>
      </c>
      <c r="FC198" s="161">
        <f t="shared" si="602"/>
        <v>1</v>
      </c>
      <c r="FD198" s="155"/>
      <c r="FE198" s="155"/>
      <c r="FF198" s="155"/>
      <c r="FG198" s="155"/>
      <c r="FH198" s="153">
        <f>FJ198+FK198</f>
        <v>0</v>
      </c>
      <c r="FI198" s="161">
        <f t="shared" si="493"/>
        <v>0</v>
      </c>
      <c r="FJ198" s="153"/>
      <c r="FK198" s="161">
        <f t="shared" si="494"/>
        <v>0</v>
      </c>
      <c r="FL198" s="155"/>
      <c r="FM198" s="155"/>
      <c r="FN198" s="155"/>
      <c r="FO198" s="162"/>
    </row>
    <row r="199" spans="2:178" s="488" customFormat="1" ht="78" customHeight="1" thickBot="1" x14ac:dyDescent="0.35">
      <c r="B199" s="417" t="s">
        <v>93</v>
      </c>
      <c r="C199" s="493" t="s">
        <v>343</v>
      </c>
      <c r="D199" s="494"/>
      <c r="E199" s="420"/>
      <c r="F199" s="420"/>
      <c r="G199" s="420"/>
      <c r="H199" s="420"/>
      <c r="I199" s="420"/>
      <c r="J199" s="420"/>
      <c r="K199" s="420"/>
      <c r="L199" s="420"/>
      <c r="M199" s="420"/>
      <c r="N199" s="420"/>
      <c r="O199" s="420"/>
      <c r="P199" s="420"/>
      <c r="Q199" s="261"/>
      <c r="R199" s="261"/>
      <c r="S199" s="261"/>
      <c r="T199" s="261"/>
      <c r="U199" s="261"/>
      <c r="V199" s="261"/>
      <c r="W199" s="261"/>
      <c r="X199" s="261"/>
      <c r="Y199" s="261"/>
      <c r="Z199" s="261"/>
      <c r="AA199" s="261"/>
      <c r="AB199" s="261"/>
      <c r="AC199" s="261"/>
      <c r="AD199" s="261"/>
      <c r="AE199" s="261"/>
      <c r="AF199" s="261"/>
      <c r="AG199" s="261"/>
      <c r="AH199" s="261"/>
      <c r="AI199" s="261"/>
      <c r="AJ199" s="261"/>
      <c r="AK199" s="261"/>
      <c r="AL199" s="261"/>
      <c r="AM199" s="433"/>
      <c r="AN199" s="433"/>
      <c r="AO199" s="421"/>
      <c r="AP199" s="434"/>
      <c r="AQ199" s="434"/>
      <c r="AR199" s="261"/>
      <c r="AS199" s="261"/>
      <c r="AT199" s="261"/>
      <c r="AU199" s="261"/>
      <c r="AV199" s="261"/>
      <c r="AW199" s="261"/>
      <c r="AX199" s="261"/>
      <c r="AY199" s="261"/>
      <c r="AZ199" s="261"/>
      <c r="BA199" s="261"/>
      <c r="BB199" s="261"/>
      <c r="BC199" s="261"/>
      <c r="BD199" s="261"/>
      <c r="BE199" s="261"/>
      <c r="BF199" s="261"/>
      <c r="BG199" s="261"/>
      <c r="BH199" s="261"/>
      <c r="BI199" s="261"/>
      <c r="BJ199" s="261"/>
      <c r="BK199" s="435"/>
      <c r="BL199" s="210"/>
      <c r="BM199" s="210"/>
      <c r="BN199" s="210"/>
      <c r="BO199" s="210"/>
      <c r="BP199" s="210"/>
      <c r="BQ199" s="210"/>
      <c r="BR199" s="210"/>
      <c r="BS199" s="210"/>
      <c r="BT199" s="210"/>
      <c r="BU199" s="210"/>
      <c r="BV199" s="261"/>
      <c r="BW199" s="261"/>
      <c r="BX199" s="261"/>
      <c r="BY199" s="261"/>
      <c r="BZ199" s="261"/>
      <c r="CA199" s="261"/>
      <c r="CB199" s="261"/>
      <c r="CC199" s="261"/>
      <c r="CD199" s="261"/>
      <c r="CE199" s="261"/>
      <c r="CF199" s="210"/>
      <c r="CG199" s="437"/>
      <c r="CH199" s="261"/>
      <c r="CI199" s="261"/>
      <c r="CJ199" s="261"/>
      <c r="CK199" s="261"/>
      <c r="CL199" s="261"/>
      <c r="CM199" s="261"/>
      <c r="CN199" s="261"/>
      <c r="CO199" s="261"/>
      <c r="CP199" s="261"/>
      <c r="CQ199" s="261"/>
      <c r="CR199" s="261"/>
      <c r="CS199" s="261"/>
      <c r="CT199" s="261"/>
      <c r="CU199" s="261"/>
      <c r="CV199" s="261"/>
      <c r="CW199" s="261">
        <f t="shared" si="589"/>
        <v>0</v>
      </c>
      <c r="CX199" s="261">
        <v>0</v>
      </c>
      <c r="CY199" s="261"/>
      <c r="CZ199" s="261"/>
      <c r="DA199" s="261"/>
      <c r="DB199" s="261"/>
      <c r="DC199" s="261"/>
      <c r="DD199" s="261"/>
      <c r="DE199" s="261"/>
      <c r="DF199" s="261">
        <f t="shared" si="590"/>
        <v>3618.9</v>
      </c>
      <c r="DG199" s="261">
        <f>DJ199-CX199</f>
        <v>3618.9</v>
      </c>
      <c r="DH199" s="261"/>
      <c r="DI199" s="261">
        <f>DJ199</f>
        <v>3618.9</v>
      </c>
      <c r="DJ199" s="261">
        <v>3618.9</v>
      </c>
      <c r="DK199" s="261">
        <v>0</v>
      </c>
      <c r="DL199" s="261">
        <v>0</v>
      </c>
      <c r="DM199" s="261">
        <f t="shared" si="499"/>
        <v>3618.9</v>
      </c>
      <c r="DN199" s="422">
        <f t="shared" si="467"/>
        <v>1</v>
      </c>
      <c r="DO199" s="261">
        <f>DJ199</f>
        <v>3618.9</v>
      </c>
      <c r="DP199" s="261"/>
      <c r="DQ199" s="261"/>
      <c r="DR199" s="261">
        <f>DT199</f>
        <v>0</v>
      </c>
      <c r="DS199" s="422">
        <f t="shared" si="593"/>
        <v>0</v>
      </c>
      <c r="DT199" s="261">
        <f>DJ199-DO199</f>
        <v>0</v>
      </c>
      <c r="DU199" s="261"/>
      <c r="DV199" s="261"/>
      <c r="DW199" s="261"/>
      <c r="DX199" s="261">
        <f>DZ199</f>
        <v>0</v>
      </c>
      <c r="DY199" s="215">
        <f t="shared" si="561"/>
        <v>0</v>
      </c>
      <c r="DZ199" s="261">
        <v>0</v>
      </c>
      <c r="EA199" s="215">
        <f t="shared" si="600"/>
        <v>0</v>
      </c>
      <c r="EB199" s="261">
        <v>0</v>
      </c>
      <c r="EC199" s="261"/>
      <c r="ED199" s="261">
        <v>0</v>
      </c>
      <c r="EE199" s="215">
        <v>0</v>
      </c>
      <c r="EF199" s="261">
        <f>EN199</f>
        <v>3618.9</v>
      </c>
      <c r="EG199" s="216">
        <f t="shared" si="564"/>
        <v>1</v>
      </c>
      <c r="EH199" s="216">
        <f t="shared" si="565"/>
        <v>1</v>
      </c>
      <c r="EI199" s="216"/>
      <c r="EJ199" s="216"/>
      <c r="EK199" s="216"/>
      <c r="EL199" s="216"/>
      <c r="EM199" s="216"/>
      <c r="EN199" s="261">
        <f>DJ199</f>
        <v>3618.9</v>
      </c>
      <c r="EO199" s="216">
        <f t="shared" si="601"/>
        <v>1</v>
      </c>
      <c r="EP199" s="261">
        <v>0</v>
      </c>
      <c r="EQ199" s="216">
        <v>0</v>
      </c>
      <c r="ER199" s="261">
        <v>0</v>
      </c>
      <c r="ES199" s="216">
        <v>0</v>
      </c>
      <c r="ET199" s="261">
        <v>0</v>
      </c>
      <c r="EU199" s="210">
        <f t="shared" si="486"/>
        <v>0</v>
      </c>
      <c r="EV199" s="216">
        <f t="shared" si="468"/>
        <v>0</v>
      </c>
      <c r="EW199" s="261">
        <f>DJ199-EN199</f>
        <v>0</v>
      </c>
      <c r="EX199" s="261">
        <v>0</v>
      </c>
      <c r="EY199" s="261">
        <v>0</v>
      </c>
      <c r="EZ199" s="420">
        <f>FB199</f>
        <v>3618.9</v>
      </c>
      <c r="FA199" s="216">
        <f t="shared" si="532"/>
        <v>1</v>
      </c>
      <c r="FB199" s="420">
        <v>3618.9</v>
      </c>
      <c r="FC199" s="216">
        <f t="shared" si="602"/>
        <v>1</v>
      </c>
      <c r="FD199" s="261"/>
      <c r="FE199" s="261"/>
      <c r="FF199" s="261"/>
      <c r="FG199" s="261"/>
      <c r="FH199" s="420">
        <v>0</v>
      </c>
      <c r="FI199" s="216">
        <f t="shared" si="493"/>
        <v>0</v>
      </c>
      <c r="FJ199" s="420"/>
      <c r="FK199" s="216">
        <f t="shared" si="494"/>
        <v>0</v>
      </c>
      <c r="FL199" s="261"/>
      <c r="FM199" s="261"/>
      <c r="FN199" s="261"/>
      <c r="FO199" s="424"/>
    </row>
    <row r="200" spans="2:178" s="287" customFormat="1" ht="81" hidden="1" customHeight="1" x14ac:dyDescent="0.25">
      <c r="B200" s="501" t="s">
        <v>72</v>
      </c>
      <c r="C200" s="502" t="s">
        <v>344</v>
      </c>
      <c r="D200" s="503"/>
      <c r="E200" s="504"/>
      <c r="F200" s="504"/>
      <c r="G200" s="504"/>
      <c r="H200" s="504"/>
      <c r="I200" s="504"/>
      <c r="J200" s="504"/>
      <c r="K200" s="504"/>
      <c r="L200" s="504"/>
      <c r="M200" s="504"/>
      <c r="N200" s="504"/>
      <c r="O200" s="504"/>
      <c r="P200" s="504"/>
      <c r="Q200" s="505"/>
      <c r="R200" s="505"/>
      <c r="S200" s="505"/>
      <c r="T200" s="505"/>
      <c r="U200" s="505"/>
      <c r="V200" s="505"/>
      <c r="W200" s="505"/>
      <c r="X200" s="505"/>
      <c r="Y200" s="505"/>
      <c r="Z200" s="505"/>
      <c r="AA200" s="505"/>
      <c r="AB200" s="505"/>
      <c r="AC200" s="505"/>
      <c r="AD200" s="505"/>
      <c r="AE200" s="505"/>
      <c r="AF200" s="505"/>
      <c r="AG200" s="505"/>
      <c r="AH200" s="505"/>
      <c r="AI200" s="505"/>
      <c r="AJ200" s="505"/>
      <c r="AK200" s="505"/>
      <c r="AL200" s="505"/>
      <c r="AM200" s="505"/>
      <c r="AN200" s="505"/>
      <c r="AO200" s="506"/>
      <c r="AP200" s="505"/>
      <c r="AQ200" s="505"/>
      <c r="AR200" s="505"/>
      <c r="AS200" s="505"/>
      <c r="AT200" s="505"/>
      <c r="AU200" s="505"/>
      <c r="AV200" s="505"/>
      <c r="AW200" s="505"/>
      <c r="AX200" s="505"/>
      <c r="AY200" s="505"/>
      <c r="AZ200" s="505"/>
      <c r="BA200" s="505"/>
      <c r="BB200" s="505"/>
      <c r="BC200" s="505"/>
      <c r="BD200" s="505"/>
      <c r="BE200" s="505"/>
      <c r="BF200" s="505"/>
      <c r="BG200" s="505"/>
      <c r="BH200" s="505"/>
      <c r="BI200" s="505"/>
      <c r="BJ200" s="505"/>
      <c r="BK200" s="507"/>
      <c r="BL200" s="508"/>
      <c r="BM200" s="505"/>
      <c r="BN200" s="505"/>
      <c r="BO200" s="505"/>
      <c r="BP200" s="505"/>
      <c r="BQ200" s="505"/>
      <c r="BR200" s="505"/>
      <c r="BS200" s="505"/>
      <c r="BT200" s="505"/>
      <c r="BU200" s="505"/>
      <c r="BV200" s="505"/>
      <c r="BW200" s="505"/>
      <c r="BX200" s="505"/>
      <c r="BY200" s="505"/>
      <c r="BZ200" s="505"/>
      <c r="CA200" s="505"/>
      <c r="CB200" s="505"/>
      <c r="CC200" s="505"/>
      <c r="CD200" s="505"/>
      <c r="CE200" s="508"/>
      <c r="CF200" s="508"/>
      <c r="CG200" s="505"/>
      <c r="CH200" s="505"/>
      <c r="CI200" s="505"/>
      <c r="CJ200" s="505"/>
      <c r="CK200" s="505"/>
      <c r="CL200" s="505"/>
      <c r="CM200" s="505"/>
      <c r="CN200" s="505"/>
      <c r="CO200" s="505"/>
      <c r="CP200" s="505"/>
      <c r="CQ200" s="505"/>
      <c r="CR200" s="505"/>
      <c r="CS200" s="505"/>
      <c r="CT200" s="505"/>
      <c r="CU200" s="505"/>
      <c r="CV200" s="505"/>
      <c r="CW200" s="505">
        <f>CW206</f>
        <v>919078.87049999984</v>
      </c>
      <c r="CX200" s="505">
        <f t="shared" ref="CX200:FO200" si="604">CX206</f>
        <v>919078.87049999984</v>
      </c>
      <c r="CY200" s="505">
        <f t="shared" si="604"/>
        <v>0</v>
      </c>
      <c r="CZ200" s="505">
        <f t="shared" si="604"/>
        <v>607000</v>
      </c>
      <c r="DA200" s="505">
        <f t="shared" si="604"/>
        <v>607000</v>
      </c>
      <c r="DB200" s="505">
        <f t="shared" si="604"/>
        <v>0</v>
      </c>
      <c r="DC200" s="505">
        <f t="shared" si="604"/>
        <v>0</v>
      </c>
      <c r="DD200" s="505">
        <f t="shared" si="604"/>
        <v>0</v>
      </c>
      <c r="DE200" s="505">
        <f t="shared" si="604"/>
        <v>0</v>
      </c>
      <c r="DF200" s="505">
        <f t="shared" si="604"/>
        <v>-50219.091979999968</v>
      </c>
      <c r="DG200" s="505">
        <f t="shared" si="604"/>
        <v>-50219.091979999968</v>
      </c>
      <c r="DH200" s="505">
        <f t="shared" si="604"/>
        <v>0</v>
      </c>
      <c r="DI200" s="505">
        <f>DJ200+DK200+DL200</f>
        <v>0</v>
      </c>
      <c r="DJ200" s="505">
        <v>0</v>
      </c>
      <c r="DK200" s="505">
        <v>0</v>
      </c>
      <c r="DL200" s="505"/>
      <c r="DM200" s="509">
        <f t="shared" si="499"/>
        <v>0</v>
      </c>
      <c r="DN200" s="510" t="e">
        <f t="shared" si="467"/>
        <v>#DIV/0!</v>
      </c>
      <c r="DO200" s="505"/>
      <c r="DP200" s="505"/>
      <c r="DQ200" s="505"/>
      <c r="DR200" s="505"/>
      <c r="DS200" s="511" t="e">
        <f t="shared" si="593"/>
        <v>#DIV/0!</v>
      </c>
      <c r="DT200" s="505"/>
      <c r="DU200" s="505"/>
      <c r="DV200" s="505"/>
      <c r="DW200" s="505"/>
      <c r="DX200" s="505">
        <v>0</v>
      </c>
      <c r="DY200" s="512" t="e">
        <f t="shared" si="561"/>
        <v>#DIV/0!</v>
      </c>
      <c r="DZ200" s="505">
        <v>0</v>
      </c>
      <c r="EA200" s="512" t="e">
        <f t="shared" si="600"/>
        <v>#DIV/0!</v>
      </c>
      <c r="EB200" s="505"/>
      <c r="EC200" s="505"/>
      <c r="ED200" s="505"/>
      <c r="EE200" s="512">
        <v>0</v>
      </c>
      <c r="EF200" s="505">
        <v>0</v>
      </c>
      <c r="EG200" s="335" t="e">
        <f t="shared" si="564"/>
        <v>#DIV/0!</v>
      </c>
      <c r="EH200" s="351" t="e">
        <f t="shared" si="565"/>
        <v>#DIV/0!</v>
      </c>
      <c r="EI200" s="335"/>
      <c r="EJ200" s="335"/>
      <c r="EK200" s="335"/>
      <c r="EL200" s="335"/>
      <c r="EM200" s="335"/>
      <c r="EN200" s="505">
        <v>0</v>
      </c>
      <c r="EO200" s="335" t="e">
        <f t="shared" si="601"/>
        <v>#DIV/0!</v>
      </c>
      <c r="EP200" s="508">
        <v>0</v>
      </c>
      <c r="EQ200" s="335">
        <v>0</v>
      </c>
      <c r="ER200" s="505">
        <v>0</v>
      </c>
      <c r="ES200" s="335">
        <v>0</v>
      </c>
      <c r="ET200" s="505">
        <f t="shared" si="604"/>
        <v>0</v>
      </c>
      <c r="EU200" s="328">
        <f t="shared" si="486"/>
        <v>0</v>
      </c>
      <c r="EV200" s="335" t="e">
        <f t="shared" si="468"/>
        <v>#DIV/0!</v>
      </c>
      <c r="EW200" s="505"/>
      <c r="EX200" s="505"/>
      <c r="EY200" s="505"/>
      <c r="EZ200" s="153">
        <f>FB200</f>
        <v>0</v>
      </c>
      <c r="FA200" s="161" t="e">
        <f t="shared" si="532"/>
        <v>#DIV/0!</v>
      </c>
      <c r="FB200" s="153"/>
      <c r="FC200" s="161" t="e">
        <f t="shared" si="602"/>
        <v>#DIV/0!</v>
      </c>
      <c r="FD200" s="153"/>
      <c r="FE200" s="155"/>
      <c r="FF200" s="153"/>
      <c r="FG200" s="155">
        <f t="shared" si="604"/>
        <v>0</v>
      </c>
      <c r="FH200" s="153">
        <f t="shared" si="604"/>
        <v>6743.3185599999997</v>
      </c>
      <c r="FI200" s="161" t="e">
        <f t="shared" si="493"/>
        <v>#DIV/0!</v>
      </c>
      <c r="FJ200" s="153">
        <f t="shared" si="604"/>
        <v>6743.3185599999997</v>
      </c>
      <c r="FK200" s="161" t="e">
        <f t="shared" si="494"/>
        <v>#DIV/0!</v>
      </c>
      <c r="FL200" s="155"/>
      <c r="FM200" s="155"/>
      <c r="FN200" s="155"/>
      <c r="FO200" s="162">
        <f t="shared" si="604"/>
        <v>0</v>
      </c>
      <c r="FP200" s="286"/>
      <c r="FQ200" s="286"/>
      <c r="FR200" s="286"/>
      <c r="FS200" s="286"/>
      <c r="FT200" s="286"/>
      <c r="FU200" s="286"/>
      <c r="FV200" s="286"/>
    </row>
    <row r="201" spans="2:178" s="339" customFormat="1" ht="39.75" customHeight="1" thickBot="1" x14ac:dyDescent="0.35">
      <c r="B201" s="872" t="s">
        <v>345</v>
      </c>
      <c r="C201" s="873"/>
      <c r="D201" s="513"/>
      <c r="E201" s="514">
        <f>F201+G201</f>
        <v>5798007.3901199996</v>
      </c>
      <c r="F201" s="514">
        <f>F155+F186+F192</f>
        <v>5154597.7691699993</v>
      </c>
      <c r="G201" s="514">
        <f>G155+G186+G192</f>
        <v>643409.62095000001</v>
      </c>
      <c r="H201" s="514">
        <f>I201+J201</f>
        <v>417825.50279999996</v>
      </c>
      <c r="I201" s="514">
        <f>I155+I186+I192</f>
        <v>417825.50279999996</v>
      </c>
      <c r="J201" s="514">
        <f>J155+J186+J192</f>
        <v>0</v>
      </c>
      <c r="K201" s="514">
        <f>L201+M201</f>
        <v>6215832.8929200005</v>
      </c>
      <c r="L201" s="514">
        <f>L155+L186+L192</f>
        <v>5572423.2719700001</v>
      </c>
      <c r="M201" s="514">
        <f>M155+M186+M192</f>
        <v>643409.62095000001</v>
      </c>
      <c r="N201" s="514">
        <f>O201+P201</f>
        <v>156000</v>
      </c>
      <c r="O201" s="514">
        <f>O155+O186+O192</f>
        <v>-94000</v>
      </c>
      <c r="P201" s="514">
        <f>P155+P186+P192</f>
        <v>250000</v>
      </c>
      <c r="Q201" s="515">
        <f>R201+S201</f>
        <v>6371832.8929200005</v>
      </c>
      <c r="R201" s="515">
        <f>R155+R186+R192</f>
        <v>5478423.2719700001</v>
      </c>
      <c r="S201" s="515">
        <f>S155+S186+S192</f>
        <v>893409.62095000001</v>
      </c>
      <c r="T201" s="515">
        <f>U201+V201</f>
        <v>6370322.1775000002</v>
      </c>
      <c r="U201" s="515">
        <f>U155+U186+U192</f>
        <v>411417.522</v>
      </c>
      <c r="V201" s="515">
        <f>V155+V186+V192</f>
        <v>5958904.6555000003</v>
      </c>
      <c r="W201" s="515" t="e">
        <f>X201+Y201</f>
        <v>#REF!</v>
      </c>
      <c r="X201" s="515" t="e">
        <f t="shared" ref="X201:AN201" si="605">X155+X186+X192</f>
        <v>#REF!</v>
      </c>
      <c r="Y201" s="515">
        <f t="shared" si="605"/>
        <v>-5697335.9555000002</v>
      </c>
      <c r="Z201" s="515" t="e">
        <f t="shared" si="605"/>
        <v>#REF!</v>
      </c>
      <c r="AA201" s="515" t="e">
        <f t="shared" si="605"/>
        <v>#REF!</v>
      </c>
      <c r="AB201" s="515">
        <f t="shared" si="605"/>
        <v>261568.7</v>
      </c>
      <c r="AC201" s="515">
        <f t="shared" si="605"/>
        <v>0</v>
      </c>
      <c r="AD201" s="515">
        <f t="shared" si="605"/>
        <v>0</v>
      </c>
      <c r="AE201" s="515">
        <f t="shared" si="605"/>
        <v>0</v>
      </c>
      <c r="AF201" s="515" t="e">
        <f t="shared" si="605"/>
        <v>#REF!</v>
      </c>
      <c r="AG201" s="515" t="e">
        <f t="shared" si="605"/>
        <v>#REF!</v>
      </c>
      <c r="AH201" s="515" t="e">
        <f t="shared" si="605"/>
        <v>#REF!</v>
      </c>
      <c r="AI201" s="515">
        <f t="shared" si="605"/>
        <v>0</v>
      </c>
      <c r="AJ201" s="515">
        <f t="shared" si="605"/>
        <v>3054006.85665</v>
      </c>
      <c r="AK201" s="516" t="e">
        <f t="shared" si="605"/>
        <v>#REF!</v>
      </c>
      <c r="AL201" s="516" t="e">
        <f t="shared" si="605"/>
        <v>#REF!</v>
      </c>
      <c r="AM201" s="517" t="e">
        <f t="shared" si="605"/>
        <v>#VALUE!</v>
      </c>
      <c r="AN201" s="517" t="e">
        <f t="shared" si="605"/>
        <v>#VALUE!</v>
      </c>
      <c r="AO201" s="518">
        <v>1</v>
      </c>
      <c r="AP201" s="515">
        <f t="shared" ref="AP201:BJ201" si="606">AP155+AP186+AP192</f>
        <v>3221324.35494</v>
      </c>
      <c r="AQ201" s="515">
        <f t="shared" si="606"/>
        <v>65175.09835</v>
      </c>
      <c r="AR201" s="516" t="e">
        <f t="shared" si="606"/>
        <v>#REF!</v>
      </c>
      <c r="AS201" s="515">
        <f t="shared" si="606"/>
        <v>6636410.9519999996</v>
      </c>
      <c r="AT201" s="515">
        <f t="shared" si="606"/>
        <v>6387649.6519999998</v>
      </c>
      <c r="AU201" s="515">
        <f t="shared" si="606"/>
        <v>248761.3</v>
      </c>
      <c r="AV201" s="515">
        <f t="shared" si="606"/>
        <v>-60000</v>
      </c>
      <c r="AW201" s="515">
        <f t="shared" si="606"/>
        <v>-60000</v>
      </c>
      <c r="AX201" s="515">
        <f t="shared" si="606"/>
        <v>0</v>
      </c>
      <c r="AY201" s="515">
        <f t="shared" si="606"/>
        <v>6576410.9519999996</v>
      </c>
      <c r="AZ201" s="515">
        <f t="shared" si="606"/>
        <v>6327649.6519999998</v>
      </c>
      <c r="BA201" s="515">
        <f t="shared" si="606"/>
        <v>248761.3</v>
      </c>
      <c r="BB201" s="515">
        <f t="shared" si="606"/>
        <v>6887649.6519999998</v>
      </c>
      <c r="BC201" s="515">
        <f t="shared" si="606"/>
        <v>6387649.6519999998</v>
      </c>
      <c r="BD201" s="515">
        <f t="shared" si="606"/>
        <v>500000</v>
      </c>
      <c r="BE201" s="515">
        <f t="shared" si="606"/>
        <v>-523931.14799999981</v>
      </c>
      <c r="BF201" s="515">
        <f t="shared" si="606"/>
        <v>-684761.10099999979</v>
      </c>
      <c r="BG201" s="515">
        <f t="shared" si="606"/>
        <v>160829.95300000001</v>
      </c>
      <c r="BH201" s="515">
        <f t="shared" si="606"/>
        <v>6052479.8039999995</v>
      </c>
      <c r="BI201" s="515">
        <f t="shared" si="606"/>
        <v>5642888.551</v>
      </c>
      <c r="BJ201" s="515">
        <f t="shared" si="606"/>
        <v>409591.25300000003</v>
      </c>
      <c r="BK201" s="519">
        <v>1</v>
      </c>
      <c r="BL201" s="516">
        <f t="shared" ref="BL201:CD201" si="607">BL155+BL186+BL192</f>
        <v>5973108.6769999992</v>
      </c>
      <c r="BM201" s="516">
        <f t="shared" si="607"/>
        <v>1691327.73172</v>
      </c>
      <c r="BN201" s="516">
        <f t="shared" si="607"/>
        <v>1691327.73172</v>
      </c>
      <c r="BO201" s="516">
        <f t="shared" si="607"/>
        <v>0</v>
      </c>
      <c r="BP201" s="516">
        <f t="shared" si="607"/>
        <v>0</v>
      </c>
      <c r="BQ201" s="516">
        <f t="shared" si="607"/>
        <v>0</v>
      </c>
      <c r="BR201" s="516">
        <f t="shared" si="607"/>
        <v>0</v>
      </c>
      <c r="BS201" s="516">
        <f t="shared" si="607"/>
        <v>4361152.07228</v>
      </c>
      <c r="BT201" s="516">
        <f t="shared" si="607"/>
        <v>3951560.8192800004</v>
      </c>
      <c r="BU201" s="516">
        <f t="shared" si="607"/>
        <v>409591.25300000003</v>
      </c>
      <c r="BV201" s="515">
        <f t="shared" si="607"/>
        <v>6636410.9519999996</v>
      </c>
      <c r="BW201" s="515">
        <f t="shared" si="607"/>
        <v>6387649.6519999998</v>
      </c>
      <c r="BX201" s="515">
        <f t="shared" si="607"/>
        <v>248761.3</v>
      </c>
      <c r="BY201" s="515">
        <f t="shared" si="607"/>
        <v>-1021574.0860000002</v>
      </c>
      <c r="BZ201" s="515">
        <f t="shared" si="607"/>
        <v>-966982.83300000022</v>
      </c>
      <c r="CA201" s="515">
        <f t="shared" si="607"/>
        <v>-54591.252999999997</v>
      </c>
      <c r="CB201" s="515">
        <f t="shared" si="607"/>
        <v>5069905.7180000003</v>
      </c>
      <c r="CC201" s="515">
        <f t="shared" si="607"/>
        <v>4714905.7180000003</v>
      </c>
      <c r="CD201" s="515">
        <f t="shared" si="607"/>
        <v>355000</v>
      </c>
      <c r="CE201" s="516">
        <v>1</v>
      </c>
      <c r="CF201" s="516">
        <f>CF155+CF186+CF192</f>
        <v>4657661.9539999999</v>
      </c>
      <c r="CG201" s="515"/>
      <c r="CH201" s="515">
        <f t="shared" ref="CH201:CV201" si="608">CH155+CH186+CH192</f>
        <v>7226257.5796000008</v>
      </c>
      <c r="CI201" s="515">
        <f t="shared" si="608"/>
        <v>6965058.1796000004</v>
      </c>
      <c r="CJ201" s="515">
        <f t="shared" si="608"/>
        <v>261199.4</v>
      </c>
      <c r="CK201" s="515">
        <f t="shared" si="608"/>
        <v>-626698.20000000007</v>
      </c>
      <c r="CL201" s="515">
        <f t="shared" si="608"/>
        <v>-854239.08000000007</v>
      </c>
      <c r="CM201" s="515">
        <f t="shared" si="608"/>
        <v>227540.88</v>
      </c>
      <c r="CN201" s="515" t="e">
        <f t="shared" si="608"/>
        <v>#REF!</v>
      </c>
      <c r="CO201" s="515" t="e">
        <f t="shared" si="608"/>
        <v>#REF!</v>
      </c>
      <c r="CP201" s="515">
        <f t="shared" si="608"/>
        <v>0</v>
      </c>
      <c r="CQ201" s="515" t="e">
        <f t="shared" si="608"/>
        <v>#REF!</v>
      </c>
      <c r="CR201" s="515" t="e">
        <f t="shared" si="608"/>
        <v>#REF!</v>
      </c>
      <c r="CS201" s="515">
        <f t="shared" si="608"/>
        <v>488740.28</v>
      </c>
      <c r="CT201" s="515">
        <f t="shared" si="608"/>
        <v>787227.43884999992</v>
      </c>
      <c r="CU201" s="515">
        <f t="shared" si="608"/>
        <v>447156.43884999992</v>
      </c>
      <c r="CV201" s="515">
        <f t="shared" si="608"/>
        <v>340071</v>
      </c>
      <c r="CW201" s="515">
        <f t="shared" ref="CW201:DE201" si="609">CW155+CW186+CW192+CW181</f>
        <v>7799065.2287800005</v>
      </c>
      <c r="CX201" s="515">
        <f t="shared" si="609"/>
        <v>6712213.1227800008</v>
      </c>
      <c r="CY201" s="515">
        <f t="shared" si="609"/>
        <v>1086852.1060000001</v>
      </c>
      <c r="CZ201" s="515" t="e">
        <f t="shared" si="609"/>
        <v>#REF!</v>
      </c>
      <c r="DA201" s="515" t="e">
        <f t="shared" si="609"/>
        <v>#REF!</v>
      </c>
      <c r="DB201" s="515" t="e">
        <f t="shared" si="609"/>
        <v>#REF!</v>
      </c>
      <c r="DC201" s="515">
        <f t="shared" si="609"/>
        <v>380350</v>
      </c>
      <c r="DD201" s="515">
        <f t="shared" si="609"/>
        <v>0</v>
      </c>
      <c r="DE201" s="515">
        <f t="shared" si="609"/>
        <v>380350</v>
      </c>
      <c r="DF201" s="515">
        <f>DF155+DF186+DF192+DF181+DF198</f>
        <v>333279.44012000016</v>
      </c>
      <c r="DG201" s="515">
        <f>DG155+DG186+DG192+DG181+DG198</f>
        <v>342875.0454100002</v>
      </c>
      <c r="DH201" s="515">
        <f>DH155+DH186+DH192+DH181</f>
        <v>-9595.605290000065</v>
      </c>
      <c r="DI201" s="515">
        <f>DJ201+DK201+DL201</f>
        <v>8823820.6705900021</v>
      </c>
      <c r="DJ201" s="515">
        <f>DJ155+DJ186+DJ192+DJ181+DJ198+DJ200</f>
        <v>7721732.560750002</v>
      </c>
      <c r="DK201" s="515">
        <f>DK155+DK186+DK192+DK181+DK198</f>
        <v>24831.609130000001</v>
      </c>
      <c r="DL201" s="515">
        <f>DL155+DL186+DL192+DL181+DL198</f>
        <v>1077256.5007100001</v>
      </c>
      <c r="DM201" s="515">
        <f>DO201+DP201+DQ201</f>
        <v>8628288.0472400021</v>
      </c>
      <c r="DN201" s="520">
        <f t="shared" si="467"/>
        <v>0.97784036749503367</v>
      </c>
      <c r="DO201" s="515">
        <f>DO155+DO186+DO192+DO181+DO198+DO200</f>
        <v>7551013.8851000015</v>
      </c>
      <c r="DP201" s="515">
        <f>DP155+DP186+DP192+DP181+DP198</f>
        <v>24727.48416</v>
      </c>
      <c r="DQ201" s="515">
        <f>DQ155+DQ186+DQ192+DQ181+DQ198</f>
        <v>1052546.6779800002</v>
      </c>
      <c r="DR201" s="515">
        <f>DT201+DU201+DV201</f>
        <v>195532.62334999978</v>
      </c>
      <c r="DS201" s="520">
        <f t="shared" si="593"/>
        <v>2.2159632504966303E-2</v>
      </c>
      <c r="DT201" s="515">
        <f>DT155+DT186+DT192+DT181+DT198+DT200</f>
        <v>170718.6756499999</v>
      </c>
      <c r="DU201" s="515">
        <f>DU155+DU186+DU192+DU181+DU198</f>
        <v>104.12497000000076</v>
      </c>
      <c r="DV201" s="515">
        <f>DV155+DV186+DV192+DV181+DV198</f>
        <v>24709.822729999869</v>
      </c>
      <c r="DW201" s="515"/>
      <c r="DX201" s="521">
        <f>DZ201+EB201+ED201</f>
        <v>4566812.9870600002</v>
      </c>
      <c r="DY201" s="522">
        <f t="shared" si="561"/>
        <v>0.51755505438605443</v>
      </c>
      <c r="DZ201" s="515">
        <f>DZ155+DZ186+DZ192+DZ181</f>
        <v>3914714.2913299999</v>
      </c>
      <c r="EA201" s="522">
        <f t="shared" si="600"/>
        <v>0.50697356591041642</v>
      </c>
      <c r="EB201" s="515">
        <f>EB155+EB186+EB192+EB181</f>
        <v>18177.354439999999</v>
      </c>
      <c r="EC201" s="522">
        <f>EB201/DK201</f>
        <v>0.732024829516153</v>
      </c>
      <c r="ED201" s="515">
        <f>ED155+ED186+ED192+ED181</f>
        <v>633921.34129000001</v>
      </c>
      <c r="EE201" s="522">
        <f>ED201/DL201</f>
        <v>0.58845905396922094</v>
      </c>
      <c r="EF201" s="521">
        <f>EN201+EP201+ER201</f>
        <v>8615887.0321000014</v>
      </c>
      <c r="EG201" s="523">
        <f t="shared" si="564"/>
        <v>0.97643496550388331</v>
      </c>
      <c r="EH201" s="523">
        <f t="shared" si="565"/>
        <v>0.99856274905611575</v>
      </c>
      <c r="EI201" s="523"/>
      <c r="EJ201" s="523"/>
      <c r="EK201" s="523"/>
      <c r="EL201" s="523"/>
      <c r="EM201" s="523"/>
      <c r="EN201" s="515">
        <f>EN155+EN186+EN192+EN181+EN198</f>
        <v>7538612.8699600007</v>
      </c>
      <c r="EO201" s="523">
        <f t="shared" si="601"/>
        <v>0.9762851550025432</v>
      </c>
      <c r="EP201" s="515">
        <f>EP155+EP186+EP192+EP181+EP198</f>
        <v>24727.48416</v>
      </c>
      <c r="EQ201" s="523">
        <f>EP201/DK201</f>
        <v>0.99580675704683985</v>
      </c>
      <c r="ER201" s="515">
        <f>ER155+ER186+ER192+ER181+ER198</f>
        <v>1052546.6779799999</v>
      </c>
      <c r="ES201" s="523">
        <f>ER201/DL201</f>
        <v>0.97706226630917115</v>
      </c>
      <c r="ET201" s="515">
        <f>ET155+ET186+ET192+ET181</f>
        <v>891090.28</v>
      </c>
      <c r="EU201" s="515">
        <f t="shared" si="486"/>
        <v>207933.63849000019</v>
      </c>
      <c r="EV201" s="523">
        <f t="shared" si="468"/>
        <v>2.3565034496116608E-2</v>
      </c>
      <c r="EW201" s="524">
        <f>EW155+EW186+EW192+EW181+EW198</f>
        <v>183119.6907900002</v>
      </c>
      <c r="EX201" s="525">
        <f>EX155+EX186+EX192+EX181+EX198</f>
        <v>104.12497000000076</v>
      </c>
      <c r="EY201" s="526">
        <f>EY155+EY186+EY192+EY181+EY198</f>
        <v>24709.822729999985</v>
      </c>
      <c r="EZ201" s="527">
        <f>FB201+FD201+FF201</f>
        <v>7948999.5533699999</v>
      </c>
      <c r="FA201" s="216">
        <f t="shared" si="532"/>
        <v>0.90085687936340308</v>
      </c>
      <c r="FB201" s="209">
        <f>FB155+FB186+FB192+FB181+FB198+FB200</f>
        <v>6850656.7083999999</v>
      </c>
      <c r="FC201" s="216">
        <f t="shared" si="602"/>
        <v>0.88719165737781058</v>
      </c>
      <c r="FD201" s="209">
        <f>FD155+FD186+FD192+FD181</f>
        <v>24520.436450000001</v>
      </c>
      <c r="FE201" s="216">
        <f>FD201/DK201</f>
        <v>0.98746868644835184</v>
      </c>
      <c r="FF201" s="209">
        <f>FF155+FF186+FF192+FF181</f>
        <v>1073822.4085200001</v>
      </c>
      <c r="FG201" s="216">
        <f>FF201/DL201</f>
        <v>0.99681218708103725</v>
      </c>
      <c r="FH201" s="209">
        <f>FJ201+FL201+FN201</f>
        <v>38219.184689999995</v>
      </c>
      <c r="FI201" s="216">
        <f t="shared" si="493"/>
        <v>4.3313646227405118E-3</v>
      </c>
      <c r="FJ201" s="209">
        <f>FJ155+FJ186+FJ192+FJ181</f>
        <v>38219.184689999995</v>
      </c>
      <c r="FK201" s="216">
        <f t="shared" si="494"/>
        <v>4.9495607869495823E-3</v>
      </c>
      <c r="FL201" s="210">
        <f>FL155+FL186+FL192+FL181</f>
        <v>0</v>
      </c>
      <c r="FM201" s="210"/>
      <c r="FN201" s="210">
        <f>FN155+FN186+FN192+FN181</f>
        <v>0</v>
      </c>
      <c r="FO201" s="217">
        <v>0</v>
      </c>
    </row>
    <row r="202" spans="2:178" s="357" customFormat="1" ht="54" customHeight="1" thickBot="1" x14ac:dyDescent="0.35">
      <c r="B202" s="358"/>
      <c r="C202" s="359" t="s">
        <v>272</v>
      </c>
      <c r="D202" s="360"/>
      <c r="E202" s="361"/>
      <c r="F202" s="361"/>
      <c r="G202" s="361"/>
      <c r="H202" s="361"/>
      <c r="I202" s="361"/>
      <c r="J202" s="361"/>
      <c r="K202" s="361"/>
      <c r="L202" s="361"/>
      <c r="M202" s="361"/>
      <c r="N202" s="361"/>
      <c r="O202" s="361"/>
      <c r="P202" s="361"/>
      <c r="Q202" s="362"/>
      <c r="R202" s="362"/>
      <c r="S202" s="362"/>
      <c r="T202" s="362"/>
      <c r="U202" s="362"/>
      <c r="V202" s="362"/>
      <c r="W202" s="362"/>
      <c r="X202" s="362"/>
      <c r="Y202" s="362"/>
      <c r="Z202" s="362"/>
      <c r="AA202" s="362"/>
      <c r="AB202" s="362"/>
      <c r="AC202" s="362"/>
      <c r="AD202" s="362"/>
      <c r="AE202" s="362"/>
      <c r="AF202" s="362"/>
      <c r="AG202" s="362"/>
      <c r="AH202" s="362"/>
      <c r="AI202" s="362"/>
      <c r="AJ202" s="362"/>
      <c r="AK202" s="362"/>
      <c r="AL202" s="362"/>
      <c r="AM202" s="363"/>
      <c r="AN202" s="362"/>
      <c r="AO202" s="364"/>
      <c r="AP202" s="362"/>
      <c r="AQ202" s="362"/>
      <c r="AR202" s="362"/>
      <c r="AS202" s="362"/>
      <c r="AT202" s="362"/>
      <c r="AU202" s="362"/>
      <c r="AV202" s="362"/>
      <c r="AW202" s="362"/>
      <c r="AX202" s="362"/>
      <c r="AY202" s="362"/>
      <c r="AZ202" s="362"/>
      <c r="BA202" s="362"/>
      <c r="BB202" s="362"/>
      <c r="BC202" s="362"/>
      <c r="BD202" s="362"/>
      <c r="BE202" s="362"/>
      <c r="BF202" s="362"/>
      <c r="BG202" s="362"/>
      <c r="BH202" s="362"/>
      <c r="BI202" s="362"/>
      <c r="BJ202" s="362"/>
      <c r="BK202" s="365"/>
      <c r="BL202" s="366"/>
      <c r="BM202" s="366"/>
      <c r="BN202" s="366"/>
      <c r="BO202" s="366"/>
      <c r="BP202" s="366"/>
      <c r="BQ202" s="366"/>
      <c r="BR202" s="366"/>
      <c r="BS202" s="366"/>
      <c r="BT202" s="366"/>
      <c r="BU202" s="366"/>
      <c r="BV202" s="362"/>
      <c r="BW202" s="362"/>
      <c r="BX202" s="362"/>
      <c r="BY202" s="362"/>
      <c r="BZ202" s="362"/>
      <c r="CA202" s="362"/>
      <c r="CB202" s="362"/>
      <c r="CC202" s="362"/>
      <c r="CD202" s="362"/>
      <c r="CE202" s="362"/>
      <c r="CF202" s="366"/>
      <c r="CG202" s="362"/>
      <c r="CH202" s="362"/>
      <c r="CI202" s="362"/>
      <c r="CJ202" s="362"/>
      <c r="CK202" s="362"/>
      <c r="CL202" s="362"/>
      <c r="CM202" s="362"/>
      <c r="CN202" s="362"/>
      <c r="CO202" s="362"/>
      <c r="CP202" s="362"/>
      <c r="CQ202" s="362"/>
      <c r="CR202" s="362"/>
      <c r="CS202" s="362"/>
      <c r="CT202" s="362"/>
      <c r="CU202" s="362"/>
      <c r="CV202" s="362"/>
      <c r="CW202" s="362">
        <f>CX202+CY202+CZ202</f>
        <v>12806919.814780001</v>
      </c>
      <c r="CX202" s="362">
        <f>CX155+CX183+CX186+CX192+CX198</f>
        <v>6415895.7227800004</v>
      </c>
      <c r="CY202" s="362">
        <f>CY155+CY183+CY186+CY192+CY198</f>
        <v>1086852.1060000001</v>
      </c>
      <c r="CZ202" s="362">
        <f>CZ155+CZ183+CZ186+CZ192+CZ198</f>
        <v>5304171.9860000005</v>
      </c>
      <c r="DA202" s="362"/>
      <c r="DB202" s="362"/>
      <c r="DC202" s="362"/>
      <c r="DD202" s="362"/>
      <c r="DE202" s="362"/>
      <c r="DF202" s="362"/>
      <c r="DG202" s="362">
        <f>DH202+DI202+DJ202</f>
        <v>15403322.826050002</v>
      </c>
      <c r="DH202" s="362">
        <f>DH201-DH182-DH178</f>
        <v>-9595.605290000065</v>
      </c>
      <c r="DI202" s="362">
        <f>DJ202+DK202+DL202</f>
        <v>8257503.2705900017</v>
      </c>
      <c r="DJ202" s="362">
        <f>DJ155-DJ157+DJ183+DJ186+DJ192+DJ198</f>
        <v>7155415.1607500017</v>
      </c>
      <c r="DK202" s="362">
        <f>DK155+DK183+DK186+DK192+DK198</f>
        <v>24831.609130000001</v>
      </c>
      <c r="DL202" s="362">
        <f>DL155+DL183+DL186+DL192+DL198</f>
        <v>1077256.5007100001</v>
      </c>
      <c r="DM202" s="362">
        <f t="shared" ref="DM202:DM204" si="610">DO202+DP202+DQ202</f>
        <v>8061970.6472400026</v>
      </c>
      <c r="DN202" s="528">
        <f t="shared" si="467"/>
        <v>0.97632061206122556</v>
      </c>
      <c r="DO202" s="362">
        <f>DO155-DO157+DO183+DO186+DO192+DO198</f>
        <v>6984696.485100002</v>
      </c>
      <c r="DP202" s="362">
        <f>DP155+DP183+DP186+DP192+DP198</f>
        <v>24727.48416</v>
      </c>
      <c r="DQ202" s="362">
        <f>DQ155+DQ183+DQ186+DQ192+DQ198</f>
        <v>1052546.6779800002</v>
      </c>
      <c r="DR202" s="362">
        <f t="shared" ref="DR202:DR204" si="611">DT202+DU202+DV202</f>
        <v>195532.62334999978</v>
      </c>
      <c r="DS202" s="528">
        <f t="shared" si="593"/>
        <v>2.3679387938774488E-2</v>
      </c>
      <c r="DT202" s="362">
        <f>DT155-DT157+DT183+DT186+DT192+DT198</f>
        <v>170718.6756499999</v>
      </c>
      <c r="DU202" s="362">
        <f>DU155+DU183+DU186+DU192+DU198</f>
        <v>104.12497000000076</v>
      </c>
      <c r="DV202" s="362">
        <f>DV155+DV183+DV186+DV192+DV198</f>
        <v>24709.822729999869</v>
      </c>
      <c r="DW202" s="362"/>
      <c r="DX202" s="362">
        <f>DZ202+EB202+ED202</f>
        <v>4262216.1802900005</v>
      </c>
      <c r="DY202" s="367">
        <f t="shared" si="561"/>
        <v>0.51616282072455821</v>
      </c>
      <c r="DZ202" s="362">
        <f>DZ155-DZ157+DZ183+DZ186+DZ192+DZ198</f>
        <v>3610117.4845600002</v>
      </c>
      <c r="EA202" s="367">
        <f t="shared" si="600"/>
        <v>0.50452942330485295</v>
      </c>
      <c r="EB202" s="362">
        <f>EB155+EB183+EB186+EB192+EB198</f>
        <v>18177.354439999999</v>
      </c>
      <c r="EC202" s="367">
        <f>EB202/DK202</f>
        <v>0.732024829516153</v>
      </c>
      <c r="ED202" s="362">
        <f>ED155+ED183+ED186+ED192+ED198</f>
        <v>633921.34129000001</v>
      </c>
      <c r="EE202" s="367">
        <f>ED202/DL202</f>
        <v>0.58845905396922094</v>
      </c>
      <c r="EF202" s="362">
        <f>EN202+EP202+ER202</f>
        <v>8049569.632100001</v>
      </c>
      <c r="EG202" s="370">
        <f t="shared" si="564"/>
        <v>0.97481882456764157</v>
      </c>
      <c r="EH202" s="370">
        <f t="shared" si="565"/>
        <v>0.99846178860199064</v>
      </c>
      <c r="EI202" s="370"/>
      <c r="EJ202" s="370"/>
      <c r="EK202" s="370"/>
      <c r="EL202" s="370"/>
      <c r="EM202" s="370"/>
      <c r="EN202" s="362">
        <f>EN155-EN157+EN183+EN186+EN192+EN198</f>
        <v>6972295.4699600004</v>
      </c>
      <c r="EO202" s="370">
        <f t="shared" si="601"/>
        <v>0.97440823674432231</v>
      </c>
      <c r="EP202" s="362">
        <f>EP155+EP183+EP186+EP192+EP198</f>
        <v>24727.48416</v>
      </c>
      <c r="EQ202" s="370">
        <f>EP202/DK202</f>
        <v>0.99580675704683985</v>
      </c>
      <c r="ER202" s="362">
        <f>ER155+ER183+ER186+ER192+ER198</f>
        <v>1052546.6779799999</v>
      </c>
      <c r="ES202" s="370">
        <f>ER202/DL202</f>
        <v>0.97706226630917115</v>
      </c>
      <c r="ET202" s="362"/>
      <c r="EU202" s="368">
        <f t="shared" si="486"/>
        <v>207933.63849000019</v>
      </c>
      <c r="EV202" s="370">
        <f t="shared" si="468"/>
        <v>2.5181175432358413E-2</v>
      </c>
      <c r="EW202" s="529">
        <f>EW155-EW157+EW183+EW186+EW192+EW198</f>
        <v>183119.6907900002</v>
      </c>
      <c r="EX202" s="362">
        <f>EX155+EX183+EX186+EX192+EX198</f>
        <v>104.12497000000076</v>
      </c>
      <c r="EY202" s="371">
        <f>EY155+EY183+EY186+EY192+EY198</f>
        <v>24709.822729999985</v>
      </c>
      <c r="EZ202" s="372">
        <f>FB202+FD202+FF202</f>
        <v>7382682.1533699995</v>
      </c>
      <c r="FA202" s="188">
        <f t="shared" si="532"/>
        <v>0.89405743012712169</v>
      </c>
      <c r="FB202" s="361">
        <f>FB155-FB157+FB183+FB186+FB192+FB198</f>
        <v>6284339.3083999995</v>
      </c>
      <c r="FC202" s="188">
        <f t="shared" si="602"/>
        <v>0.87826340851217644</v>
      </c>
      <c r="FD202" s="361">
        <f>FD155+FD183+FD186+FD192+FD198</f>
        <v>24520.436450000001</v>
      </c>
      <c r="FE202" s="188">
        <f>FD202/DK202</f>
        <v>0.98746868644835184</v>
      </c>
      <c r="FF202" s="361">
        <f>FF155+FF183+FF186+FF192+FF198</f>
        <v>1073822.4085200001</v>
      </c>
      <c r="FG202" s="188">
        <f>FF202/DL202</f>
        <v>0.99681218708103725</v>
      </c>
      <c r="FH202" s="361">
        <f>FJ202+FL202+FN202</f>
        <v>38219.184689999995</v>
      </c>
      <c r="FI202" s="188">
        <f t="shared" si="493"/>
        <v>4.6284189588058399E-3</v>
      </c>
      <c r="FJ202" s="361">
        <f>FJ155-FJ157+FJ183+FJ186+FJ192+FJ198</f>
        <v>38219.184689999995</v>
      </c>
      <c r="FK202" s="188">
        <f t="shared" si="494"/>
        <v>5.3412952052937224E-3</v>
      </c>
      <c r="FL202" s="362">
        <f>FL155+FL183+FL186+FL192+FL198</f>
        <v>0</v>
      </c>
      <c r="FM202" s="362"/>
      <c r="FN202" s="362">
        <f>FN155+FN183+FN186+FN192+FN198</f>
        <v>0</v>
      </c>
      <c r="FO202" s="371"/>
      <c r="FP202" s="373"/>
      <c r="FQ202" s="373"/>
    </row>
    <row r="203" spans="2:178" s="374" customFormat="1" ht="45.75" customHeight="1" thickBot="1" x14ac:dyDescent="0.3">
      <c r="B203" s="375"/>
      <c r="C203" s="376" t="s">
        <v>346</v>
      </c>
      <c r="D203" s="377"/>
      <c r="E203" s="378"/>
      <c r="F203" s="378"/>
      <c r="G203" s="378"/>
      <c r="H203" s="378"/>
      <c r="I203" s="378"/>
      <c r="J203" s="378"/>
      <c r="K203" s="378"/>
      <c r="L203" s="378"/>
      <c r="M203" s="378"/>
      <c r="N203" s="378"/>
      <c r="O203" s="378"/>
      <c r="P203" s="378"/>
      <c r="Q203" s="379"/>
      <c r="R203" s="379"/>
      <c r="S203" s="379"/>
      <c r="T203" s="379"/>
      <c r="U203" s="379"/>
      <c r="V203" s="379"/>
      <c r="W203" s="379"/>
      <c r="X203" s="379"/>
      <c r="Y203" s="379"/>
      <c r="Z203" s="379"/>
      <c r="AA203" s="379"/>
      <c r="AB203" s="379"/>
      <c r="AC203" s="379"/>
      <c r="AD203" s="379"/>
      <c r="AE203" s="379"/>
      <c r="AF203" s="379"/>
      <c r="AG203" s="379"/>
      <c r="AH203" s="379"/>
      <c r="AI203" s="379"/>
      <c r="AJ203" s="379"/>
      <c r="AK203" s="379"/>
      <c r="AL203" s="379"/>
      <c r="AM203" s="380"/>
      <c r="AN203" s="379"/>
      <c r="AO203" s="381"/>
      <c r="AP203" s="379"/>
      <c r="AQ203" s="379"/>
      <c r="AR203" s="379"/>
      <c r="AS203" s="379"/>
      <c r="AT203" s="379"/>
      <c r="AU203" s="379"/>
      <c r="AV203" s="379"/>
      <c r="AW203" s="379"/>
      <c r="AX203" s="379"/>
      <c r="AY203" s="379"/>
      <c r="AZ203" s="379"/>
      <c r="BA203" s="379"/>
      <c r="BB203" s="379"/>
      <c r="BC203" s="379"/>
      <c r="BD203" s="379"/>
      <c r="BE203" s="379"/>
      <c r="BF203" s="379"/>
      <c r="BG203" s="379"/>
      <c r="BH203" s="379"/>
      <c r="BI203" s="379"/>
      <c r="BJ203" s="379"/>
      <c r="BK203" s="382"/>
      <c r="BL203" s="383"/>
      <c r="BM203" s="383"/>
      <c r="BN203" s="383"/>
      <c r="BO203" s="383"/>
      <c r="BP203" s="383"/>
      <c r="BQ203" s="383"/>
      <c r="BR203" s="383"/>
      <c r="BS203" s="383"/>
      <c r="BT203" s="383"/>
      <c r="BU203" s="383"/>
      <c r="BV203" s="379"/>
      <c r="BW203" s="379"/>
      <c r="BX203" s="379"/>
      <c r="BY203" s="379"/>
      <c r="BZ203" s="379"/>
      <c r="CA203" s="379"/>
      <c r="CB203" s="379"/>
      <c r="CC203" s="379"/>
      <c r="CD203" s="379"/>
      <c r="CE203" s="379"/>
      <c r="CF203" s="383"/>
      <c r="CG203" s="379"/>
      <c r="CH203" s="379"/>
      <c r="CI203" s="379"/>
      <c r="CJ203" s="379"/>
      <c r="CK203" s="379"/>
      <c r="CL203" s="379"/>
      <c r="CM203" s="379"/>
      <c r="CN203" s="379"/>
      <c r="CO203" s="379"/>
      <c r="CP203" s="379"/>
      <c r="CQ203" s="379"/>
      <c r="CR203" s="379"/>
      <c r="CS203" s="379"/>
      <c r="CT203" s="379"/>
      <c r="CU203" s="379"/>
      <c r="CV203" s="379"/>
      <c r="CW203" s="379">
        <f>CX203+CY203+CZ203</f>
        <v>1215396.2704999999</v>
      </c>
      <c r="CX203" s="379">
        <f>CX182+CX200</f>
        <v>1215396.2704999999</v>
      </c>
      <c r="CY203" s="379">
        <f t="shared" ref="CY203:CZ203" si="612">CY182+CY178</f>
        <v>0</v>
      </c>
      <c r="CZ203" s="379">
        <f t="shared" si="612"/>
        <v>0</v>
      </c>
      <c r="DA203" s="379"/>
      <c r="DB203" s="379"/>
      <c r="DC203" s="379"/>
      <c r="DD203" s="379"/>
      <c r="DE203" s="379"/>
      <c r="DF203" s="379"/>
      <c r="DG203" s="379">
        <f>DH203+DI203+DJ203</f>
        <v>1132634.8</v>
      </c>
      <c r="DH203" s="379">
        <f>DH182+DH178</f>
        <v>0</v>
      </c>
      <c r="DI203" s="379">
        <f>DJ203+DK203+DL203</f>
        <v>566317.4</v>
      </c>
      <c r="DJ203" s="379">
        <f>DJ157+DJ182</f>
        <v>566317.4</v>
      </c>
      <c r="DK203" s="379">
        <f t="shared" ref="DK203:DL203" si="613">DK182+DK200</f>
        <v>0</v>
      </c>
      <c r="DL203" s="379">
        <f t="shared" si="613"/>
        <v>0</v>
      </c>
      <c r="DM203" s="379">
        <f t="shared" si="610"/>
        <v>566317.4</v>
      </c>
      <c r="DN203" s="530">
        <f t="shared" si="467"/>
        <v>1</v>
      </c>
      <c r="DO203" s="379">
        <f>DO157+DO182</f>
        <v>566317.4</v>
      </c>
      <c r="DP203" s="379">
        <f t="shared" ref="DP203:DQ203" si="614">DP182+DP200</f>
        <v>0</v>
      </c>
      <c r="DQ203" s="379">
        <f t="shared" si="614"/>
        <v>0</v>
      </c>
      <c r="DR203" s="379">
        <f t="shared" si="611"/>
        <v>0</v>
      </c>
      <c r="DS203" s="530">
        <f t="shared" si="593"/>
        <v>0</v>
      </c>
      <c r="DT203" s="379">
        <f>DT157+DT182</f>
        <v>0</v>
      </c>
      <c r="DU203" s="379">
        <f t="shared" ref="DU203:DV203" si="615">DU182+DU200</f>
        <v>0</v>
      </c>
      <c r="DV203" s="379">
        <f t="shared" si="615"/>
        <v>0</v>
      </c>
      <c r="DW203" s="379"/>
      <c r="DX203" s="385">
        <f>DZ203+EB203+ED203</f>
        <v>304596.80677000002</v>
      </c>
      <c r="DY203" s="384">
        <f t="shared" si="561"/>
        <v>0.53785528533998783</v>
      </c>
      <c r="DZ203" s="379">
        <f>DZ157+DZ182</f>
        <v>304596.80677000002</v>
      </c>
      <c r="EA203" s="384">
        <f t="shared" si="600"/>
        <v>0.53785528533998783</v>
      </c>
      <c r="EB203" s="385">
        <f>EB182</f>
        <v>0</v>
      </c>
      <c r="EC203" s="384">
        <v>0</v>
      </c>
      <c r="ED203" s="385">
        <f>ED182</f>
        <v>0</v>
      </c>
      <c r="EE203" s="384">
        <v>0</v>
      </c>
      <c r="EF203" s="385">
        <f>EN203+EP203+ER203</f>
        <v>566317.4</v>
      </c>
      <c r="EG203" s="381">
        <f t="shared" si="564"/>
        <v>1</v>
      </c>
      <c r="EH203" s="387">
        <f t="shared" si="565"/>
        <v>1</v>
      </c>
      <c r="EI203" s="381"/>
      <c r="EJ203" s="381"/>
      <c r="EK203" s="381"/>
      <c r="EL203" s="381"/>
      <c r="EM203" s="381"/>
      <c r="EN203" s="379">
        <f>EN157+EN182</f>
        <v>566317.4</v>
      </c>
      <c r="EO203" s="387">
        <f t="shared" si="601"/>
        <v>1</v>
      </c>
      <c r="EP203" s="379">
        <f>EP200+EP182</f>
        <v>0</v>
      </c>
      <c r="EQ203" s="387">
        <v>0</v>
      </c>
      <c r="ER203" s="379">
        <f>ER200+ER182</f>
        <v>0</v>
      </c>
      <c r="ES203" s="387">
        <v>0</v>
      </c>
      <c r="ET203" s="379"/>
      <c r="EU203" s="385">
        <f t="shared" si="486"/>
        <v>0</v>
      </c>
      <c r="EV203" s="381">
        <f t="shared" si="468"/>
        <v>0</v>
      </c>
      <c r="EW203" s="531">
        <f>EW157+EW182</f>
        <v>0</v>
      </c>
      <c r="EX203" s="379">
        <f>EX200+EX182</f>
        <v>0</v>
      </c>
      <c r="EY203" s="388">
        <f>EY200+EY182</f>
        <v>0</v>
      </c>
      <c r="EZ203" s="532">
        <f>FB203+FD203+FF203</f>
        <v>566317.4</v>
      </c>
      <c r="FA203" s="201">
        <f t="shared" si="532"/>
        <v>1</v>
      </c>
      <c r="FB203" s="533">
        <f>FB157+FB182</f>
        <v>566317.4</v>
      </c>
      <c r="FC203" s="201">
        <f t="shared" si="602"/>
        <v>1</v>
      </c>
      <c r="FD203" s="533">
        <f>FD200+FD182</f>
        <v>0</v>
      </c>
      <c r="FE203" s="201">
        <v>0</v>
      </c>
      <c r="FF203" s="533">
        <f>FF200+FF182</f>
        <v>0</v>
      </c>
      <c r="FG203" s="201">
        <v>0</v>
      </c>
      <c r="FH203" s="534">
        <f>FK203+FM203+FO203</f>
        <v>0</v>
      </c>
      <c r="FI203" s="201">
        <f t="shared" si="493"/>
        <v>0</v>
      </c>
      <c r="FJ203" s="533">
        <f>FJ157+FJ182</f>
        <v>0</v>
      </c>
      <c r="FK203" s="201">
        <f t="shared" si="494"/>
        <v>0</v>
      </c>
      <c r="FL203" s="535">
        <f>FL200+FL182</f>
        <v>0</v>
      </c>
      <c r="FM203" s="535"/>
      <c r="FN203" s="535">
        <f>FN200+FN182</f>
        <v>0</v>
      </c>
      <c r="FO203" s="536"/>
      <c r="FP203" s="390"/>
      <c r="FQ203" s="390"/>
    </row>
    <row r="204" spans="2:178" s="391" customFormat="1" ht="44.25" customHeight="1" thickBot="1" x14ac:dyDescent="0.3">
      <c r="B204" s="874" t="s">
        <v>347</v>
      </c>
      <c r="C204" s="875"/>
      <c r="D204" s="537"/>
      <c r="E204" s="538" t="e">
        <f>#REF!+E83</f>
        <v>#REF!</v>
      </c>
      <c r="F204" s="538"/>
      <c r="G204" s="538" t="e">
        <f>#REF!+G83</f>
        <v>#REF!</v>
      </c>
      <c r="H204" s="538" t="e">
        <f>#REF!+H83</f>
        <v>#REF!</v>
      </c>
      <c r="I204" s="538"/>
      <c r="J204" s="538" t="e">
        <f>#REF!+J83</f>
        <v>#REF!</v>
      </c>
      <c r="K204" s="538" t="e">
        <f>#REF!+K83</f>
        <v>#REF!</v>
      </c>
      <c r="L204" s="538"/>
      <c r="M204" s="538" t="e">
        <f>#REF!+M83</f>
        <v>#REF!</v>
      </c>
      <c r="N204" s="538" t="e">
        <f>#REF!+N83</f>
        <v>#REF!</v>
      </c>
      <c r="O204" s="538"/>
      <c r="P204" s="538" t="e">
        <f>#REF!+P83</f>
        <v>#REF!</v>
      </c>
      <c r="Q204" s="539" t="e">
        <f>#REF!+Q83</f>
        <v>#REF!</v>
      </c>
      <c r="R204" s="539"/>
      <c r="S204" s="539" t="e">
        <f>#REF!+S83</f>
        <v>#REF!</v>
      </c>
      <c r="T204" s="539" t="e">
        <f>#REF!+T83</f>
        <v>#REF!</v>
      </c>
      <c r="U204" s="539" t="e">
        <f>#REF!+U83</f>
        <v>#REF!</v>
      </c>
      <c r="V204" s="539" t="e">
        <f>#REF!+V83</f>
        <v>#REF!</v>
      </c>
      <c r="W204" s="539" t="e">
        <f>#REF!+W83</f>
        <v>#REF!</v>
      </c>
      <c r="X204" s="539" t="e">
        <f>#REF!+X83</f>
        <v>#REF!</v>
      </c>
      <c r="Y204" s="539" t="e">
        <f>#REF!+Y83</f>
        <v>#REF!</v>
      </c>
      <c r="Z204" s="539">
        <f>Z186</f>
        <v>261568.7</v>
      </c>
      <c r="AA204" s="539">
        <f>AA187</f>
        <v>0</v>
      </c>
      <c r="AB204" s="539">
        <f>AB186</f>
        <v>261568.7</v>
      </c>
      <c r="AC204" s="539">
        <f>AC186</f>
        <v>0</v>
      </c>
      <c r="AD204" s="539">
        <f>AD187</f>
        <v>0</v>
      </c>
      <c r="AE204" s="539">
        <f>AE186</f>
        <v>0</v>
      </c>
      <c r="AF204" s="539" t="e">
        <f>AF186</f>
        <v>#REF!</v>
      </c>
      <c r="AG204" s="539">
        <f>AG187</f>
        <v>0</v>
      </c>
      <c r="AH204" s="539" t="e">
        <f t="shared" ref="AH204:AN204" si="616">AH186</f>
        <v>#REF!</v>
      </c>
      <c r="AI204" s="539">
        <f t="shared" si="616"/>
        <v>0</v>
      </c>
      <c r="AJ204" s="539">
        <f t="shared" si="616"/>
        <v>0</v>
      </c>
      <c r="AK204" s="539">
        <f t="shared" si="616"/>
        <v>261568.7</v>
      </c>
      <c r="AL204" s="539" t="e">
        <f t="shared" si="616"/>
        <v>#REF!</v>
      </c>
      <c r="AM204" s="539" t="str">
        <f t="shared" si="616"/>
        <v>Объем бюджетных ассигнований на 2017г. расчитан исходя из заявок Администраций МО, согласно приложению. Планируемый ввод в эксплуатацию а/дорог общего пользования местного значения в 2017 году - 2,0 км.</v>
      </c>
      <c r="AN204" s="539" t="str">
        <f t="shared" si="616"/>
        <v>Объем бюджетных ассигнований на 2017г. расчитан исходя из заявок Администраций МО, согласно приложению. Планируемый ввод в эксплуатацию а/дорог общего пользования местного значения в 2017 году - 2,5 км.</v>
      </c>
      <c r="AO204" s="540">
        <v>1</v>
      </c>
      <c r="AP204" s="539">
        <f>AP186</f>
        <v>0</v>
      </c>
      <c r="AQ204" s="539">
        <f>AQ186</f>
        <v>0</v>
      </c>
      <c r="AR204" s="539" t="e">
        <f>AR186</f>
        <v>#REF!</v>
      </c>
      <c r="AS204" s="539">
        <f>AS186</f>
        <v>248761.3</v>
      </c>
      <c r="AT204" s="539">
        <f>AT187</f>
        <v>0</v>
      </c>
      <c r="AU204" s="539">
        <f>AU186</f>
        <v>248761.3</v>
      </c>
      <c r="AV204" s="539">
        <f>AV186</f>
        <v>0</v>
      </c>
      <c r="AW204" s="539">
        <f>AW187</f>
        <v>0</v>
      </c>
      <c r="AX204" s="539">
        <f>AX186</f>
        <v>0</v>
      </c>
      <c r="AY204" s="539">
        <f>AY186</f>
        <v>248761.3</v>
      </c>
      <c r="AZ204" s="539">
        <f>AZ187</f>
        <v>0</v>
      </c>
      <c r="BA204" s="539">
        <f>BA186</f>
        <v>248761.3</v>
      </c>
      <c r="BB204" s="539" t="e">
        <f>#REF!+BB83</f>
        <v>#REF!</v>
      </c>
      <c r="BC204" s="539"/>
      <c r="BD204" s="539" t="e">
        <f>#REF!+BD83</f>
        <v>#REF!</v>
      </c>
      <c r="BE204" s="539" t="e">
        <f>#REF!+BE83</f>
        <v>#REF!</v>
      </c>
      <c r="BF204" s="539"/>
      <c r="BG204" s="539" t="e">
        <f>#REF!+BG83</f>
        <v>#REF!</v>
      </c>
      <c r="BH204" s="539">
        <f>BH186</f>
        <v>409591.25300000003</v>
      </c>
      <c r="BI204" s="539">
        <f>BI187</f>
        <v>0</v>
      </c>
      <c r="BJ204" s="539">
        <f>BJ186</f>
        <v>409591.25300000003</v>
      </c>
      <c r="BK204" s="541">
        <v>1</v>
      </c>
      <c r="BL204" s="542">
        <f>BL186</f>
        <v>248761.3</v>
      </c>
      <c r="BM204" s="539">
        <f>BM186</f>
        <v>0</v>
      </c>
      <c r="BN204" s="539">
        <f>BN187</f>
        <v>0</v>
      </c>
      <c r="BO204" s="539">
        <f>BO186</f>
        <v>0</v>
      </c>
      <c r="BP204" s="539">
        <f>BP186</f>
        <v>0</v>
      </c>
      <c r="BQ204" s="539">
        <f>BQ187</f>
        <v>0</v>
      </c>
      <c r="BR204" s="539">
        <f>BR186</f>
        <v>0</v>
      </c>
      <c r="BS204" s="539">
        <f>BS186</f>
        <v>409591.25300000003</v>
      </c>
      <c r="BT204" s="539">
        <f>BT187</f>
        <v>0</v>
      </c>
      <c r="BU204" s="539">
        <f>BU186</f>
        <v>409591.25300000003</v>
      </c>
      <c r="BV204" s="539">
        <f>BV186</f>
        <v>248761.3</v>
      </c>
      <c r="BW204" s="539">
        <f>BW187</f>
        <v>0</v>
      </c>
      <c r="BX204" s="539">
        <f>BX186</f>
        <v>248761.3</v>
      </c>
      <c r="BY204" s="539">
        <f>BY186</f>
        <v>-54591.252999999997</v>
      </c>
      <c r="BZ204" s="539">
        <f>BZ187</f>
        <v>0</v>
      </c>
      <c r="CA204" s="539">
        <f>CA186</f>
        <v>-54591.252999999997</v>
      </c>
      <c r="CB204" s="539">
        <f>CB186</f>
        <v>355000</v>
      </c>
      <c r="CC204" s="539">
        <f>CC187</f>
        <v>0</v>
      </c>
      <c r="CD204" s="539">
        <f>CD186</f>
        <v>355000</v>
      </c>
      <c r="CE204" s="539">
        <v>1</v>
      </c>
      <c r="CF204" s="539">
        <f>CF186</f>
        <v>248761.3</v>
      </c>
      <c r="CG204" s="539"/>
      <c r="CH204" s="539">
        <f>CH186</f>
        <v>261199.4</v>
      </c>
      <c r="CI204" s="539">
        <f>CI187</f>
        <v>0</v>
      </c>
      <c r="CJ204" s="539">
        <f>CJ186</f>
        <v>261199.4</v>
      </c>
      <c r="CK204" s="539">
        <f>CK186</f>
        <v>227540.88</v>
      </c>
      <c r="CL204" s="539">
        <f>CL187</f>
        <v>0</v>
      </c>
      <c r="CM204" s="539">
        <f>CM186</f>
        <v>227540.88</v>
      </c>
      <c r="CN204" s="539">
        <f>CN186</f>
        <v>0</v>
      </c>
      <c r="CO204" s="539">
        <f>CO187</f>
        <v>0</v>
      </c>
      <c r="CP204" s="539">
        <f>CP186</f>
        <v>0</v>
      </c>
      <c r="CQ204" s="539">
        <f>CQ186</f>
        <v>488740.28</v>
      </c>
      <c r="CR204" s="539">
        <f>CR187</f>
        <v>0</v>
      </c>
      <c r="CS204" s="539">
        <f>CS186</f>
        <v>488740.28</v>
      </c>
      <c r="CT204" s="539">
        <f>CT186</f>
        <v>340071</v>
      </c>
      <c r="CU204" s="539">
        <f>CU187</f>
        <v>0</v>
      </c>
      <c r="CV204" s="539">
        <f>CV186</f>
        <v>340071</v>
      </c>
      <c r="CW204" s="539">
        <f>CW186</f>
        <v>964852.10600000003</v>
      </c>
      <c r="CX204" s="539">
        <f>CX187</f>
        <v>0</v>
      </c>
      <c r="CY204" s="539">
        <f>CY186</f>
        <v>964852.10600000003</v>
      </c>
      <c r="CZ204" s="539">
        <f>CZ186</f>
        <v>488740.28</v>
      </c>
      <c r="DA204" s="539">
        <f>DA187</f>
        <v>0</v>
      </c>
      <c r="DB204" s="539">
        <f>DB186</f>
        <v>488740.28</v>
      </c>
      <c r="DC204" s="539">
        <f>DC186</f>
        <v>380350</v>
      </c>
      <c r="DD204" s="539">
        <f>DD187</f>
        <v>0</v>
      </c>
      <c r="DE204" s="539">
        <f>DE186</f>
        <v>380350</v>
      </c>
      <c r="DF204" s="539">
        <f>DF186</f>
        <v>-29162.678000000073</v>
      </c>
      <c r="DG204" s="539">
        <f>DG187</f>
        <v>0</v>
      </c>
      <c r="DH204" s="539">
        <f>DH186</f>
        <v>-29162.678000000073</v>
      </c>
      <c r="DI204" s="539">
        <f>DJ204+DK204+DL204</f>
        <v>935689.42799999996</v>
      </c>
      <c r="DJ204" s="539">
        <f>DJ187</f>
        <v>0</v>
      </c>
      <c r="DK204" s="539">
        <f t="shared" ref="DK204" si="617">DK187</f>
        <v>0</v>
      </c>
      <c r="DL204" s="539">
        <f>DL186</f>
        <v>935689.42799999996</v>
      </c>
      <c r="DM204" s="539">
        <f t="shared" si="610"/>
        <v>910979.60527000006</v>
      </c>
      <c r="DN204" s="543">
        <f t="shared" si="467"/>
        <v>0.97359185431557538</v>
      </c>
      <c r="DO204" s="539">
        <f>DO187</f>
        <v>0</v>
      </c>
      <c r="DP204" s="539">
        <f t="shared" ref="DP204" si="618">DP187</f>
        <v>0</v>
      </c>
      <c r="DQ204" s="539">
        <f>DQ186</f>
        <v>910979.60527000006</v>
      </c>
      <c r="DR204" s="539">
        <f t="shared" si="611"/>
        <v>24709.822729999869</v>
      </c>
      <c r="DS204" s="543">
        <f t="shared" si="593"/>
        <v>2.6408145684424542E-2</v>
      </c>
      <c r="DT204" s="539">
        <f>DT187</f>
        <v>0</v>
      </c>
      <c r="DU204" s="539">
        <f t="shared" ref="DU204" si="619">DU187</f>
        <v>0</v>
      </c>
      <c r="DV204" s="539">
        <f>DV186</f>
        <v>24709.822729999869</v>
      </c>
      <c r="DW204" s="539"/>
      <c r="DX204" s="539">
        <f>DZ204+EB204+ED204</f>
        <v>492354.26857999997</v>
      </c>
      <c r="DY204" s="544">
        <f t="shared" si="561"/>
        <v>0.526194112968005</v>
      </c>
      <c r="DZ204" s="539">
        <f>DZ187</f>
        <v>0</v>
      </c>
      <c r="EA204" s="544">
        <v>0</v>
      </c>
      <c r="EB204" s="539">
        <f>EB187</f>
        <v>0</v>
      </c>
      <c r="EC204" s="544">
        <v>0</v>
      </c>
      <c r="ED204" s="539">
        <f>ED186</f>
        <v>492354.26857999997</v>
      </c>
      <c r="EE204" s="544">
        <f>ED204/DL204</f>
        <v>0.526194112968005</v>
      </c>
      <c r="EF204" s="539">
        <f>EN204+EP204+ER204</f>
        <v>910979.60526999994</v>
      </c>
      <c r="EG204" s="402">
        <f t="shared" si="564"/>
        <v>0.97359185431557527</v>
      </c>
      <c r="EH204" s="402">
        <f t="shared" si="565"/>
        <v>0.99999999999999989</v>
      </c>
      <c r="EI204" s="402"/>
      <c r="EJ204" s="402"/>
      <c r="EK204" s="402"/>
      <c r="EL204" s="402"/>
      <c r="EM204" s="402"/>
      <c r="EN204" s="539">
        <f>EN187</f>
        <v>0</v>
      </c>
      <c r="EO204" s="402">
        <v>0</v>
      </c>
      <c r="EP204" s="539">
        <f>EP187</f>
        <v>0</v>
      </c>
      <c r="EQ204" s="402">
        <v>0</v>
      </c>
      <c r="ER204" s="539">
        <f>ER186</f>
        <v>910979.60526999994</v>
      </c>
      <c r="ES204" s="402">
        <f>ER204/DL204</f>
        <v>0.97359185431557527</v>
      </c>
      <c r="ET204" s="539">
        <f>ET186</f>
        <v>869090.28</v>
      </c>
      <c r="EU204" s="539">
        <f t="shared" si="486"/>
        <v>24709.822729999985</v>
      </c>
      <c r="EV204" s="402">
        <f t="shared" si="468"/>
        <v>2.6408145684424667E-2</v>
      </c>
      <c r="EW204" s="545">
        <f>EW187</f>
        <v>0</v>
      </c>
      <c r="EX204" s="398">
        <f>EX187</f>
        <v>0</v>
      </c>
      <c r="EY204" s="546">
        <f>EY186</f>
        <v>24709.822729999985</v>
      </c>
      <c r="EZ204" s="547">
        <f>EZ186</f>
        <v>932255.33580999996</v>
      </c>
      <c r="FA204" s="480">
        <f t="shared" si="532"/>
        <v>0.99632988031366321</v>
      </c>
      <c r="FB204" s="183">
        <f>FB187</f>
        <v>0</v>
      </c>
      <c r="FC204" s="480">
        <v>0</v>
      </c>
      <c r="FD204" s="183">
        <f>FD187</f>
        <v>0</v>
      </c>
      <c r="FE204" s="480">
        <v>0</v>
      </c>
      <c r="FF204" s="183">
        <f>FF186</f>
        <v>932255.33580999996</v>
      </c>
      <c r="FG204" s="480">
        <f>FF204/DL204</f>
        <v>0.99632988031366321</v>
      </c>
      <c r="FH204" s="183">
        <f>FH186</f>
        <v>0</v>
      </c>
      <c r="FI204" s="480">
        <f t="shared" si="493"/>
        <v>0</v>
      </c>
      <c r="FJ204" s="183">
        <f>FJ187</f>
        <v>0</v>
      </c>
      <c r="FK204" s="480">
        <v>0</v>
      </c>
      <c r="FL204" s="185">
        <f>FL187</f>
        <v>0</v>
      </c>
      <c r="FM204" s="185"/>
      <c r="FN204" s="185">
        <f>FN186</f>
        <v>0</v>
      </c>
      <c r="FO204" s="186">
        <f>FO186</f>
        <v>0</v>
      </c>
      <c r="FP204" s="406"/>
      <c r="FQ204" s="406"/>
      <c r="FR204" s="406"/>
      <c r="FS204" s="406"/>
      <c r="FT204" s="406"/>
      <c r="FU204" s="406"/>
      <c r="FV204" s="406"/>
    </row>
    <row r="205" spans="2:178" s="149" customFormat="1" ht="47.25" customHeight="1" x14ac:dyDescent="0.25">
      <c r="B205" s="876" t="s">
        <v>348</v>
      </c>
      <c r="C205" s="877"/>
      <c r="D205" s="877"/>
      <c r="E205" s="877"/>
      <c r="F205" s="877"/>
      <c r="G205" s="877"/>
      <c r="H205" s="877"/>
      <c r="I205" s="877"/>
      <c r="J205" s="877"/>
      <c r="K205" s="877"/>
      <c r="L205" s="877"/>
      <c r="M205" s="877"/>
      <c r="N205" s="877"/>
      <c r="O205" s="877"/>
      <c r="P205" s="877"/>
      <c r="Q205" s="877"/>
      <c r="R205" s="877"/>
      <c r="S205" s="877"/>
      <c r="T205" s="877"/>
      <c r="U205" s="877"/>
      <c r="V205" s="877"/>
      <c r="W205" s="877"/>
      <c r="X205" s="877"/>
      <c r="Y205" s="877"/>
      <c r="Z205" s="877"/>
      <c r="AA205" s="877"/>
      <c r="AB205" s="877"/>
      <c r="AC205" s="877"/>
      <c r="AD205" s="877"/>
      <c r="AE205" s="877"/>
      <c r="AF205" s="877"/>
      <c r="AG205" s="877"/>
      <c r="AH205" s="877"/>
      <c r="AI205" s="877"/>
      <c r="AJ205" s="877"/>
      <c r="AK205" s="877"/>
      <c r="AL205" s="877"/>
      <c r="AM205" s="877"/>
      <c r="AN205" s="877"/>
      <c r="AO205" s="877"/>
      <c r="AP205" s="877"/>
      <c r="AQ205" s="877"/>
      <c r="AR205" s="877"/>
      <c r="AS205" s="877"/>
      <c r="AT205" s="877"/>
      <c r="AU205" s="877"/>
      <c r="AV205" s="877"/>
      <c r="AW205" s="877"/>
      <c r="AX205" s="877"/>
      <c r="AY205" s="877"/>
      <c r="AZ205" s="877"/>
      <c r="BA205" s="877"/>
      <c r="BB205" s="877"/>
      <c r="BC205" s="877"/>
      <c r="BD205" s="877"/>
      <c r="BE205" s="877"/>
      <c r="BF205" s="877"/>
      <c r="BG205" s="877"/>
      <c r="BH205" s="877"/>
      <c r="BI205" s="877"/>
      <c r="BJ205" s="877"/>
      <c r="BK205" s="877"/>
      <c r="BL205" s="877"/>
      <c r="BM205" s="877"/>
      <c r="BN205" s="877"/>
      <c r="BO205" s="877"/>
      <c r="BP205" s="877"/>
      <c r="BQ205" s="877"/>
      <c r="BR205" s="877"/>
      <c r="BS205" s="877"/>
      <c r="BT205" s="877"/>
      <c r="BU205" s="877"/>
      <c r="BV205" s="877"/>
      <c r="BW205" s="877"/>
      <c r="BX205" s="877"/>
      <c r="BY205" s="877"/>
      <c r="BZ205" s="877"/>
      <c r="CA205" s="877"/>
      <c r="CB205" s="877"/>
      <c r="CC205" s="877"/>
      <c r="CD205" s="877"/>
      <c r="CE205" s="877"/>
      <c r="CF205" s="877"/>
      <c r="CG205" s="877"/>
      <c r="CH205" s="877"/>
      <c r="CI205" s="877"/>
      <c r="CJ205" s="877"/>
      <c r="CK205" s="877"/>
      <c r="CL205" s="877"/>
      <c r="CM205" s="877"/>
      <c r="CN205" s="877"/>
      <c r="CO205" s="877"/>
      <c r="CP205" s="877"/>
      <c r="CQ205" s="877"/>
      <c r="CR205" s="877"/>
      <c r="CS205" s="877"/>
      <c r="CT205" s="877"/>
      <c r="CU205" s="877"/>
      <c r="CV205" s="877"/>
      <c r="CW205" s="877"/>
      <c r="CX205" s="877"/>
      <c r="CY205" s="877"/>
      <c r="CZ205" s="877"/>
      <c r="DA205" s="877"/>
      <c r="DB205" s="877"/>
      <c r="DC205" s="877"/>
      <c r="DD205" s="877"/>
      <c r="DE205" s="877"/>
      <c r="DF205" s="877"/>
      <c r="DG205" s="877"/>
      <c r="DH205" s="877"/>
      <c r="DI205" s="877"/>
      <c r="DJ205" s="877"/>
      <c r="DK205" s="877"/>
      <c r="DL205" s="877"/>
      <c r="DM205" s="877"/>
      <c r="DN205" s="877"/>
      <c r="DO205" s="877"/>
      <c r="DP205" s="877"/>
      <c r="DQ205" s="877"/>
      <c r="DR205" s="877"/>
      <c r="DS205" s="877"/>
      <c r="DT205" s="877"/>
      <c r="DU205" s="877"/>
      <c r="DV205" s="877"/>
      <c r="DW205" s="877"/>
      <c r="DX205" s="877"/>
      <c r="DY205" s="877"/>
      <c r="DZ205" s="877"/>
      <c r="EA205" s="877"/>
      <c r="EB205" s="877"/>
      <c r="EC205" s="877"/>
      <c r="ED205" s="877"/>
      <c r="EE205" s="877"/>
      <c r="EF205" s="877"/>
      <c r="EG205" s="877"/>
      <c r="EH205" s="877"/>
      <c r="EI205" s="877"/>
      <c r="EJ205" s="877"/>
      <c r="EK205" s="877"/>
      <c r="EL205" s="877"/>
      <c r="EM205" s="877"/>
      <c r="EN205" s="877"/>
      <c r="EO205" s="877"/>
      <c r="EP205" s="877"/>
      <c r="EQ205" s="877"/>
      <c r="ER205" s="877"/>
      <c r="ES205" s="877"/>
      <c r="ET205" s="877"/>
      <c r="EU205" s="877"/>
      <c r="EV205" s="877"/>
      <c r="EW205" s="877"/>
      <c r="EX205" s="877"/>
      <c r="EY205" s="877"/>
      <c r="EZ205" s="878"/>
      <c r="FA205" s="878"/>
      <c r="FB205" s="878"/>
      <c r="FC205" s="878"/>
      <c r="FD205" s="878"/>
      <c r="FE205" s="878"/>
      <c r="FF205" s="878"/>
      <c r="FG205" s="878"/>
      <c r="FH205" s="878"/>
      <c r="FI205" s="878"/>
      <c r="FJ205" s="878"/>
      <c r="FK205" s="878"/>
      <c r="FL205" s="878"/>
      <c r="FM205" s="878"/>
      <c r="FN205" s="878"/>
      <c r="FO205" s="879"/>
      <c r="FP205" s="148"/>
      <c r="FQ205" s="148"/>
      <c r="FR205" s="148"/>
      <c r="FS205" s="148"/>
      <c r="FT205" s="148"/>
      <c r="FU205" s="148"/>
      <c r="FV205" s="148"/>
    </row>
    <row r="206" spans="2:178" s="410" customFormat="1" ht="113.25" customHeight="1" x14ac:dyDescent="0.25">
      <c r="B206" s="150" t="s">
        <v>75</v>
      </c>
      <c r="C206" s="151" t="s">
        <v>349</v>
      </c>
      <c r="D206" s="548" t="s">
        <v>350</v>
      </c>
      <c r="E206" s="153">
        <f t="shared" ref="E206:AN206" si="620">E208+E223</f>
        <v>892847.86862999992</v>
      </c>
      <c r="F206" s="153">
        <f t="shared" si="620"/>
        <v>851889.70365999988</v>
      </c>
      <c r="G206" s="153">
        <f t="shared" si="620"/>
        <v>40958.164969999998</v>
      </c>
      <c r="H206" s="153">
        <f t="shared" si="620"/>
        <v>-532.77711999999519</v>
      </c>
      <c r="I206" s="153">
        <f t="shared" si="620"/>
        <v>-532.77711999999519</v>
      </c>
      <c r="J206" s="153">
        <f t="shared" si="620"/>
        <v>0</v>
      </c>
      <c r="K206" s="153">
        <f t="shared" si="620"/>
        <v>892315.09150999994</v>
      </c>
      <c r="L206" s="153">
        <f t="shared" si="620"/>
        <v>851356.9265399999</v>
      </c>
      <c r="M206" s="153">
        <f t="shared" si="620"/>
        <v>40958.164969999998</v>
      </c>
      <c r="N206" s="153">
        <f t="shared" si="620"/>
        <v>0</v>
      </c>
      <c r="O206" s="153">
        <f t="shared" si="620"/>
        <v>0</v>
      </c>
      <c r="P206" s="153">
        <f t="shared" si="620"/>
        <v>0</v>
      </c>
      <c r="Q206" s="155">
        <f t="shared" si="620"/>
        <v>892315.09150999994</v>
      </c>
      <c r="R206" s="155">
        <f t="shared" si="620"/>
        <v>851356.9265399999</v>
      </c>
      <c r="S206" s="155">
        <f t="shared" si="620"/>
        <v>40958.164969999998</v>
      </c>
      <c r="T206" s="155">
        <f t="shared" si="620"/>
        <v>548172.4</v>
      </c>
      <c r="U206" s="155">
        <f t="shared" si="620"/>
        <v>247700</v>
      </c>
      <c r="V206" s="155">
        <f t="shared" si="620"/>
        <v>300472.40000000002</v>
      </c>
      <c r="W206" s="155">
        <f t="shared" si="620"/>
        <v>33408.500589999996</v>
      </c>
      <c r="X206" s="155">
        <f t="shared" si="620"/>
        <v>333880.90059000003</v>
      </c>
      <c r="Y206" s="155">
        <f t="shared" si="620"/>
        <v>-300472.40000000002</v>
      </c>
      <c r="Z206" s="155" t="e">
        <f t="shared" si="620"/>
        <v>#REF!</v>
      </c>
      <c r="AA206" s="155" t="e">
        <f t="shared" si="620"/>
        <v>#REF!</v>
      </c>
      <c r="AB206" s="155" t="e">
        <f t="shared" si="620"/>
        <v>#REF!</v>
      </c>
      <c r="AC206" s="155" t="e">
        <f t="shared" si="620"/>
        <v>#REF!</v>
      </c>
      <c r="AD206" s="155" t="e">
        <f t="shared" si="620"/>
        <v>#REF!</v>
      </c>
      <c r="AE206" s="155" t="e">
        <f t="shared" si="620"/>
        <v>#REF!</v>
      </c>
      <c r="AF206" s="155" t="e">
        <f t="shared" si="620"/>
        <v>#REF!</v>
      </c>
      <c r="AG206" s="155" t="e">
        <f t="shared" si="620"/>
        <v>#REF!</v>
      </c>
      <c r="AH206" s="155" t="e">
        <f t="shared" si="620"/>
        <v>#REF!</v>
      </c>
      <c r="AI206" s="155" t="e">
        <f t="shared" si="620"/>
        <v>#REF!</v>
      </c>
      <c r="AJ206" s="155" t="e">
        <f t="shared" si="620"/>
        <v>#REF!</v>
      </c>
      <c r="AK206" s="549" t="e">
        <f t="shared" si="620"/>
        <v>#REF!</v>
      </c>
      <c r="AL206" s="549" t="e">
        <f t="shared" si="620"/>
        <v>#REF!</v>
      </c>
      <c r="AM206" s="471" t="e">
        <f t="shared" si="620"/>
        <v>#REF!</v>
      </c>
      <c r="AN206" s="550" t="e">
        <f t="shared" si="620"/>
        <v>#REF!</v>
      </c>
      <c r="AO206" s="469">
        <v>1</v>
      </c>
      <c r="AP206" s="158" t="e">
        <f t="shared" ref="AP206:BJ206" si="621">AP208+AP223</f>
        <v>#REF!</v>
      </c>
      <c r="AQ206" s="158" t="e">
        <f t="shared" si="621"/>
        <v>#REF!</v>
      </c>
      <c r="AR206" s="158" t="e">
        <f t="shared" si="621"/>
        <v>#REF!</v>
      </c>
      <c r="AS206" s="155" t="e">
        <f t="shared" si="621"/>
        <v>#REF!</v>
      </c>
      <c r="AT206" s="155" t="e">
        <f t="shared" si="621"/>
        <v>#REF!</v>
      </c>
      <c r="AU206" s="155" t="e">
        <f t="shared" si="621"/>
        <v>#REF!</v>
      </c>
      <c r="AV206" s="155" t="e">
        <f t="shared" si="621"/>
        <v>#REF!</v>
      </c>
      <c r="AW206" s="155" t="e">
        <f t="shared" si="621"/>
        <v>#REF!</v>
      </c>
      <c r="AX206" s="155" t="e">
        <f t="shared" si="621"/>
        <v>#REF!</v>
      </c>
      <c r="AY206" s="155" t="e">
        <f t="shared" si="621"/>
        <v>#REF!</v>
      </c>
      <c r="AZ206" s="155" t="e">
        <f t="shared" si="621"/>
        <v>#REF!</v>
      </c>
      <c r="BA206" s="155" t="e">
        <f t="shared" si="621"/>
        <v>#REF!</v>
      </c>
      <c r="BB206" s="155" t="e">
        <f t="shared" si="621"/>
        <v>#REF!</v>
      </c>
      <c r="BC206" s="155" t="e">
        <f t="shared" si="621"/>
        <v>#REF!</v>
      </c>
      <c r="BD206" s="155" t="e">
        <f t="shared" si="621"/>
        <v>#REF!</v>
      </c>
      <c r="BE206" s="155" t="e">
        <f t="shared" si="621"/>
        <v>#REF!</v>
      </c>
      <c r="BF206" s="155" t="e">
        <f t="shared" si="621"/>
        <v>#REF!</v>
      </c>
      <c r="BG206" s="155" t="e">
        <f t="shared" si="621"/>
        <v>#REF!</v>
      </c>
      <c r="BH206" s="155" t="e">
        <f t="shared" si="621"/>
        <v>#REF!</v>
      </c>
      <c r="BI206" s="155" t="e">
        <f t="shared" si="621"/>
        <v>#REF!</v>
      </c>
      <c r="BJ206" s="155" t="e">
        <f t="shared" si="621"/>
        <v>#REF!</v>
      </c>
      <c r="BK206" s="470">
        <v>1</v>
      </c>
      <c r="BL206" s="155" t="e">
        <f t="shared" ref="BL206:CA206" si="622">BL208+BL223</f>
        <v>#REF!</v>
      </c>
      <c r="BM206" s="155" t="e">
        <f t="shared" si="622"/>
        <v>#REF!</v>
      </c>
      <c r="BN206" s="155" t="e">
        <f t="shared" si="622"/>
        <v>#REF!</v>
      </c>
      <c r="BO206" s="155" t="e">
        <f t="shared" si="622"/>
        <v>#REF!</v>
      </c>
      <c r="BP206" s="155" t="e">
        <f t="shared" si="622"/>
        <v>#REF!</v>
      </c>
      <c r="BQ206" s="155" t="e">
        <f t="shared" si="622"/>
        <v>#REF!</v>
      </c>
      <c r="BR206" s="155" t="e">
        <f t="shared" si="622"/>
        <v>#REF!</v>
      </c>
      <c r="BS206" s="155" t="e">
        <f t="shared" si="622"/>
        <v>#REF!</v>
      </c>
      <c r="BT206" s="155" t="e">
        <f t="shared" si="622"/>
        <v>#REF!</v>
      </c>
      <c r="BU206" s="155" t="e">
        <f t="shared" si="622"/>
        <v>#REF!</v>
      </c>
      <c r="BV206" s="155" t="e">
        <f t="shared" si="622"/>
        <v>#REF!</v>
      </c>
      <c r="BW206" s="155" t="e">
        <f t="shared" si="622"/>
        <v>#REF!</v>
      </c>
      <c r="BX206" s="155" t="e">
        <f t="shared" si="622"/>
        <v>#REF!</v>
      </c>
      <c r="BY206" s="155" t="e">
        <f t="shared" si="622"/>
        <v>#REF!</v>
      </c>
      <c r="BZ206" s="155" t="e">
        <f t="shared" si="622"/>
        <v>#REF!</v>
      </c>
      <c r="CA206" s="155" t="e">
        <f t="shared" si="622"/>
        <v>#REF!</v>
      </c>
      <c r="CB206" s="155" t="e">
        <f>CC206+CD206</f>
        <v>#REF!</v>
      </c>
      <c r="CC206" s="155" t="e">
        <f>CC207</f>
        <v>#REF!</v>
      </c>
      <c r="CD206" s="155" t="e">
        <f>CD208+CD223</f>
        <v>#REF!</v>
      </c>
      <c r="CE206" s="471">
        <v>1</v>
      </c>
      <c r="CF206" s="155" t="e">
        <f>CF208+CF223</f>
        <v>#REF!</v>
      </c>
      <c r="CG206" s="472"/>
      <c r="CH206" s="155" t="e">
        <f t="shared" ref="CH206:CV206" si="623">CH208+CH223</f>
        <v>#REF!</v>
      </c>
      <c r="CI206" s="155" t="e">
        <f t="shared" si="623"/>
        <v>#REF!</v>
      </c>
      <c r="CJ206" s="155" t="e">
        <f t="shared" si="623"/>
        <v>#REF!</v>
      </c>
      <c r="CK206" s="155" t="e">
        <f t="shared" si="623"/>
        <v>#REF!</v>
      </c>
      <c r="CL206" s="155" t="e">
        <f t="shared" si="623"/>
        <v>#REF!</v>
      </c>
      <c r="CM206" s="155" t="e">
        <f t="shared" si="623"/>
        <v>#REF!</v>
      </c>
      <c r="CN206" s="471" t="e">
        <f t="shared" si="623"/>
        <v>#REF!</v>
      </c>
      <c r="CO206" s="471" t="e">
        <f t="shared" si="623"/>
        <v>#REF!</v>
      </c>
      <c r="CP206" s="471" t="e">
        <f t="shared" si="623"/>
        <v>#REF!</v>
      </c>
      <c r="CQ206" s="155" t="e">
        <f t="shared" si="623"/>
        <v>#REF!</v>
      </c>
      <c r="CR206" s="155" t="e">
        <f t="shared" si="623"/>
        <v>#REF!</v>
      </c>
      <c r="CS206" s="155" t="e">
        <f t="shared" si="623"/>
        <v>#REF!</v>
      </c>
      <c r="CT206" s="155" t="e">
        <f t="shared" si="623"/>
        <v>#REF!</v>
      </c>
      <c r="CU206" s="155" t="e">
        <f t="shared" si="623"/>
        <v>#REF!</v>
      </c>
      <c r="CV206" s="155" t="e">
        <f t="shared" si="623"/>
        <v>#REF!</v>
      </c>
      <c r="CW206" s="155">
        <f>CX206+CY206</f>
        <v>919078.87049999984</v>
      </c>
      <c r="CX206" s="155">
        <f>CX207+CX239+CX252</f>
        <v>919078.87049999984</v>
      </c>
      <c r="CY206" s="155">
        <f>CY208+CY223</f>
        <v>0</v>
      </c>
      <c r="CZ206" s="155">
        <f>DA206+DB206</f>
        <v>607000</v>
      </c>
      <c r="DA206" s="155">
        <f>DA207</f>
        <v>607000</v>
      </c>
      <c r="DB206" s="155">
        <f>DB208+DB223</f>
        <v>0</v>
      </c>
      <c r="DC206" s="155">
        <f>DC207</f>
        <v>0</v>
      </c>
      <c r="DD206" s="155">
        <f>DD207</f>
        <v>0</v>
      </c>
      <c r="DE206" s="155"/>
      <c r="DF206" s="155">
        <f>DG206+DH206</f>
        <v>-50219.091979999968</v>
      </c>
      <c r="DG206" s="155">
        <f>DG207+DG239</f>
        <v>-50219.091979999968</v>
      </c>
      <c r="DH206" s="155">
        <f>DH208+DH223</f>
        <v>0</v>
      </c>
      <c r="DI206" s="155">
        <f>DJ206+DK206+DL206</f>
        <v>1061608.0107499999</v>
      </c>
      <c r="DJ206" s="155">
        <f>DJ207+DJ239</f>
        <v>868823.40501999995</v>
      </c>
      <c r="DK206" s="155">
        <f t="shared" ref="DK206:DL206" si="624">DK207+DK239</f>
        <v>192784.60573000001</v>
      </c>
      <c r="DL206" s="155">
        <f t="shared" si="624"/>
        <v>0</v>
      </c>
      <c r="DM206" s="155">
        <f>DO206+DP206+DQ206</f>
        <v>946881.01529999997</v>
      </c>
      <c r="DN206" s="409">
        <f>DM206/DI206</f>
        <v>0.89193092526784146</v>
      </c>
      <c r="DO206" s="155">
        <f>DO207+DO239</f>
        <v>826891.24430999998</v>
      </c>
      <c r="DP206" s="155">
        <f t="shared" ref="DP206:DQ206" si="625">DP207+DP239</f>
        <v>119989.77099</v>
      </c>
      <c r="DQ206" s="155">
        <f t="shared" si="625"/>
        <v>0</v>
      </c>
      <c r="DR206" s="155">
        <f>DT206+DU206</f>
        <v>41993.444160000028</v>
      </c>
      <c r="DS206" s="408">
        <f>DR206/DI206</f>
        <v>3.9556449965305641E-2</v>
      </c>
      <c r="DT206" s="155">
        <f>DT207+DT239</f>
        <v>41932.160710000026</v>
      </c>
      <c r="DU206" s="155">
        <f t="shared" ref="DU206" si="626">DU207+DU239</f>
        <v>61.283450000000698</v>
      </c>
      <c r="DV206" s="155"/>
      <c r="DW206" s="155"/>
      <c r="DX206" s="155">
        <f>DZ206+EB206+ED206</f>
        <v>551958.7143300001</v>
      </c>
      <c r="DY206" s="160">
        <f t="shared" ref="DY206:DY217" si="627">DX206/DI206</f>
        <v>0.51992704344803775</v>
      </c>
      <c r="DZ206" s="155">
        <f>DZ207</f>
        <v>464967.81410000008</v>
      </c>
      <c r="EA206" s="160">
        <f t="shared" ref="EA206:EA217" si="628">DZ206/DJ206</f>
        <v>0.53516953090058239</v>
      </c>
      <c r="EB206" s="155">
        <f>EB239</f>
        <v>86990.900229999999</v>
      </c>
      <c r="EC206" s="160">
        <f>EB206/DK206</f>
        <v>0.45123364441159308</v>
      </c>
      <c r="ED206" s="155">
        <v>0</v>
      </c>
      <c r="EE206" s="160">
        <v>0</v>
      </c>
      <c r="EF206" s="155">
        <f>EN206+EP206+ER206</f>
        <v>976571.26083999989</v>
      </c>
      <c r="EG206" s="161">
        <f t="shared" ref="EG206:EG217" si="629">EF206/DI206</f>
        <v>0.91989816481327824</v>
      </c>
      <c r="EH206" s="161">
        <f>EF206/DM206</f>
        <v>1.0313558356966246</v>
      </c>
      <c r="EI206" s="161"/>
      <c r="EJ206" s="161"/>
      <c r="EK206" s="161"/>
      <c r="EL206" s="161"/>
      <c r="EM206" s="161"/>
      <c r="EN206" s="155">
        <f>EN207</f>
        <v>783847.93855999992</v>
      </c>
      <c r="EO206" s="161">
        <f t="shared" ref="EO206:EO217" si="630">EN206/DJ206</f>
        <v>0.90219477747834853</v>
      </c>
      <c r="EP206" s="155">
        <f t="shared" ref="EP206" si="631">EP207+EP239</f>
        <v>192723.32227999999</v>
      </c>
      <c r="EQ206" s="161">
        <f>EP206/DK206</f>
        <v>0.99968211440032795</v>
      </c>
      <c r="ER206" s="155">
        <v>0</v>
      </c>
      <c r="ES206" s="161">
        <v>0</v>
      </c>
      <c r="ET206" s="155">
        <f>ET208+ET223</f>
        <v>0</v>
      </c>
      <c r="EU206" s="155">
        <f>EW206+EX206+EY206</f>
        <v>85036.749910000028</v>
      </c>
      <c r="EV206" s="161">
        <f>EU206/DI206</f>
        <v>8.0101835186721759E-2</v>
      </c>
      <c r="EW206" s="155">
        <f>EW207</f>
        <v>84975.466460000025</v>
      </c>
      <c r="EX206" s="155">
        <f t="shared" ref="EX206" si="632">EX207+EX239</f>
        <v>61.283450000002517</v>
      </c>
      <c r="EY206" s="155">
        <v>0</v>
      </c>
      <c r="EZ206" s="153">
        <f>FB206+FD206+FF206</f>
        <v>973641.20868999988</v>
      </c>
      <c r="FA206" s="161">
        <f t="shared" ref="FA206:FA217" si="633">EZ206/DI206</f>
        <v>0.91713815158774692</v>
      </c>
      <c r="FB206" s="153">
        <f>FB207</f>
        <v>849522.10826999985</v>
      </c>
      <c r="FC206" s="161">
        <f t="shared" ref="FC206:FC217" si="634">FB206/DJ206</f>
        <v>0.9777845570935606</v>
      </c>
      <c r="FD206" s="153">
        <f t="shared" ref="FD206" si="635">FD207+FD239</f>
        <v>124119.10042</v>
      </c>
      <c r="FE206" s="161">
        <f>FD206/DK206</f>
        <v>0.64382267427427331</v>
      </c>
      <c r="FF206" s="155">
        <v>0</v>
      </c>
      <c r="FG206" s="155">
        <f>FG208+FG223</f>
        <v>0</v>
      </c>
      <c r="FH206" s="153">
        <f>FJ206</f>
        <v>6743.3185599999997</v>
      </c>
      <c r="FI206" s="161">
        <f t="shared" ref="FI206:FI257" si="636">FH206/DI206</f>
        <v>6.3519853766325777E-3</v>
      </c>
      <c r="FJ206" s="153">
        <f>FJ207</f>
        <v>6743.3185599999997</v>
      </c>
      <c r="FK206" s="161">
        <f t="shared" ref="FK206:FK257" si="637">FJ206/DJ206</f>
        <v>7.7614375039134348E-3</v>
      </c>
      <c r="FL206" s="155"/>
      <c r="FM206" s="155"/>
      <c r="FN206" s="155"/>
      <c r="FO206" s="162">
        <f>FO208+FO223</f>
        <v>0</v>
      </c>
    </row>
    <row r="207" spans="2:178" s="553" customFormat="1" ht="215.25" customHeight="1" x14ac:dyDescent="0.25">
      <c r="B207" s="551" t="s">
        <v>351</v>
      </c>
      <c r="C207" s="271" t="s">
        <v>352</v>
      </c>
      <c r="D207" s="552"/>
      <c r="E207" s="264"/>
      <c r="F207" s="264"/>
      <c r="G207" s="264"/>
      <c r="H207" s="264"/>
      <c r="I207" s="264"/>
      <c r="J207" s="264"/>
      <c r="K207" s="264"/>
      <c r="L207" s="264"/>
      <c r="M207" s="264"/>
      <c r="N207" s="264"/>
      <c r="O207" s="264"/>
      <c r="P207" s="264"/>
      <c r="Q207" s="251"/>
      <c r="R207" s="251"/>
      <c r="S207" s="251"/>
      <c r="T207" s="251"/>
      <c r="U207" s="251"/>
      <c r="V207" s="251"/>
      <c r="W207" s="251"/>
      <c r="X207" s="251"/>
      <c r="Y207" s="251"/>
      <c r="Z207" s="251"/>
      <c r="AA207" s="251"/>
      <c r="AB207" s="251"/>
      <c r="AC207" s="251"/>
      <c r="AD207" s="251"/>
      <c r="AE207" s="251"/>
      <c r="AF207" s="251"/>
      <c r="AG207" s="251"/>
      <c r="AH207" s="251"/>
      <c r="AI207" s="251"/>
      <c r="AJ207" s="251"/>
      <c r="AK207" s="251"/>
      <c r="AL207" s="251"/>
      <c r="AM207" s="251"/>
      <c r="AN207" s="251"/>
      <c r="AO207" s="272"/>
      <c r="AP207" s="251"/>
      <c r="AQ207" s="251"/>
      <c r="AR207" s="251"/>
      <c r="AS207" s="251"/>
      <c r="AT207" s="251"/>
      <c r="AU207" s="251"/>
      <c r="AV207" s="251"/>
      <c r="AW207" s="251"/>
      <c r="AX207" s="251"/>
      <c r="AY207" s="251"/>
      <c r="AZ207" s="251"/>
      <c r="BA207" s="251"/>
      <c r="BB207" s="251"/>
      <c r="BC207" s="251"/>
      <c r="BD207" s="251"/>
      <c r="BE207" s="251"/>
      <c r="BF207" s="251"/>
      <c r="BG207" s="251"/>
      <c r="BH207" s="251"/>
      <c r="BI207" s="251"/>
      <c r="BJ207" s="251"/>
      <c r="BK207" s="273"/>
      <c r="BL207" s="251"/>
      <c r="BM207" s="251"/>
      <c r="BN207" s="251"/>
      <c r="BO207" s="251"/>
      <c r="BP207" s="251"/>
      <c r="BQ207" s="251"/>
      <c r="BR207" s="251"/>
      <c r="BS207" s="251"/>
      <c r="BT207" s="251"/>
      <c r="BU207" s="251"/>
      <c r="BV207" s="251"/>
      <c r="BW207" s="251"/>
      <c r="BX207" s="251"/>
      <c r="BY207" s="251"/>
      <c r="BZ207" s="251"/>
      <c r="CA207" s="251"/>
      <c r="CB207" s="251" t="e">
        <f>CC207</f>
        <v>#REF!</v>
      </c>
      <c r="CC207" s="251" t="e">
        <f>CC208+CC223</f>
        <v>#REF!</v>
      </c>
      <c r="CD207" s="251">
        <v>0</v>
      </c>
      <c r="CE207" s="251"/>
      <c r="CF207" s="251"/>
      <c r="CG207" s="251"/>
      <c r="CH207" s="251"/>
      <c r="CI207" s="251"/>
      <c r="CJ207" s="251"/>
      <c r="CK207" s="251"/>
      <c r="CL207" s="251"/>
      <c r="CM207" s="251"/>
      <c r="CN207" s="251"/>
      <c r="CO207" s="251"/>
      <c r="CP207" s="251"/>
      <c r="CQ207" s="251"/>
      <c r="CR207" s="251"/>
      <c r="CS207" s="251"/>
      <c r="CT207" s="251">
        <f>CT208</f>
        <v>78590</v>
      </c>
      <c r="CU207" s="251">
        <f>CU208</f>
        <v>78590</v>
      </c>
      <c r="CV207" s="251"/>
      <c r="CW207" s="251">
        <f>CX207</f>
        <v>919078.87049999984</v>
      </c>
      <c r="CX207" s="251">
        <f>CX208+CX223</f>
        <v>919078.87049999984</v>
      </c>
      <c r="CY207" s="251">
        <v>0</v>
      </c>
      <c r="CZ207" s="251">
        <f>DA207</f>
        <v>607000</v>
      </c>
      <c r="DA207" s="251">
        <f>DA208+DA223</f>
        <v>607000</v>
      </c>
      <c r="DB207" s="251">
        <v>0</v>
      </c>
      <c r="DC207" s="251">
        <f>DC208</f>
        <v>0</v>
      </c>
      <c r="DD207" s="251">
        <f>DD208</f>
        <v>0</v>
      </c>
      <c r="DE207" s="251"/>
      <c r="DF207" s="251">
        <f>DG207</f>
        <v>-50219.091979999968</v>
      </c>
      <c r="DG207" s="251">
        <f>DG208+DG223</f>
        <v>-50219.091979999968</v>
      </c>
      <c r="DH207" s="251">
        <v>0</v>
      </c>
      <c r="DI207" s="251">
        <f t="shared" ref="DI207:DI238" si="638">DJ207</f>
        <v>868823.40501999995</v>
      </c>
      <c r="DJ207" s="251">
        <f>DJ208+DJ223</f>
        <v>868823.40501999995</v>
      </c>
      <c r="DK207" s="251">
        <f t="shared" ref="DK207:DL207" si="639">DK208+DK223</f>
        <v>0</v>
      </c>
      <c r="DL207" s="251">
        <f t="shared" si="639"/>
        <v>0</v>
      </c>
      <c r="DM207" s="171">
        <f t="shared" ref="DM207:DM258" si="640">DO207+DP207+DQ207</f>
        <v>826891.24430999998</v>
      </c>
      <c r="DN207" s="189">
        <f t="shared" ref="DN207:DN254" si="641">DM207/DI207</f>
        <v>0.95173684264521541</v>
      </c>
      <c r="DO207" s="251">
        <f>DO208+DO223</f>
        <v>826891.24430999998</v>
      </c>
      <c r="DP207" s="251">
        <f t="shared" ref="DP207:DQ207" si="642">DP208+DP223</f>
        <v>0</v>
      </c>
      <c r="DQ207" s="251">
        <f t="shared" si="642"/>
        <v>0</v>
      </c>
      <c r="DR207" s="171">
        <f>DT207+DU207</f>
        <v>41932.160710000026</v>
      </c>
      <c r="DS207" s="224">
        <f>DR207/DI207</f>
        <v>4.8263157354784619E-2</v>
      </c>
      <c r="DT207" s="251">
        <f>DT208+DT223</f>
        <v>41932.160710000026</v>
      </c>
      <c r="DU207" s="251"/>
      <c r="DV207" s="251"/>
      <c r="DW207" s="251"/>
      <c r="DX207" s="251">
        <f>DZ207</f>
        <v>464967.81410000008</v>
      </c>
      <c r="DY207" s="176">
        <f t="shared" si="627"/>
        <v>0.53516953090058239</v>
      </c>
      <c r="DZ207" s="251">
        <f>DZ208+DZ223</f>
        <v>464967.81410000008</v>
      </c>
      <c r="EA207" s="176">
        <f t="shared" si="628"/>
        <v>0.53516953090058239</v>
      </c>
      <c r="EB207" s="251">
        <v>0</v>
      </c>
      <c r="EC207" s="176">
        <v>0</v>
      </c>
      <c r="ED207" s="251">
        <v>0</v>
      </c>
      <c r="EE207" s="176">
        <v>0</v>
      </c>
      <c r="EF207" s="251">
        <f>EN207</f>
        <v>783847.93855999992</v>
      </c>
      <c r="EG207" s="188">
        <f t="shared" si="629"/>
        <v>0.90219477747834853</v>
      </c>
      <c r="EH207" s="188">
        <f t="shared" ref="EH207:EH258" si="643">EF207/DM207</f>
        <v>0.94794562640953151</v>
      </c>
      <c r="EI207" s="188"/>
      <c r="EJ207" s="188"/>
      <c r="EK207" s="188"/>
      <c r="EL207" s="188"/>
      <c r="EM207" s="188"/>
      <c r="EN207" s="251">
        <f>EN208+EN223</f>
        <v>783847.93855999992</v>
      </c>
      <c r="EO207" s="188">
        <f t="shared" si="630"/>
        <v>0.90219477747834853</v>
      </c>
      <c r="EP207" s="251">
        <v>0</v>
      </c>
      <c r="EQ207" s="188">
        <v>0</v>
      </c>
      <c r="ER207" s="251">
        <v>0</v>
      </c>
      <c r="ES207" s="188">
        <v>0</v>
      </c>
      <c r="ET207" s="251">
        <v>0</v>
      </c>
      <c r="EU207" s="171">
        <f>EW207+EX207+EY207</f>
        <v>84975.466460000025</v>
      </c>
      <c r="EV207" s="188">
        <f t="shared" ref="EV207:EV258" si="644">EU207/DI207</f>
        <v>9.7805222521651483E-2</v>
      </c>
      <c r="EW207" s="251">
        <f>EW208+EW223</f>
        <v>84975.466460000025</v>
      </c>
      <c r="EX207" s="251">
        <v>0</v>
      </c>
      <c r="EY207" s="251">
        <v>0</v>
      </c>
      <c r="EZ207" s="264">
        <f>FB207</f>
        <v>849522.10826999985</v>
      </c>
      <c r="FA207" s="188">
        <f t="shared" si="633"/>
        <v>0.9777845570935606</v>
      </c>
      <c r="FB207" s="264">
        <f>FB208+FB223</f>
        <v>849522.10826999985</v>
      </c>
      <c r="FC207" s="188">
        <f t="shared" si="634"/>
        <v>0.9777845570935606</v>
      </c>
      <c r="FD207" s="264">
        <f>FD208+FD223</f>
        <v>0</v>
      </c>
      <c r="FE207" s="251"/>
      <c r="FF207" s="251"/>
      <c r="FG207" s="251">
        <v>0</v>
      </c>
      <c r="FH207" s="264">
        <f>FJ207</f>
        <v>6743.3185599999997</v>
      </c>
      <c r="FI207" s="188">
        <f t="shared" si="636"/>
        <v>7.7614375039134348E-3</v>
      </c>
      <c r="FJ207" s="264">
        <f>FJ208+FJ223</f>
        <v>6743.3185599999997</v>
      </c>
      <c r="FK207" s="188">
        <f t="shared" si="637"/>
        <v>7.7614375039134348E-3</v>
      </c>
      <c r="FL207" s="251"/>
      <c r="FM207" s="251"/>
      <c r="FN207" s="251"/>
      <c r="FO207" s="267">
        <v>0</v>
      </c>
      <c r="FP207" s="266"/>
      <c r="FQ207" s="266"/>
      <c r="FR207" s="266"/>
      <c r="FS207" s="266"/>
      <c r="FT207" s="266"/>
      <c r="FU207" s="266"/>
      <c r="FV207" s="266"/>
    </row>
    <row r="208" spans="2:178" s="557" customFormat="1" ht="33" customHeight="1" x14ac:dyDescent="0.2">
      <c r="B208" s="554" t="s">
        <v>353</v>
      </c>
      <c r="C208" s="493" t="s">
        <v>354</v>
      </c>
      <c r="D208" s="555" t="s">
        <v>355</v>
      </c>
      <c r="E208" s="209">
        <f t="shared" ref="E208:E214" si="645">F208+G208</f>
        <v>311400.33035999996</v>
      </c>
      <c r="F208" s="209">
        <f>F209+F210</f>
        <v>304970.33416999999</v>
      </c>
      <c r="G208" s="209">
        <f>G209+G210</f>
        <v>6429.9961899999998</v>
      </c>
      <c r="H208" s="209">
        <f t="shared" ref="H208:H214" si="646">I208+J208</f>
        <v>7.2759576141834259E-12</v>
      </c>
      <c r="I208" s="209">
        <f>I209+I210</f>
        <v>7.2759576141834259E-12</v>
      </c>
      <c r="J208" s="209">
        <f>J209+J210</f>
        <v>0</v>
      </c>
      <c r="K208" s="209">
        <f t="shared" ref="K208:K214" si="647">L208+M208</f>
        <v>311400.33035999996</v>
      </c>
      <c r="L208" s="209">
        <f>L209+L210</f>
        <v>304970.33416999999</v>
      </c>
      <c r="M208" s="209">
        <f>M209+M210</f>
        <v>6429.9961899999998</v>
      </c>
      <c r="N208" s="209">
        <f t="shared" ref="N208:N214" si="648">O208+P208</f>
        <v>0</v>
      </c>
      <c r="O208" s="209">
        <f>O209+O210</f>
        <v>0</v>
      </c>
      <c r="P208" s="209">
        <f>P209+P210</f>
        <v>0</v>
      </c>
      <c r="Q208" s="210">
        <f t="shared" ref="Q208:Q214" si="649">R208+S208</f>
        <v>311400.33035999996</v>
      </c>
      <c r="R208" s="210">
        <f>R209+R210</f>
        <v>304970.33416999999</v>
      </c>
      <c r="S208" s="210">
        <f>S209+S210</f>
        <v>6429.9961899999998</v>
      </c>
      <c r="T208" s="210">
        <f t="shared" ref="T208:T214" si="650">U208+V208</f>
        <v>247700</v>
      </c>
      <c r="U208" s="210">
        <f>U209+U210</f>
        <v>247700</v>
      </c>
      <c r="V208" s="210">
        <f>V209+V210</f>
        <v>0</v>
      </c>
      <c r="W208" s="210">
        <f t="shared" ref="W208:W214" si="651">X208+Y208</f>
        <v>63498.784280000007</v>
      </c>
      <c r="X208" s="210">
        <f t="shared" ref="X208:AN208" si="652">X209+X210</f>
        <v>63498.784280000007</v>
      </c>
      <c r="Y208" s="210">
        <f t="shared" si="652"/>
        <v>0</v>
      </c>
      <c r="Z208" s="210">
        <f t="shared" si="652"/>
        <v>311198.78428000002</v>
      </c>
      <c r="AA208" s="210">
        <f t="shared" si="652"/>
        <v>311198.78428000002</v>
      </c>
      <c r="AB208" s="210">
        <f t="shared" si="652"/>
        <v>0</v>
      </c>
      <c r="AC208" s="210">
        <f t="shared" si="652"/>
        <v>0</v>
      </c>
      <c r="AD208" s="210">
        <f t="shared" si="652"/>
        <v>0</v>
      </c>
      <c r="AE208" s="210">
        <f t="shared" si="652"/>
        <v>0</v>
      </c>
      <c r="AF208" s="210">
        <f t="shared" si="652"/>
        <v>311198.78428000002</v>
      </c>
      <c r="AG208" s="210">
        <f t="shared" si="652"/>
        <v>311198.78428000002</v>
      </c>
      <c r="AH208" s="210">
        <f t="shared" si="652"/>
        <v>0</v>
      </c>
      <c r="AI208" s="210">
        <f t="shared" si="652"/>
        <v>0</v>
      </c>
      <c r="AJ208" s="210">
        <f t="shared" si="652"/>
        <v>259255.57467</v>
      </c>
      <c r="AK208" s="210">
        <f t="shared" si="652"/>
        <v>30732.734270000001</v>
      </c>
      <c r="AL208" s="210">
        <f t="shared" si="652"/>
        <v>26903.971130000002</v>
      </c>
      <c r="AM208" s="210">
        <f t="shared" si="652"/>
        <v>0</v>
      </c>
      <c r="AN208" s="210">
        <f t="shared" si="652"/>
        <v>0</v>
      </c>
      <c r="AO208" s="216">
        <v>1</v>
      </c>
      <c r="AP208" s="210">
        <f t="shared" ref="AP208:BJ208" si="653">AP209+AP210</f>
        <v>259534.09055000002</v>
      </c>
      <c r="AQ208" s="210">
        <f t="shared" si="653"/>
        <v>20931.959460000002</v>
      </c>
      <c r="AR208" s="210">
        <f t="shared" si="653"/>
        <v>30732.734270000001</v>
      </c>
      <c r="AS208" s="210">
        <f t="shared" si="653"/>
        <v>262000</v>
      </c>
      <c r="AT208" s="210">
        <f t="shared" si="653"/>
        <v>262000</v>
      </c>
      <c r="AU208" s="210">
        <f t="shared" si="653"/>
        <v>0</v>
      </c>
      <c r="AV208" s="210">
        <f t="shared" si="653"/>
        <v>0</v>
      </c>
      <c r="AW208" s="210">
        <f t="shared" si="653"/>
        <v>0</v>
      </c>
      <c r="AX208" s="210">
        <f t="shared" si="653"/>
        <v>0</v>
      </c>
      <c r="AY208" s="210">
        <f t="shared" si="653"/>
        <v>262000</v>
      </c>
      <c r="AZ208" s="210">
        <f t="shared" si="653"/>
        <v>262000</v>
      </c>
      <c r="BA208" s="210">
        <f t="shared" si="653"/>
        <v>0</v>
      </c>
      <c r="BB208" s="210">
        <f t="shared" si="653"/>
        <v>262000</v>
      </c>
      <c r="BC208" s="210">
        <f t="shared" si="653"/>
        <v>262000</v>
      </c>
      <c r="BD208" s="210">
        <f t="shared" si="653"/>
        <v>0</v>
      </c>
      <c r="BE208" s="210">
        <f t="shared" si="653"/>
        <v>0</v>
      </c>
      <c r="BF208" s="210">
        <f t="shared" si="653"/>
        <v>0</v>
      </c>
      <c r="BG208" s="210">
        <f t="shared" si="653"/>
        <v>0</v>
      </c>
      <c r="BH208" s="210">
        <f t="shared" si="653"/>
        <v>234770.11370000002</v>
      </c>
      <c r="BI208" s="210">
        <f t="shared" si="653"/>
        <v>234770.11370000002</v>
      </c>
      <c r="BJ208" s="210">
        <f t="shared" si="653"/>
        <v>0</v>
      </c>
      <c r="BK208" s="556">
        <v>1</v>
      </c>
      <c r="BL208" s="210">
        <f t="shared" ref="BL208:CD208" si="654">BL209+BL210</f>
        <v>260000</v>
      </c>
      <c r="BM208" s="210">
        <f t="shared" si="654"/>
        <v>0</v>
      </c>
      <c r="BN208" s="210">
        <f t="shared" si="654"/>
        <v>0</v>
      </c>
      <c r="BO208" s="210">
        <f t="shared" si="654"/>
        <v>0</v>
      </c>
      <c r="BP208" s="210">
        <f t="shared" si="654"/>
        <v>0</v>
      </c>
      <c r="BQ208" s="210">
        <f t="shared" si="654"/>
        <v>0</v>
      </c>
      <c r="BR208" s="210">
        <f t="shared" si="654"/>
        <v>0</v>
      </c>
      <c r="BS208" s="210">
        <f t="shared" si="654"/>
        <v>234293.22948000001</v>
      </c>
      <c r="BT208" s="210">
        <f t="shared" si="654"/>
        <v>234293.22948000001</v>
      </c>
      <c r="BU208" s="210">
        <f t="shared" si="654"/>
        <v>0</v>
      </c>
      <c r="BV208" s="210">
        <f t="shared" si="654"/>
        <v>262000</v>
      </c>
      <c r="BW208" s="210">
        <f t="shared" si="654"/>
        <v>262000</v>
      </c>
      <c r="BX208" s="210">
        <f t="shared" si="654"/>
        <v>0</v>
      </c>
      <c r="BY208" s="210">
        <f t="shared" si="654"/>
        <v>-143095.93861000001</v>
      </c>
      <c r="BZ208" s="210">
        <f t="shared" si="654"/>
        <v>-143095.93861000001</v>
      </c>
      <c r="CA208" s="210">
        <f t="shared" si="654"/>
        <v>0</v>
      </c>
      <c r="CB208" s="210">
        <f t="shared" si="654"/>
        <v>91674.175090000004</v>
      </c>
      <c r="CC208" s="210">
        <f t="shared" si="654"/>
        <v>91674.175090000004</v>
      </c>
      <c r="CD208" s="210">
        <f t="shared" si="654"/>
        <v>0</v>
      </c>
      <c r="CE208" s="210">
        <v>1</v>
      </c>
      <c r="CF208" s="210">
        <f>CF209+CF210</f>
        <v>262000</v>
      </c>
      <c r="CG208" s="210"/>
      <c r="CH208" s="210">
        <f t="shared" ref="CH208:DH208" si="655">CH209+CH210</f>
        <v>262000</v>
      </c>
      <c r="CI208" s="210">
        <f t="shared" si="655"/>
        <v>262000</v>
      </c>
      <c r="CJ208" s="210">
        <f t="shared" si="655"/>
        <v>0</v>
      </c>
      <c r="CK208" s="210">
        <f t="shared" si="655"/>
        <v>0</v>
      </c>
      <c r="CL208" s="210">
        <f t="shared" si="655"/>
        <v>0</v>
      </c>
      <c r="CM208" s="210">
        <f t="shared" si="655"/>
        <v>0</v>
      </c>
      <c r="CN208" s="210">
        <f t="shared" si="655"/>
        <v>0</v>
      </c>
      <c r="CO208" s="210">
        <f t="shared" si="655"/>
        <v>0</v>
      </c>
      <c r="CP208" s="210">
        <f t="shared" si="655"/>
        <v>0</v>
      </c>
      <c r="CQ208" s="210">
        <f t="shared" si="655"/>
        <v>262000</v>
      </c>
      <c r="CR208" s="210">
        <f t="shared" si="655"/>
        <v>262000</v>
      </c>
      <c r="CS208" s="210">
        <f t="shared" si="655"/>
        <v>0</v>
      </c>
      <c r="CT208" s="210">
        <f t="shared" si="655"/>
        <v>78590</v>
      </c>
      <c r="CU208" s="210">
        <f t="shared" si="655"/>
        <v>78590</v>
      </c>
      <c r="CV208" s="210">
        <f t="shared" si="655"/>
        <v>0</v>
      </c>
      <c r="CW208" s="210">
        <f t="shared" si="655"/>
        <v>284816.88266</v>
      </c>
      <c r="CX208" s="210">
        <f t="shared" si="655"/>
        <v>284816.88266</v>
      </c>
      <c r="CY208" s="210">
        <f t="shared" si="655"/>
        <v>0</v>
      </c>
      <c r="CZ208" s="210">
        <f t="shared" si="655"/>
        <v>107000</v>
      </c>
      <c r="DA208" s="210">
        <f t="shared" si="655"/>
        <v>107000</v>
      </c>
      <c r="DB208" s="210">
        <f t="shared" si="655"/>
        <v>0</v>
      </c>
      <c r="DC208" s="210">
        <f t="shared" si="655"/>
        <v>0</v>
      </c>
      <c r="DD208" s="210">
        <f t="shared" si="655"/>
        <v>0</v>
      </c>
      <c r="DE208" s="210">
        <f t="shared" si="655"/>
        <v>0</v>
      </c>
      <c r="DF208" s="210">
        <f t="shared" si="655"/>
        <v>7437.8496899999736</v>
      </c>
      <c r="DG208" s="210">
        <f t="shared" si="655"/>
        <v>7437.8496899999736</v>
      </c>
      <c r="DH208" s="210">
        <f t="shared" si="655"/>
        <v>0</v>
      </c>
      <c r="DI208" s="261">
        <f t="shared" si="638"/>
        <v>292254.73234999995</v>
      </c>
      <c r="DJ208" s="261">
        <f t="shared" ref="DJ208:FB208" si="656">DJ209+DJ210</f>
        <v>292254.73234999995</v>
      </c>
      <c r="DK208" s="261">
        <f t="shared" si="656"/>
        <v>0</v>
      </c>
      <c r="DL208" s="261">
        <f t="shared" si="656"/>
        <v>0</v>
      </c>
      <c r="DM208" s="155">
        <f t="shared" si="640"/>
        <v>277518.56943999999</v>
      </c>
      <c r="DN208" s="409">
        <f t="shared" si="641"/>
        <v>0.94957767564101525</v>
      </c>
      <c r="DO208" s="261">
        <f t="shared" ref="DO208:DQ208" si="657">DO209+DO210</f>
        <v>277518.56943999999</v>
      </c>
      <c r="DP208" s="261">
        <f t="shared" si="657"/>
        <v>0</v>
      </c>
      <c r="DQ208" s="261">
        <f t="shared" si="657"/>
        <v>0</v>
      </c>
      <c r="DR208" s="261">
        <f>DT208</f>
        <v>14736.162909999999</v>
      </c>
      <c r="DS208" s="423">
        <f t="shared" ref="DS208:DS254" si="658">DR208/DI208</f>
        <v>5.0422324358984846E-2</v>
      </c>
      <c r="DT208" s="261">
        <f t="shared" ref="DT208" si="659">DT209+DT210</f>
        <v>14736.162909999999</v>
      </c>
      <c r="DU208" s="261"/>
      <c r="DV208" s="261"/>
      <c r="DW208" s="261"/>
      <c r="DX208" s="210">
        <f>DZ208+EB208+ED208</f>
        <v>52067.656300000002</v>
      </c>
      <c r="DY208" s="215">
        <f t="shared" si="627"/>
        <v>0.1781584711437437</v>
      </c>
      <c r="DZ208" s="210">
        <f t="shared" si="656"/>
        <v>52067.656300000002</v>
      </c>
      <c r="EA208" s="215">
        <f t="shared" si="628"/>
        <v>0.1781584711437437</v>
      </c>
      <c r="EB208" s="210">
        <v>0</v>
      </c>
      <c r="EC208" s="215">
        <v>0</v>
      </c>
      <c r="ED208" s="210">
        <v>0</v>
      </c>
      <c r="EE208" s="215">
        <v>0</v>
      </c>
      <c r="EF208" s="210">
        <f t="shared" ref="EF208" si="660">EF209+EF210</f>
        <v>238953.90639000002</v>
      </c>
      <c r="EG208" s="216">
        <f t="shared" si="629"/>
        <v>0.81762202606126611</v>
      </c>
      <c r="EH208" s="161">
        <f t="shared" si="643"/>
        <v>0.86103754019841283</v>
      </c>
      <c r="EI208" s="216"/>
      <c r="EJ208" s="216"/>
      <c r="EK208" s="216"/>
      <c r="EL208" s="216"/>
      <c r="EM208" s="216"/>
      <c r="EN208" s="210">
        <f t="shared" ref="EN208" si="661">EN209+EN210</f>
        <v>238953.90639000002</v>
      </c>
      <c r="EO208" s="216">
        <f t="shared" si="630"/>
        <v>0.81762202606126611</v>
      </c>
      <c r="EP208" s="210">
        <v>0</v>
      </c>
      <c r="EQ208" s="216">
        <v>0</v>
      </c>
      <c r="ER208" s="210">
        <v>0</v>
      </c>
      <c r="ES208" s="216">
        <v>0</v>
      </c>
      <c r="ET208" s="210">
        <f t="shared" si="656"/>
        <v>0</v>
      </c>
      <c r="EU208" s="210">
        <f t="shared" si="656"/>
        <v>53300.825959999995</v>
      </c>
      <c r="EV208" s="216">
        <f t="shared" si="644"/>
        <v>0.18237797393873409</v>
      </c>
      <c r="EW208" s="210">
        <f t="shared" ref="EW208" si="662">EW209+EW210</f>
        <v>53300.825959999995</v>
      </c>
      <c r="EX208" s="210"/>
      <c r="EY208" s="210"/>
      <c r="EZ208" s="209">
        <f t="shared" si="656"/>
        <v>274419.99387999997</v>
      </c>
      <c r="FA208" s="161">
        <f t="shared" si="633"/>
        <v>0.9389753646533211</v>
      </c>
      <c r="FB208" s="209">
        <f t="shared" si="656"/>
        <v>274419.99387999997</v>
      </c>
      <c r="FC208" s="161">
        <f t="shared" si="634"/>
        <v>0.9389753646533211</v>
      </c>
      <c r="FD208" s="209"/>
      <c r="FE208" s="210"/>
      <c r="FF208" s="210"/>
      <c r="FG208" s="210">
        <f t="shared" ref="FG208:FJ208" si="663">FG209+FG210</f>
        <v>0</v>
      </c>
      <c r="FH208" s="209">
        <f t="shared" si="663"/>
        <v>6743.3185599999997</v>
      </c>
      <c r="FI208" s="161">
        <f t="shared" si="636"/>
        <v>2.3073428121342793E-2</v>
      </c>
      <c r="FJ208" s="209">
        <f t="shared" si="663"/>
        <v>6743.3185599999997</v>
      </c>
      <c r="FK208" s="161">
        <f t="shared" si="637"/>
        <v>2.3073428121342793E-2</v>
      </c>
      <c r="FL208" s="210"/>
      <c r="FM208" s="210"/>
      <c r="FN208" s="210"/>
      <c r="FO208" s="217">
        <f t="shared" ref="FO208" si="664">FO209+FO210</f>
        <v>0</v>
      </c>
      <c r="FP208" s="458"/>
      <c r="FQ208" s="458"/>
      <c r="FR208" s="458"/>
      <c r="FS208" s="458"/>
      <c r="FT208" s="458"/>
      <c r="FU208" s="458"/>
      <c r="FV208" s="458"/>
    </row>
    <row r="209" spans="2:178" s="148" customFormat="1" ht="16.5" hidden="1" customHeight="1" x14ac:dyDescent="0.25">
      <c r="B209" s="558"/>
      <c r="C209" s="230" t="s">
        <v>356</v>
      </c>
      <c r="D209" s="231" t="s">
        <v>357</v>
      </c>
      <c r="E209" s="232">
        <f t="shared" si="645"/>
        <v>252043.97017999997</v>
      </c>
      <c r="F209" s="232">
        <f>F212+F215+F218+F221</f>
        <v>252043.97017999997</v>
      </c>
      <c r="G209" s="232">
        <f>G212+G215+G218+G221</f>
        <v>0</v>
      </c>
      <c r="H209" s="232">
        <f t="shared" si="646"/>
        <v>7.2759576141834259E-12</v>
      </c>
      <c r="I209" s="232">
        <f>I212+I215+I218+I221</f>
        <v>7.2759576141834259E-12</v>
      </c>
      <c r="J209" s="232">
        <f>J212+J215+J218+J221</f>
        <v>0</v>
      </c>
      <c r="K209" s="232">
        <f t="shared" si="647"/>
        <v>252043.97018</v>
      </c>
      <c r="L209" s="232">
        <f>L212+L215+L218+L221</f>
        <v>252043.97018</v>
      </c>
      <c r="M209" s="232">
        <f>M212+M215+M218+M221</f>
        <v>0</v>
      </c>
      <c r="N209" s="232">
        <f t="shared" si="648"/>
        <v>0</v>
      </c>
      <c r="O209" s="232">
        <f>O212+O215+O218+O221</f>
        <v>0</v>
      </c>
      <c r="P209" s="232">
        <f>P212+P215+P218+P221</f>
        <v>0</v>
      </c>
      <c r="Q209" s="233">
        <f t="shared" si="649"/>
        <v>252043.97018</v>
      </c>
      <c r="R209" s="233">
        <f>R212+R215+R218+R221</f>
        <v>252043.97018</v>
      </c>
      <c r="S209" s="233">
        <f>S212+S215+S218+S221</f>
        <v>0</v>
      </c>
      <c r="T209" s="233">
        <f t="shared" si="650"/>
        <v>247700</v>
      </c>
      <c r="U209" s="233">
        <f>U212+U215+U218+U221</f>
        <v>247700</v>
      </c>
      <c r="V209" s="233">
        <f>V212+V215+V218+V221</f>
        <v>0</v>
      </c>
      <c r="W209" s="233">
        <f t="shared" si="651"/>
        <v>25174.96230000001</v>
      </c>
      <c r="X209" s="233">
        <f t="shared" ref="X209:AN210" si="665">X212+X215+X218+X221</f>
        <v>25174.96230000001</v>
      </c>
      <c r="Y209" s="233">
        <f t="shared" si="665"/>
        <v>0</v>
      </c>
      <c r="Z209" s="233">
        <f t="shared" si="665"/>
        <v>272874.96230000001</v>
      </c>
      <c r="AA209" s="233">
        <f t="shared" si="665"/>
        <v>272874.96230000001</v>
      </c>
      <c r="AB209" s="233">
        <f t="shared" si="665"/>
        <v>0</v>
      </c>
      <c r="AC209" s="233">
        <f t="shared" si="665"/>
        <v>0</v>
      </c>
      <c r="AD209" s="233">
        <f t="shared" si="665"/>
        <v>0</v>
      </c>
      <c r="AE209" s="233">
        <f t="shared" si="665"/>
        <v>0</v>
      </c>
      <c r="AF209" s="233">
        <f t="shared" si="665"/>
        <v>272874.96230000001</v>
      </c>
      <c r="AG209" s="233">
        <f t="shared" si="665"/>
        <v>272874.96230000001</v>
      </c>
      <c r="AH209" s="233">
        <f t="shared" si="665"/>
        <v>0</v>
      </c>
      <c r="AI209" s="233">
        <f t="shared" si="665"/>
        <v>0</v>
      </c>
      <c r="AJ209" s="233">
        <f t="shared" si="665"/>
        <v>225521.36230000001</v>
      </c>
      <c r="AK209" s="233">
        <f t="shared" si="665"/>
        <v>26746.553980000001</v>
      </c>
      <c r="AL209" s="233">
        <f t="shared" si="665"/>
        <v>0</v>
      </c>
      <c r="AM209" s="233">
        <f t="shared" si="665"/>
        <v>0</v>
      </c>
      <c r="AN209" s="233">
        <f t="shared" si="665"/>
        <v>0</v>
      </c>
      <c r="AO209" s="427">
        <v>1</v>
      </c>
      <c r="AP209" s="233">
        <f t="shared" ref="AP209:CD210" si="666">AP212+AP215+AP218+AP221</f>
        <v>225521.36230000001</v>
      </c>
      <c r="AQ209" s="233">
        <f t="shared" si="666"/>
        <v>20607.046020000002</v>
      </c>
      <c r="AR209" s="233">
        <f t="shared" si="666"/>
        <v>26746.553980000001</v>
      </c>
      <c r="AS209" s="233">
        <f t="shared" si="666"/>
        <v>260000</v>
      </c>
      <c r="AT209" s="233">
        <f t="shared" si="666"/>
        <v>260000</v>
      </c>
      <c r="AU209" s="233">
        <f t="shared" si="666"/>
        <v>0</v>
      </c>
      <c r="AV209" s="233">
        <f t="shared" si="666"/>
        <v>0</v>
      </c>
      <c r="AW209" s="233">
        <f t="shared" si="666"/>
        <v>0</v>
      </c>
      <c r="AX209" s="233">
        <f t="shared" si="666"/>
        <v>0</v>
      </c>
      <c r="AY209" s="233">
        <f t="shared" si="666"/>
        <v>260000</v>
      </c>
      <c r="AZ209" s="233">
        <f t="shared" si="666"/>
        <v>260000</v>
      </c>
      <c r="BA209" s="233">
        <f t="shared" si="666"/>
        <v>0</v>
      </c>
      <c r="BB209" s="233">
        <f t="shared" si="666"/>
        <v>262000</v>
      </c>
      <c r="BC209" s="233">
        <f t="shared" si="666"/>
        <v>262000</v>
      </c>
      <c r="BD209" s="233">
        <f t="shared" si="666"/>
        <v>0</v>
      </c>
      <c r="BE209" s="233">
        <f t="shared" si="666"/>
        <v>0</v>
      </c>
      <c r="BF209" s="233">
        <f t="shared" si="666"/>
        <v>0</v>
      </c>
      <c r="BG209" s="233">
        <f t="shared" si="666"/>
        <v>0</v>
      </c>
      <c r="BH209" s="233">
        <f t="shared" si="666"/>
        <v>232293.22948000001</v>
      </c>
      <c r="BI209" s="233">
        <f t="shared" si="666"/>
        <v>232293.22948000001</v>
      </c>
      <c r="BJ209" s="233">
        <f t="shared" si="666"/>
        <v>0</v>
      </c>
      <c r="BK209" s="233">
        <f t="shared" si="666"/>
        <v>4</v>
      </c>
      <c r="BL209" s="233">
        <f t="shared" si="666"/>
        <v>260000</v>
      </c>
      <c r="BM209" s="233">
        <f t="shared" si="666"/>
        <v>0</v>
      </c>
      <c r="BN209" s="233">
        <f t="shared" si="666"/>
        <v>0</v>
      </c>
      <c r="BO209" s="233">
        <f t="shared" si="666"/>
        <v>0</v>
      </c>
      <c r="BP209" s="233">
        <f t="shared" si="666"/>
        <v>0</v>
      </c>
      <c r="BQ209" s="233">
        <f t="shared" si="666"/>
        <v>0</v>
      </c>
      <c r="BR209" s="233">
        <f t="shared" si="666"/>
        <v>0</v>
      </c>
      <c r="BS209" s="233">
        <f t="shared" si="666"/>
        <v>232293.22948000001</v>
      </c>
      <c r="BT209" s="233">
        <f t="shared" si="666"/>
        <v>232293.22948000001</v>
      </c>
      <c r="BU209" s="233">
        <f t="shared" si="666"/>
        <v>0</v>
      </c>
      <c r="BV209" s="233">
        <f t="shared" si="666"/>
        <v>262000</v>
      </c>
      <c r="BW209" s="233">
        <f t="shared" si="666"/>
        <v>262000</v>
      </c>
      <c r="BX209" s="233">
        <f t="shared" si="666"/>
        <v>0</v>
      </c>
      <c r="BY209" s="233">
        <f t="shared" si="666"/>
        <v>-149854.80285000001</v>
      </c>
      <c r="BZ209" s="233">
        <f t="shared" si="666"/>
        <v>-149854.80285000001</v>
      </c>
      <c r="CA209" s="233">
        <f t="shared" si="666"/>
        <v>0</v>
      </c>
      <c r="CB209" s="233">
        <f t="shared" si="666"/>
        <v>82438.426630000002</v>
      </c>
      <c r="CC209" s="233">
        <f t="shared" si="666"/>
        <v>82438.426630000002</v>
      </c>
      <c r="CD209" s="233">
        <f t="shared" si="666"/>
        <v>0</v>
      </c>
      <c r="CE209" s="233">
        <v>1</v>
      </c>
      <c r="CF209" s="233">
        <f t="shared" ref="CF209:CF222" si="667">BV209</f>
        <v>262000</v>
      </c>
      <c r="CG209" s="233"/>
      <c r="CH209" s="233">
        <f t="shared" ref="CH209:DB210" si="668">CH212+CH215+CH218+CH221</f>
        <v>260000</v>
      </c>
      <c r="CI209" s="233">
        <f t="shared" si="668"/>
        <v>260000</v>
      </c>
      <c r="CJ209" s="233">
        <f t="shared" si="668"/>
        <v>0</v>
      </c>
      <c r="CK209" s="233">
        <f t="shared" si="668"/>
        <v>0</v>
      </c>
      <c r="CL209" s="233">
        <f t="shared" si="668"/>
        <v>0</v>
      </c>
      <c r="CM209" s="233">
        <f t="shared" si="668"/>
        <v>0</v>
      </c>
      <c r="CN209" s="233">
        <f t="shared" si="668"/>
        <v>0</v>
      </c>
      <c r="CO209" s="233">
        <f t="shared" si="668"/>
        <v>0</v>
      </c>
      <c r="CP209" s="233">
        <f t="shared" si="668"/>
        <v>0</v>
      </c>
      <c r="CQ209" s="233">
        <f t="shared" si="668"/>
        <v>260000</v>
      </c>
      <c r="CR209" s="233">
        <f t="shared" si="668"/>
        <v>260000</v>
      </c>
      <c r="CS209" s="233">
        <f t="shared" si="668"/>
        <v>0</v>
      </c>
      <c r="CT209" s="233">
        <f t="shared" si="668"/>
        <v>78590</v>
      </c>
      <c r="CU209" s="233">
        <f t="shared" si="668"/>
        <v>78590</v>
      </c>
      <c r="CV209" s="233">
        <f t="shared" si="668"/>
        <v>0</v>
      </c>
      <c r="CW209" s="233">
        <f t="shared" si="668"/>
        <v>228431.54642</v>
      </c>
      <c r="CX209" s="232">
        <f t="shared" si="668"/>
        <v>228431.54642</v>
      </c>
      <c r="CY209" s="233">
        <f t="shared" si="668"/>
        <v>0</v>
      </c>
      <c r="CZ209" s="233">
        <f t="shared" si="668"/>
        <v>105000</v>
      </c>
      <c r="DA209" s="233">
        <f t="shared" si="668"/>
        <v>105000</v>
      </c>
      <c r="DB209" s="233">
        <f t="shared" si="668"/>
        <v>0</v>
      </c>
      <c r="DC209" s="233">
        <f>DD209</f>
        <v>0</v>
      </c>
      <c r="DD209" s="233">
        <f>DD218</f>
        <v>0</v>
      </c>
      <c r="DE209" s="233"/>
      <c r="DF209" s="233">
        <f t="shared" ref="DF209:DH210" si="669">DF212+DF215+DF218+DF221</f>
        <v>5639.6687299999758</v>
      </c>
      <c r="DG209" s="233">
        <f t="shared" si="669"/>
        <v>5639.6687299999758</v>
      </c>
      <c r="DH209" s="233">
        <f t="shared" si="669"/>
        <v>0</v>
      </c>
      <c r="DI209" s="233">
        <f t="shared" si="638"/>
        <v>234071.21514999997</v>
      </c>
      <c r="DJ209" s="233">
        <f>DJ212+DJ215+DJ218+DJ221</f>
        <v>234071.21514999997</v>
      </c>
      <c r="DK209" s="233"/>
      <c r="DL209" s="233">
        <f t="shared" ref="DL209:FB210" si="670">DL212+DL215+DL218+DL221</f>
        <v>0</v>
      </c>
      <c r="DM209" s="549">
        <f t="shared" si="640"/>
        <v>223190.16131</v>
      </c>
      <c r="DN209" s="559">
        <f t="shared" si="641"/>
        <v>0.95351391740745628</v>
      </c>
      <c r="DO209" s="233">
        <f>DO212+DO215+DO218+DO221</f>
        <v>223190.16131</v>
      </c>
      <c r="DP209" s="233"/>
      <c r="DQ209" s="233">
        <f t="shared" ref="DQ209:DQ210" si="671">DQ212+DQ215+DQ218+DQ221</f>
        <v>0</v>
      </c>
      <c r="DR209" s="233">
        <f>DT209</f>
        <v>10881.053839999999</v>
      </c>
      <c r="DS209" s="560">
        <f t="shared" si="658"/>
        <v>4.6486082592543845E-2</v>
      </c>
      <c r="DT209" s="233">
        <f>DT212+DT215+DT218+DT221</f>
        <v>10881.053839999999</v>
      </c>
      <c r="DU209" s="233"/>
      <c r="DV209" s="233"/>
      <c r="DW209" s="233"/>
      <c r="DX209" s="233">
        <f>DZ209+EB209+ED209</f>
        <v>25774.079430000002</v>
      </c>
      <c r="DY209" s="280">
        <f t="shared" si="627"/>
        <v>0.11011212725786546</v>
      </c>
      <c r="DZ209" s="233">
        <f t="shared" si="670"/>
        <v>25774.079430000002</v>
      </c>
      <c r="EA209" s="280">
        <f t="shared" si="628"/>
        <v>0.11011212725786546</v>
      </c>
      <c r="EB209" s="233"/>
      <c r="EC209" s="280">
        <v>0</v>
      </c>
      <c r="ED209" s="233"/>
      <c r="EE209" s="280">
        <v>0</v>
      </c>
      <c r="EF209" s="233">
        <f>EN209</f>
        <v>186672.38214</v>
      </c>
      <c r="EG209" s="238">
        <f t="shared" si="629"/>
        <v>0.79750251230325198</v>
      </c>
      <c r="EH209" s="338">
        <f t="shared" si="643"/>
        <v>0.83638266599360256</v>
      </c>
      <c r="EI209" s="238"/>
      <c r="EJ209" s="238"/>
      <c r="EK209" s="238"/>
      <c r="EL209" s="238"/>
      <c r="EM209" s="238"/>
      <c r="EN209" s="233">
        <f t="shared" ref="EN209:EN210" si="672">EN212+EN215+EN218+EN221</f>
        <v>186672.38214</v>
      </c>
      <c r="EO209" s="238">
        <f t="shared" si="630"/>
        <v>0.79750251230325198</v>
      </c>
      <c r="EP209" s="233"/>
      <c r="EQ209" s="233"/>
      <c r="ER209" s="233"/>
      <c r="ES209" s="233"/>
      <c r="ET209" s="233">
        <f t="shared" si="670"/>
        <v>0</v>
      </c>
      <c r="EU209" s="170">
        <f t="shared" si="486"/>
        <v>47398.833009999995</v>
      </c>
      <c r="EV209" s="238">
        <f t="shared" si="644"/>
        <v>0.20249748769674808</v>
      </c>
      <c r="EW209" s="233">
        <f t="shared" ref="EW209:EW210" si="673">EW212+EW215+EW218+EW221</f>
        <v>47398.833009999995</v>
      </c>
      <c r="EX209" s="233"/>
      <c r="EY209" s="233"/>
      <c r="EZ209" s="232">
        <f>FB209</f>
        <v>227917.78826999999</v>
      </c>
      <c r="FA209" s="338">
        <f t="shared" si="633"/>
        <v>0.97371130458712452</v>
      </c>
      <c r="FB209" s="232">
        <f t="shared" si="670"/>
        <v>227917.78826999999</v>
      </c>
      <c r="FC209" s="338">
        <f t="shared" si="634"/>
        <v>0.97371130458712452</v>
      </c>
      <c r="FD209" s="232"/>
      <c r="FE209" s="233"/>
      <c r="FF209" s="233"/>
      <c r="FG209" s="233">
        <f t="shared" ref="FG209:FG210" si="674">FG212+FG215+FG218+FG221</f>
        <v>0</v>
      </c>
      <c r="FH209" s="232"/>
      <c r="FI209" s="338">
        <f t="shared" si="636"/>
        <v>0</v>
      </c>
      <c r="FJ209" s="232">
        <v>0</v>
      </c>
      <c r="FK209" s="338">
        <f t="shared" si="637"/>
        <v>0</v>
      </c>
      <c r="FL209" s="233"/>
      <c r="FM209" s="233"/>
      <c r="FN209" s="233"/>
      <c r="FO209" s="239">
        <f t="shared" ref="FO209:FO210" si="675">FO212+FO215+FO218+FO221</f>
        <v>0</v>
      </c>
    </row>
    <row r="210" spans="2:178" s="148" customFormat="1" ht="16.5" hidden="1" customHeight="1" x14ac:dyDescent="0.25">
      <c r="B210" s="558"/>
      <c r="C210" s="230" t="s">
        <v>166</v>
      </c>
      <c r="D210" s="231" t="s">
        <v>358</v>
      </c>
      <c r="E210" s="232">
        <f t="shared" si="645"/>
        <v>59356.360179999996</v>
      </c>
      <c r="F210" s="232">
        <f>F213+F216+F219+F222</f>
        <v>52926.363989999998</v>
      </c>
      <c r="G210" s="232">
        <f>G213+G216+G219+G222</f>
        <v>6429.9961899999998</v>
      </c>
      <c r="H210" s="232">
        <f t="shared" si="646"/>
        <v>0</v>
      </c>
      <c r="I210" s="232">
        <f>I213+I216+I219+I222</f>
        <v>0</v>
      </c>
      <c r="J210" s="232">
        <f>J213+J216+J219+J222</f>
        <v>0</v>
      </c>
      <c r="K210" s="232">
        <f t="shared" si="647"/>
        <v>59356.360179999996</v>
      </c>
      <c r="L210" s="232">
        <f>L213+L216+L219+L222</f>
        <v>52926.363989999998</v>
      </c>
      <c r="M210" s="232">
        <f>M213+M216+M219+M222</f>
        <v>6429.9961899999998</v>
      </c>
      <c r="N210" s="232">
        <f t="shared" si="648"/>
        <v>0</v>
      </c>
      <c r="O210" s="232">
        <f>O213+O216+O219+O222</f>
        <v>0</v>
      </c>
      <c r="P210" s="232">
        <f>P213+P216+P219+P222</f>
        <v>0</v>
      </c>
      <c r="Q210" s="233">
        <f t="shared" si="649"/>
        <v>59356.360179999996</v>
      </c>
      <c r="R210" s="233">
        <f>R213+R216+R219+R222</f>
        <v>52926.363989999998</v>
      </c>
      <c r="S210" s="233">
        <f>S213+S216+S219+S222</f>
        <v>6429.9961899999998</v>
      </c>
      <c r="T210" s="233">
        <f t="shared" si="650"/>
        <v>0</v>
      </c>
      <c r="U210" s="233">
        <f>U213+U216+U219+U222</f>
        <v>0</v>
      </c>
      <c r="V210" s="233">
        <f>V213+V216+V219+V222</f>
        <v>0</v>
      </c>
      <c r="W210" s="233">
        <f t="shared" si="651"/>
        <v>38323.821980000001</v>
      </c>
      <c r="X210" s="233">
        <f t="shared" si="665"/>
        <v>38323.821980000001</v>
      </c>
      <c r="Y210" s="233">
        <f t="shared" si="665"/>
        <v>0</v>
      </c>
      <c r="Z210" s="233">
        <f t="shared" si="665"/>
        <v>38323.821980000001</v>
      </c>
      <c r="AA210" s="233">
        <f t="shared" si="665"/>
        <v>38323.821980000001</v>
      </c>
      <c r="AB210" s="233">
        <f t="shared" si="665"/>
        <v>0</v>
      </c>
      <c r="AC210" s="233">
        <f t="shared" si="665"/>
        <v>0</v>
      </c>
      <c r="AD210" s="233">
        <f t="shared" si="665"/>
        <v>0</v>
      </c>
      <c r="AE210" s="233">
        <f t="shared" si="665"/>
        <v>0</v>
      </c>
      <c r="AF210" s="233">
        <f t="shared" si="665"/>
        <v>38323.821980000001</v>
      </c>
      <c r="AG210" s="233">
        <f t="shared" si="665"/>
        <v>38323.821980000001</v>
      </c>
      <c r="AH210" s="233">
        <f t="shared" si="665"/>
        <v>0</v>
      </c>
      <c r="AI210" s="233">
        <f t="shared" si="665"/>
        <v>0</v>
      </c>
      <c r="AJ210" s="233">
        <f t="shared" si="665"/>
        <v>33734.212370000001</v>
      </c>
      <c r="AK210" s="233">
        <f t="shared" si="665"/>
        <v>3986.1802899999998</v>
      </c>
      <c r="AL210" s="233">
        <f t="shared" si="665"/>
        <v>26903.971130000002</v>
      </c>
      <c r="AM210" s="233">
        <f t="shared" si="665"/>
        <v>0</v>
      </c>
      <c r="AN210" s="233">
        <f t="shared" si="665"/>
        <v>0</v>
      </c>
      <c r="AO210" s="427">
        <v>1</v>
      </c>
      <c r="AP210" s="233">
        <f t="shared" si="666"/>
        <v>34012.72825</v>
      </c>
      <c r="AQ210" s="233">
        <f t="shared" si="666"/>
        <v>324.91343999999998</v>
      </c>
      <c r="AR210" s="233">
        <f t="shared" si="666"/>
        <v>3986.1802899999998</v>
      </c>
      <c r="AS210" s="233">
        <f t="shared" si="666"/>
        <v>2000</v>
      </c>
      <c r="AT210" s="233">
        <f t="shared" si="666"/>
        <v>2000</v>
      </c>
      <c r="AU210" s="233">
        <f t="shared" si="666"/>
        <v>0</v>
      </c>
      <c r="AV210" s="233">
        <f>AW210+AX210</f>
        <v>0</v>
      </c>
      <c r="AW210" s="233"/>
      <c r="AX210" s="233">
        <f>AX213+AX216+AX219+AX222</f>
        <v>0</v>
      </c>
      <c r="AY210" s="233">
        <f>AZ210+BA210</f>
        <v>2000</v>
      </c>
      <c r="AZ210" s="233">
        <f>AT210+AW210</f>
        <v>2000</v>
      </c>
      <c r="BA210" s="233">
        <f t="shared" si="666"/>
        <v>0</v>
      </c>
      <c r="BB210" s="233">
        <f t="shared" si="666"/>
        <v>0</v>
      </c>
      <c r="BC210" s="233">
        <f t="shared" si="666"/>
        <v>0</v>
      </c>
      <c r="BD210" s="233">
        <f t="shared" si="666"/>
        <v>0</v>
      </c>
      <c r="BE210" s="233">
        <f t="shared" si="666"/>
        <v>0</v>
      </c>
      <c r="BF210" s="233">
        <f t="shared" si="666"/>
        <v>0</v>
      </c>
      <c r="BG210" s="233">
        <f t="shared" si="666"/>
        <v>0</v>
      </c>
      <c r="BH210" s="233">
        <f>BI210+BJ210</f>
        <v>2476.8842199999999</v>
      </c>
      <c r="BI210" s="233">
        <f>BI216</f>
        <v>2476.8842199999999</v>
      </c>
      <c r="BJ210" s="233">
        <f t="shared" si="666"/>
        <v>0</v>
      </c>
      <c r="BK210" s="233">
        <f t="shared" si="666"/>
        <v>4</v>
      </c>
      <c r="BL210" s="233">
        <f t="shared" si="666"/>
        <v>0</v>
      </c>
      <c r="BM210" s="233">
        <f t="shared" si="666"/>
        <v>0</v>
      </c>
      <c r="BN210" s="233">
        <f t="shared" si="666"/>
        <v>0</v>
      </c>
      <c r="BO210" s="233">
        <f t="shared" si="666"/>
        <v>0</v>
      </c>
      <c r="BP210" s="233">
        <f t="shared" si="666"/>
        <v>0</v>
      </c>
      <c r="BQ210" s="233">
        <f t="shared" si="666"/>
        <v>0</v>
      </c>
      <c r="BR210" s="233">
        <f t="shared" si="666"/>
        <v>0</v>
      </c>
      <c r="BS210" s="233">
        <f>BT210+BU210</f>
        <v>2000</v>
      </c>
      <c r="BT210" s="233">
        <f>AZ210</f>
        <v>2000</v>
      </c>
      <c r="BU210" s="233">
        <f t="shared" si="666"/>
        <v>0</v>
      </c>
      <c r="BV210" s="233">
        <f t="shared" si="666"/>
        <v>0</v>
      </c>
      <c r="BW210" s="233">
        <f t="shared" si="666"/>
        <v>0</v>
      </c>
      <c r="BX210" s="233">
        <f t="shared" si="666"/>
        <v>0</v>
      </c>
      <c r="BY210" s="233">
        <f t="shared" si="666"/>
        <v>6758.8642400000008</v>
      </c>
      <c r="BZ210" s="233">
        <f t="shared" si="666"/>
        <v>6758.8642400000008</v>
      </c>
      <c r="CA210" s="233">
        <f t="shared" si="666"/>
        <v>0</v>
      </c>
      <c r="CB210" s="233">
        <f t="shared" si="666"/>
        <v>9235.7484600000007</v>
      </c>
      <c r="CC210" s="233">
        <f t="shared" si="666"/>
        <v>9235.7484600000007</v>
      </c>
      <c r="CD210" s="233">
        <f t="shared" si="666"/>
        <v>0</v>
      </c>
      <c r="CE210" s="233">
        <v>1</v>
      </c>
      <c r="CF210" s="233">
        <f t="shared" si="667"/>
        <v>0</v>
      </c>
      <c r="CG210" s="233"/>
      <c r="CH210" s="233">
        <f>CH213+CH216+CH219+CH222</f>
        <v>2000</v>
      </c>
      <c r="CI210" s="233">
        <f>CI213+CI216+CI219+CI222</f>
        <v>2000</v>
      </c>
      <c r="CJ210" s="233">
        <f>CJ213+CJ216+CJ219+CJ222</f>
        <v>0</v>
      </c>
      <c r="CK210" s="233">
        <f>CL210+CM210</f>
        <v>0</v>
      </c>
      <c r="CL210" s="233"/>
      <c r="CM210" s="233">
        <f>CM213+CM216+CM219+CM222</f>
        <v>0</v>
      </c>
      <c r="CN210" s="233">
        <f>CO210+CP210</f>
        <v>0</v>
      </c>
      <c r="CO210" s="233"/>
      <c r="CP210" s="233">
        <f>CP213+CP216+CP219+CP222</f>
        <v>0</v>
      </c>
      <c r="CQ210" s="233">
        <f>CR210+CS210</f>
        <v>2000</v>
      </c>
      <c r="CR210" s="233">
        <f t="shared" si="668"/>
        <v>2000</v>
      </c>
      <c r="CS210" s="233">
        <f t="shared" si="668"/>
        <v>0</v>
      </c>
      <c r="CT210" s="233">
        <f t="shared" si="668"/>
        <v>0</v>
      </c>
      <c r="CU210" s="233">
        <f t="shared" si="668"/>
        <v>0</v>
      </c>
      <c r="CV210" s="233">
        <f t="shared" si="668"/>
        <v>0</v>
      </c>
      <c r="CW210" s="233">
        <f t="shared" si="668"/>
        <v>56385.336240000004</v>
      </c>
      <c r="CX210" s="233">
        <f t="shared" si="668"/>
        <v>56385.336240000004</v>
      </c>
      <c r="CY210" s="233">
        <f t="shared" si="668"/>
        <v>0</v>
      </c>
      <c r="CZ210" s="233">
        <f>DA210+DB210</f>
        <v>2000</v>
      </c>
      <c r="DA210" s="233">
        <f>DA213+DA216+DA219+DA222</f>
        <v>2000</v>
      </c>
      <c r="DB210" s="233">
        <f>DB213+DB216+DB219+DB222</f>
        <v>0</v>
      </c>
      <c r="DC210" s="233">
        <f>DD210</f>
        <v>0</v>
      </c>
      <c r="DD210" s="233">
        <f>DD219</f>
        <v>0</v>
      </c>
      <c r="DE210" s="233"/>
      <c r="DF210" s="233">
        <f t="shared" si="669"/>
        <v>1798.1809599999979</v>
      </c>
      <c r="DG210" s="233">
        <f t="shared" si="669"/>
        <v>1798.1809599999979</v>
      </c>
      <c r="DH210" s="233">
        <f t="shared" si="669"/>
        <v>0</v>
      </c>
      <c r="DI210" s="233">
        <f t="shared" si="638"/>
        <v>58183.517200000002</v>
      </c>
      <c r="DJ210" s="233">
        <f>DJ213+DJ216+DJ219+DJ222</f>
        <v>58183.517200000002</v>
      </c>
      <c r="DK210" s="233"/>
      <c r="DL210" s="233">
        <f t="shared" si="670"/>
        <v>0</v>
      </c>
      <c r="DM210" s="549">
        <f t="shared" si="640"/>
        <v>54328.408130000003</v>
      </c>
      <c r="DN210" s="559">
        <f t="shared" si="641"/>
        <v>0.93374224770997516</v>
      </c>
      <c r="DO210" s="233">
        <f>DO213+DO216+DO219+DO222</f>
        <v>54328.408130000003</v>
      </c>
      <c r="DP210" s="233"/>
      <c r="DQ210" s="233">
        <f t="shared" si="671"/>
        <v>0</v>
      </c>
      <c r="DR210" s="233">
        <f t="shared" ref="DR210:DR222" si="676">DT210</f>
        <v>3855.1090700000004</v>
      </c>
      <c r="DS210" s="560">
        <f t="shared" si="658"/>
        <v>6.6257752290024854E-2</v>
      </c>
      <c r="DT210" s="233">
        <f>DT213+DT216+DT219+DT222</f>
        <v>3855.1090700000004</v>
      </c>
      <c r="DU210" s="233"/>
      <c r="DV210" s="233"/>
      <c r="DW210" s="233"/>
      <c r="DX210" s="233">
        <f>DZ210+EB210+ED210</f>
        <v>26293.576869999997</v>
      </c>
      <c r="DY210" s="280">
        <f t="shared" si="627"/>
        <v>0.45190765590224574</v>
      </c>
      <c r="DZ210" s="233">
        <f t="shared" si="670"/>
        <v>26293.576869999997</v>
      </c>
      <c r="EA210" s="280">
        <f t="shared" si="628"/>
        <v>0.45190765590224574</v>
      </c>
      <c r="EB210" s="233"/>
      <c r="EC210" s="280">
        <v>0</v>
      </c>
      <c r="ED210" s="233"/>
      <c r="EE210" s="280">
        <v>0</v>
      </c>
      <c r="EF210" s="233">
        <f>EN210</f>
        <v>52281.524250000002</v>
      </c>
      <c r="EG210" s="238">
        <f t="shared" si="629"/>
        <v>0.89856245833828696</v>
      </c>
      <c r="EH210" s="338">
        <f t="shared" si="643"/>
        <v>0.96232387529003049</v>
      </c>
      <c r="EI210" s="238"/>
      <c r="EJ210" s="238"/>
      <c r="EK210" s="238"/>
      <c r="EL210" s="238"/>
      <c r="EM210" s="238"/>
      <c r="EN210" s="233">
        <f t="shared" si="672"/>
        <v>52281.524250000002</v>
      </c>
      <c r="EO210" s="238">
        <f t="shared" si="630"/>
        <v>0.89856245833828696</v>
      </c>
      <c r="EP210" s="233"/>
      <c r="EQ210" s="233"/>
      <c r="ER210" s="233"/>
      <c r="ES210" s="233"/>
      <c r="ET210" s="233">
        <f>ET213+ET216+ET219+ET222</f>
        <v>0</v>
      </c>
      <c r="EU210" s="170">
        <f t="shared" si="486"/>
        <v>5901.9929500000017</v>
      </c>
      <c r="EV210" s="238">
        <f t="shared" si="644"/>
        <v>0.10143754166171311</v>
      </c>
      <c r="EW210" s="233">
        <f t="shared" si="673"/>
        <v>5901.9929500000017</v>
      </c>
      <c r="EX210" s="233"/>
      <c r="EY210" s="233"/>
      <c r="EZ210" s="232">
        <f>FB210</f>
        <v>46502.205609999997</v>
      </c>
      <c r="FA210" s="338">
        <f t="shared" si="633"/>
        <v>0.79923331981037393</v>
      </c>
      <c r="FB210" s="232">
        <f>FB213+FB216+FB219+FB222</f>
        <v>46502.205609999997</v>
      </c>
      <c r="FC210" s="338">
        <f t="shared" si="634"/>
        <v>0.79923331981037393</v>
      </c>
      <c r="FD210" s="232"/>
      <c r="FE210" s="233"/>
      <c r="FF210" s="233"/>
      <c r="FG210" s="233">
        <f t="shared" si="674"/>
        <v>0</v>
      </c>
      <c r="FH210" s="232">
        <f>FJ210</f>
        <v>6743.3185599999997</v>
      </c>
      <c r="FI210" s="338">
        <f t="shared" si="636"/>
        <v>0.11589740332851517</v>
      </c>
      <c r="FJ210" s="232">
        <f t="shared" ref="FJ210" si="677">FJ213+FJ216+FJ219+FJ222</f>
        <v>6743.3185599999997</v>
      </c>
      <c r="FK210" s="338">
        <f t="shared" si="637"/>
        <v>0.11589740332851517</v>
      </c>
      <c r="FL210" s="233"/>
      <c r="FM210" s="233"/>
      <c r="FN210" s="233"/>
      <c r="FO210" s="239">
        <f t="shared" si="675"/>
        <v>0</v>
      </c>
    </row>
    <row r="211" spans="2:178" s="416" customFormat="1" ht="21" hidden="1" customHeight="1" x14ac:dyDescent="0.25">
      <c r="B211" s="551"/>
      <c r="C211" s="241" t="s">
        <v>359</v>
      </c>
      <c r="D211" s="263"/>
      <c r="E211" s="232">
        <f t="shared" si="645"/>
        <v>71911.265060000005</v>
      </c>
      <c r="F211" s="232">
        <f>F212+F213</f>
        <v>71911.265060000005</v>
      </c>
      <c r="G211" s="232">
        <f>G212+G213</f>
        <v>0</v>
      </c>
      <c r="H211" s="232">
        <f t="shared" si="646"/>
        <v>-200.05253999999695</v>
      </c>
      <c r="I211" s="232">
        <f>I212+I213</f>
        <v>-200.05253999999695</v>
      </c>
      <c r="J211" s="232">
        <f>J212+J213</f>
        <v>0</v>
      </c>
      <c r="K211" s="232">
        <f t="shared" si="647"/>
        <v>71711.212520000001</v>
      </c>
      <c r="L211" s="232">
        <f>L212+L213</f>
        <v>71711.212520000001</v>
      </c>
      <c r="M211" s="232">
        <f>M212+M213</f>
        <v>0</v>
      </c>
      <c r="N211" s="232">
        <f t="shared" si="648"/>
        <v>0</v>
      </c>
      <c r="O211" s="232">
        <f>O212+O213</f>
        <v>0</v>
      </c>
      <c r="P211" s="232">
        <f>P212+P213</f>
        <v>0</v>
      </c>
      <c r="Q211" s="233">
        <f t="shared" si="649"/>
        <v>71711.212520000001</v>
      </c>
      <c r="R211" s="233">
        <f>R212+R213</f>
        <v>71711.212520000001</v>
      </c>
      <c r="S211" s="233">
        <f>S212+S213</f>
        <v>0</v>
      </c>
      <c r="T211" s="233">
        <f t="shared" si="650"/>
        <v>0</v>
      </c>
      <c r="U211" s="233">
        <f>U212+U213</f>
        <v>0</v>
      </c>
      <c r="V211" s="233">
        <f>V212+V213</f>
        <v>0</v>
      </c>
      <c r="W211" s="233">
        <f t="shared" si="651"/>
        <v>21210.475340000001</v>
      </c>
      <c r="X211" s="233">
        <f>X212+X213</f>
        <v>21210.475340000001</v>
      </c>
      <c r="Y211" s="233">
        <f>Y212+Y213</f>
        <v>0</v>
      </c>
      <c r="Z211" s="233">
        <f>AA211+AB211</f>
        <v>21210.475340000001</v>
      </c>
      <c r="AA211" s="233">
        <f>AA212+AA213</f>
        <v>21210.475340000001</v>
      </c>
      <c r="AB211" s="233">
        <f>AB212+AB213</f>
        <v>0</v>
      </c>
      <c r="AC211" s="233">
        <f>AD211+AE211</f>
        <v>0</v>
      </c>
      <c r="AD211" s="233">
        <f>AD212+AD213</f>
        <v>0</v>
      </c>
      <c r="AE211" s="233">
        <f>AE212+AE213</f>
        <v>0</v>
      </c>
      <c r="AF211" s="233">
        <f>AG211+AH211</f>
        <v>21210.475340000001</v>
      </c>
      <c r="AG211" s="233">
        <f t="shared" ref="AG211:AN211" si="678">AG212+AG213</f>
        <v>21210.475340000001</v>
      </c>
      <c r="AH211" s="233">
        <f t="shared" si="678"/>
        <v>0</v>
      </c>
      <c r="AI211" s="233">
        <f t="shared" si="678"/>
        <v>0</v>
      </c>
      <c r="AJ211" s="233">
        <f t="shared" si="678"/>
        <v>0</v>
      </c>
      <c r="AK211" s="233">
        <f t="shared" si="678"/>
        <v>0</v>
      </c>
      <c r="AL211" s="233">
        <f t="shared" si="678"/>
        <v>0</v>
      </c>
      <c r="AM211" s="233">
        <f t="shared" si="678"/>
        <v>0</v>
      </c>
      <c r="AN211" s="233">
        <f t="shared" si="678"/>
        <v>0</v>
      </c>
      <c r="AO211" s="427">
        <v>1</v>
      </c>
      <c r="AP211" s="233">
        <f>AP212+AP213</f>
        <v>278.51587999999998</v>
      </c>
      <c r="AQ211" s="233">
        <f>AQ212+AQ213</f>
        <v>20931.959460000002</v>
      </c>
      <c r="AR211" s="233">
        <f>AR212+AR213</f>
        <v>0</v>
      </c>
      <c r="AS211" s="233">
        <f>AT211+AU211</f>
        <v>0</v>
      </c>
      <c r="AT211" s="233">
        <f>AT212+AT213</f>
        <v>0</v>
      </c>
      <c r="AU211" s="233">
        <f>AU212+AU213</f>
        <v>0</v>
      </c>
      <c r="AV211" s="233">
        <f>AW211+AX211</f>
        <v>0</v>
      </c>
      <c r="AW211" s="233">
        <f>AW212+AW213</f>
        <v>0</v>
      </c>
      <c r="AX211" s="233">
        <f>AX212+AX213</f>
        <v>0</v>
      </c>
      <c r="AY211" s="233">
        <f>AZ211+BA211</f>
        <v>0</v>
      </c>
      <c r="AZ211" s="233">
        <f>AT211</f>
        <v>0</v>
      </c>
      <c r="BA211" s="233">
        <f t="shared" ref="BA211:BG211" si="679">BA212+BA213</f>
        <v>0</v>
      </c>
      <c r="BB211" s="233">
        <f t="shared" si="679"/>
        <v>0</v>
      </c>
      <c r="BC211" s="233">
        <f t="shared" si="679"/>
        <v>0</v>
      </c>
      <c r="BD211" s="233">
        <f t="shared" si="679"/>
        <v>0</v>
      </c>
      <c r="BE211" s="233">
        <f t="shared" si="679"/>
        <v>0</v>
      </c>
      <c r="BF211" s="233">
        <f t="shared" si="679"/>
        <v>0</v>
      </c>
      <c r="BG211" s="233">
        <f t="shared" si="679"/>
        <v>0</v>
      </c>
      <c r="BH211" s="233">
        <f>BI211+BJ211</f>
        <v>0</v>
      </c>
      <c r="BI211" s="233">
        <f>BC211</f>
        <v>0</v>
      </c>
      <c r="BJ211" s="233">
        <f t="shared" ref="BJ211:BU211" si="680">BJ212+BJ213</f>
        <v>0</v>
      </c>
      <c r="BK211" s="233">
        <f t="shared" si="680"/>
        <v>2</v>
      </c>
      <c r="BL211" s="233">
        <f t="shared" si="680"/>
        <v>0</v>
      </c>
      <c r="BM211" s="233">
        <f t="shared" si="680"/>
        <v>0</v>
      </c>
      <c r="BN211" s="233">
        <f t="shared" si="680"/>
        <v>0</v>
      </c>
      <c r="BO211" s="233">
        <f t="shared" si="680"/>
        <v>0</v>
      </c>
      <c r="BP211" s="233">
        <f t="shared" si="680"/>
        <v>0</v>
      </c>
      <c r="BQ211" s="233">
        <f t="shared" si="680"/>
        <v>0</v>
      </c>
      <c r="BR211" s="233">
        <f t="shared" si="680"/>
        <v>0</v>
      </c>
      <c r="BS211" s="233">
        <f t="shared" si="680"/>
        <v>0</v>
      </c>
      <c r="BT211" s="233">
        <f t="shared" si="680"/>
        <v>0</v>
      </c>
      <c r="BU211" s="233">
        <f t="shared" si="680"/>
        <v>0</v>
      </c>
      <c r="BV211" s="233">
        <f>BW211+BX211</f>
        <v>0</v>
      </c>
      <c r="BW211" s="233">
        <f>BW212+BW213</f>
        <v>0</v>
      </c>
      <c r="BX211" s="233">
        <f>BX212+BX213</f>
        <v>0</v>
      </c>
      <c r="BY211" s="233">
        <f>BZ211+CA211</f>
        <v>0</v>
      </c>
      <c r="BZ211" s="233">
        <f>BZ212+BZ213</f>
        <v>0</v>
      </c>
      <c r="CA211" s="233">
        <f>CA212+CA213</f>
        <v>0</v>
      </c>
      <c r="CB211" s="233">
        <f>CC211+CD211</f>
        <v>0</v>
      </c>
      <c r="CC211" s="233">
        <f>CC212+CC213</f>
        <v>0</v>
      </c>
      <c r="CD211" s="233">
        <f>CD212+CD213</f>
        <v>0</v>
      </c>
      <c r="CE211" s="233">
        <v>1</v>
      </c>
      <c r="CF211" s="233">
        <f t="shared" si="667"/>
        <v>0</v>
      </c>
      <c r="CG211" s="233"/>
      <c r="CH211" s="233">
        <f>CI211+CJ211</f>
        <v>0</v>
      </c>
      <c r="CI211" s="233">
        <f>CI212+CI213</f>
        <v>0</v>
      </c>
      <c r="CJ211" s="233">
        <f>CJ212+CJ213</f>
        <v>0</v>
      </c>
      <c r="CK211" s="233">
        <f>CL211+CM211</f>
        <v>0</v>
      </c>
      <c r="CL211" s="233">
        <f>CL212+CL213</f>
        <v>0</v>
      </c>
      <c r="CM211" s="233">
        <f>CM212+CM213</f>
        <v>0</v>
      </c>
      <c r="CN211" s="233">
        <f>CO211+CP211</f>
        <v>0</v>
      </c>
      <c r="CO211" s="233">
        <f>CO212+CO213</f>
        <v>0</v>
      </c>
      <c r="CP211" s="233">
        <f>CP212+CP213</f>
        <v>0</v>
      </c>
      <c r="CQ211" s="233">
        <f>CR211+CS211</f>
        <v>0</v>
      </c>
      <c r="CR211" s="233">
        <f>CR212+CR213</f>
        <v>0</v>
      </c>
      <c r="CS211" s="233">
        <f>CS212+CS213</f>
        <v>0</v>
      </c>
      <c r="CT211" s="233">
        <f>CU211+CV211</f>
        <v>0</v>
      </c>
      <c r="CU211" s="233">
        <f>CU212+CU213</f>
        <v>0</v>
      </c>
      <c r="CV211" s="233">
        <f>CV212+CV213</f>
        <v>0</v>
      </c>
      <c r="CW211" s="233">
        <f>CX211+CY211</f>
        <v>26052.8014</v>
      </c>
      <c r="CX211" s="233">
        <f>CX212+CX213</f>
        <v>26052.8014</v>
      </c>
      <c r="CY211" s="233">
        <f>CY212+CY213</f>
        <v>0</v>
      </c>
      <c r="CZ211" s="233">
        <f>DA211+DB211</f>
        <v>0</v>
      </c>
      <c r="DA211" s="233">
        <f>DA212+DA213</f>
        <v>0</v>
      </c>
      <c r="DB211" s="233">
        <f>DB212+DB213</f>
        <v>0</v>
      </c>
      <c r="DC211" s="233"/>
      <c r="DD211" s="233"/>
      <c r="DE211" s="233"/>
      <c r="DF211" s="233">
        <f>DG211+DH211</f>
        <v>806.32422999999835</v>
      </c>
      <c r="DG211" s="233">
        <f>DG212+DG213</f>
        <v>806.32422999999835</v>
      </c>
      <c r="DH211" s="233">
        <f>DH212+DH213</f>
        <v>0</v>
      </c>
      <c r="DI211" s="251">
        <f t="shared" si="638"/>
        <v>26859.125629999999</v>
      </c>
      <c r="DJ211" s="233">
        <f>DJ212+DJ213</f>
        <v>26859.125629999999</v>
      </c>
      <c r="DK211" s="233"/>
      <c r="DL211" s="233">
        <f>DL212+DL213</f>
        <v>0</v>
      </c>
      <c r="DM211" s="155">
        <f t="shared" si="640"/>
        <v>25865.452529999999</v>
      </c>
      <c r="DN211" s="409">
        <f t="shared" si="641"/>
        <v>0.96300426478179435</v>
      </c>
      <c r="DO211" s="233">
        <f>DO212+DO213</f>
        <v>25865.452529999999</v>
      </c>
      <c r="DP211" s="233"/>
      <c r="DQ211" s="233">
        <f>DQ212+DQ213</f>
        <v>0</v>
      </c>
      <c r="DR211" s="233">
        <f t="shared" si="676"/>
        <v>993.67309999999998</v>
      </c>
      <c r="DS211" s="423">
        <f t="shared" si="658"/>
        <v>3.6995735218205615E-2</v>
      </c>
      <c r="DT211" s="233">
        <f t="shared" ref="DT211:DT222" si="681">DJ211-DO211</f>
        <v>993.67309999999998</v>
      </c>
      <c r="DU211" s="233"/>
      <c r="DV211" s="233"/>
      <c r="DW211" s="233"/>
      <c r="DX211" s="233">
        <f t="shared" ref="DX211:DX222" si="682">DZ211+EB211+ED211</f>
        <v>15224.368910000001</v>
      </c>
      <c r="DY211" s="176">
        <f t="shared" si="627"/>
        <v>0.56682295320125065</v>
      </c>
      <c r="DZ211" s="233">
        <f>DZ212+DZ213</f>
        <v>15224.368910000001</v>
      </c>
      <c r="EA211" s="176">
        <f t="shared" si="628"/>
        <v>0.56682295320125065</v>
      </c>
      <c r="EB211" s="233"/>
      <c r="EC211" s="176">
        <v>0</v>
      </c>
      <c r="ED211" s="233"/>
      <c r="EE211" s="176">
        <v>0</v>
      </c>
      <c r="EF211" s="251">
        <f>EN211+ES211</f>
        <v>25865.452529999999</v>
      </c>
      <c r="EG211" s="188">
        <f t="shared" si="629"/>
        <v>0.96300426478179435</v>
      </c>
      <c r="EH211" s="161">
        <f t="shared" si="643"/>
        <v>1</v>
      </c>
      <c r="EI211" s="188"/>
      <c r="EJ211" s="188"/>
      <c r="EK211" s="188"/>
      <c r="EL211" s="188"/>
      <c r="EM211" s="188"/>
      <c r="EN211" s="233">
        <f>EN212+EN213</f>
        <v>25865.452529999999</v>
      </c>
      <c r="EO211" s="238">
        <f t="shared" si="630"/>
        <v>0.96300426478179435</v>
      </c>
      <c r="EP211" s="233"/>
      <c r="EQ211" s="233"/>
      <c r="ER211" s="233"/>
      <c r="ES211" s="233"/>
      <c r="ET211" s="233">
        <f>ET212+ET213</f>
        <v>0</v>
      </c>
      <c r="EU211" s="171">
        <f t="shared" si="486"/>
        <v>993.67309999999998</v>
      </c>
      <c r="EV211" s="188">
        <f t="shared" si="644"/>
        <v>3.6995735218205615E-2</v>
      </c>
      <c r="EW211" s="233">
        <f>EW212+EW213</f>
        <v>993.67309999999998</v>
      </c>
      <c r="EX211" s="233"/>
      <c r="EY211" s="233"/>
      <c r="EZ211" s="232">
        <f t="shared" ref="EZ211" si="683">FB211</f>
        <v>25214.436859999998</v>
      </c>
      <c r="FA211" s="161">
        <f t="shared" si="633"/>
        <v>0.93876610904403446</v>
      </c>
      <c r="FB211" s="232">
        <f>FB212+FB213</f>
        <v>25214.436859999998</v>
      </c>
      <c r="FC211" s="161">
        <f t="shared" si="634"/>
        <v>0.93876610904403446</v>
      </c>
      <c r="FD211" s="232"/>
      <c r="FE211" s="233"/>
      <c r="FF211" s="233"/>
      <c r="FG211" s="233">
        <f>FG212+FG213</f>
        <v>0</v>
      </c>
      <c r="FH211" s="232"/>
      <c r="FI211" s="161">
        <f t="shared" si="636"/>
        <v>0</v>
      </c>
      <c r="FJ211" s="232">
        <f>FJ212+FJ213</f>
        <v>0</v>
      </c>
      <c r="FK211" s="161">
        <f t="shared" si="637"/>
        <v>0</v>
      </c>
      <c r="FL211" s="233"/>
      <c r="FM211" s="233"/>
      <c r="FN211" s="233"/>
      <c r="FO211" s="239">
        <f>FO212+FO213</f>
        <v>0</v>
      </c>
    </row>
    <row r="212" spans="2:178" s="240" customFormat="1" ht="27.6" hidden="1" customHeight="1" x14ac:dyDescent="0.25">
      <c r="B212" s="551"/>
      <c r="C212" s="230" t="s">
        <v>302</v>
      </c>
      <c r="D212" s="263"/>
      <c r="E212" s="232">
        <f t="shared" si="645"/>
        <v>63707.277139999998</v>
      </c>
      <c r="F212" s="232">
        <v>63707.277139999998</v>
      </c>
      <c r="G212" s="232"/>
      <c r="H212" s="232">
        <f t="shared" si="646"/>
        <v>-5.2539999996952247E-2</v>
      </c>
      <c r="I212" s="232">
        <f>L212-F212</f>
        <v>-5.2539999996952247E-2</v>
      </c>
      <c r="J212" s="232">
        <f>M212-G212</f>
        <v>0</v>
      </c>
      <c r="K212" s="232">
        <f t="shared" si="647"/>
        <v>63707.224600000001</v>
      </c>
      <c r="L212" s="232">
        <v>63707.224600000001</v>
      </c>
      <c r="M212" s="232"/>
      <c r="N212" s="232">
        <f t="shared" si="648"/>
        <v>0</v>
      </c>
      <c r="O212" s="232">
        <f>R212-L212</f>
        <v>0</v>
      </c>
      <c r="P212" s="232">
        <f>S212-M212</f>
        <v>0</v>
      </c>
      <c r="Q212" s="233">
        <f t="shared" si="649"/>
        <v>63707.224600000001</v>
      </c>
      <c r="R212" s="233">
        <v>63707.224600000001</v>
      </c>
      <c r="S212" s="233"/>
      <c r="T212" s="233">
        <f t="shared" si="650"/>
        <v>0</v>
      </c>
      <c r="U212" s="233"/>
      <c r="V212" s="233"/>
      <c r="W212" s="233">
        <f t="shared" si="651"/>
        <v>20607.046020000002</v>
      </c>
      <c r="X212" s="233">
        <f>AA212-U212</f>
        <v>20607.046020000002</v>
      </c>
      <c r="Y212" s="233">
        <f>AB212-V212</f>
        <v>0</v>
      </c>
      <c r="Z212" s="233">
        <f>AA212+AB212</f>
        <v>20607.046020000002</v>
      </c>
      <c r="AA212" s="233">
        <v>20607.046020000002</v>
      </c>
      <c r="AB212" s="233"/>
      <c r="AC212" s="233">
        <f>AD212+AE212</f>
        <v>0</v>
      </c>
      <c r="AD212" s="233"/>
      <c r="AE212" s="233"/>
      <c r="AF212" s="233">
        <f>AG212+AH212</f>
        <v>20607.046020000002</v>
      </c>
      <c r="AG212" s="233">
        <f>AA212+AD212</f>
        <v>20607.046020000002</v>
      </c>
      <c r="AH212" s="233"/>
      <c r="AI212" s="233"/>
      <c r="AJ212" s="233"/>
      <c r="AK212" s="233"/>
      <c r="AL212" s="233"/>
      <c r="AM212" s="233"/>
      <c r="AN212" s="233"/>
      <c r="AO212" s="427">
        <v>1</v>
      </c>
      <c r="AP212" s="233">
        <v>0</v>
      </c>
      <c r="AQ212" s="233">
        <v>20607.046020000002</v>
      </c>
      <c r="AR212" s="233">
        <f>AF212-AP212-AQ212</f>
        <v>0</v>
      </c>
      <c r="AS212" s="233">
        <f>AT212+AU212</f>
        <v>0</v>
      </c>
      <c r="AT212" s="233"/>
      <c r="AU212" s="233"/>
      <c r="AV212" s="233">
        <f>AW212+AX212</f>
        <v>0</v>
      </c>
      <c r="AW212" s="233">
        <f>AZ212-AT212</f>
        <v>0</v>
      </c>
      <c r="AX212" s="233">
        <f>BA212-AU212</f>
        <v>0</v>
      </c>
      <c r="AY212" s="233">
        <f>AZ212+BA212</f>
        <v>0</v>
      </c>
      <c r="AZ212" s="233">
        <v>0</v>
      </c>
      <c r="BA212" s="233"/>
      <c r="BB212" s="233">
        <f>BC212+BD212</f>
        <v>0</v>
      </c>
      <c r="BC212" s="233"/>
      <c r="BD212" s="233"/>
      <c r="BE212" s="233">
        <f>BF212+BG212</f>
        <v>0</v>
      </c>
      <c r="BF212" s="233">
        <f>BW212-BC212</f>
        <v>0</v>
      </c>
      <c r="BG212" s="233">
        <f>BX212-BD212</f>
        <v>0</v>
      </c>
      <c r="BH212" s="233">
        <f>BI212+BJ212</f>
        <v>0</v>
      </c>
      <c r="BI212" s="233">
        <v>0</v>
      </c>
      <c r="BJ212" s="233"/>
      <c r="BK212" s="428">
        <v>1</v>
      </c>
      <c r="BL212" s="233">
        <f t="shared" ref="BL212:BL222" si="684">AY212</f>
        <v>0</v>
      </c>
      <c r="BM212" s="233"/>
      <c r="BN212" s="233"/>
      <c r="BO212" s="233"/>
      <c r="BP212" s="233">
        <f>BQ212+BR212</f>
        <v>0</v>
      </c>
      <c r="BQ212" s="233"/>
      <c r="BR212" s="233"/>
      <c r="BS212" s="233">
        <f>BT212+BU212</f>
        <v>0</v>
      </c>
      <c r="BT212" s="233">
        <f>AZ212-BQ212</f>
        <v>0</v>
      </c>
      <c r="BU212" s="233"/>
      <c r="BV212" s="233">
        <f>BW212+BX212</f>
        <v>0</v>
      </c>
      <c r="BW212" s="233"/>
      <c r="BX212" s="233"/>
      <c r="BY212" s="233">
        <f>BZ212+CA212</f>
        <v>0</v>
      </c>
      <c r="BZ212" s="233">
        <f>CC212-BW212</f>
        <v>0</v>
      </c>
      <c r="CA212" s="233">
        <f>CD212-BX212</f>
        <v>0</v>
      </c>
      <c r="CB212" s="233">
        <f>CC212+CD212</f>
        <v>0</v>
      </c>
      <c r="CC212" s="233"/>
      <c r="CD212" s="233"/>
      <c r="CE212" s="233">
        <v>1</v>
      </c>
      <c r="CF212" s="233">
        <f t="shared" si="667"/>
        <v>0</v>
      </c>
      <c r="CG212" s="233"/>
      <c r="CH212" s="233">
        <f>CI212+CJ212</f>
        <v>0</v>
      </c>
      <c r="CI212" s="233"/>
      <c r="CJ212" s="233"/>
      <c r="CK212" s="233">
        <f>CL212+CM212</f>
        <v>0</v>
      </c>
      <c r="CL212" s="233">
        <f>CR212-CI212</f>
        <v>0</v>
      </c>
      <c r="CM212" s="233">
        <f>CS212-CJ212</f>
        <v>0</v>
      </c>
      <c r="CN212" s="233">
        <f>CO212+CP212</f>
        <v>0</v>
      </c>
      <c r="CO212" s="233">
        <f>FP212-CL212</f>
        <v>0</v>
      </c>
      <c r="CP212" s="233">
        <f>FQ212-CM212</f>
        <v>0</v>
      </c>
      <c r="CQ212" s="233">
        <f>CR212+CS212</f>
        <v>0</v>
      </c>
      <c r="CR212" s="233"/>
      <c r="CS212" s="233"/>
      <c r="CT212" s="233">
        <f>CU212+CV212</f>
        <v>0</v>
      </c>
      <c r="CU212" s="233"/>
      <c r="CV212" s="233"/>
      <c r="CW212" s="233">
        <f>CX212+CY212</f>
        <v>17196.21386</v>
      </c>
      <c r="CX212" s="233">
        <v>17196.21386</v>
      </c>
      <c r="CY212" s="233"/>
      <c r="CZ212" s="233">
        <f>DA212+DB212</f>
        <v>0</v>
      </c>
      <c r="DA212" s="233"/>
      <c r="DB212" s="233"/>
      <c r="DC212" s="233"/>
      <c r="DD212" s="233"/>
      <c r="DE212" s="233"/>
      <c r="DF212" s="233">
        <f>DG212+DH212</f>
        <v>-643.67577000000165</v>
      </c>
      <c r="DG212" s="233">
        <f>DJ212-CX212</f>
        <v>-643.67577000000165</v>
      </c>
      <c r="DH212" s="233"/>
      <c r="DI212" s="251">
        <f t="shared" si="638"/>
        <v>16552.538089999998</v>
      </c>
      <c r="DJ212" s="233">
        <v>16552.538089999998</v>
      </c>
      <c r="DK212" s="233"/>
      <c r="DL212" s="233"/>
      <c r="DM212" s="155">
        <f t="shared" si="640"/>
        <v>16011.318799999999</v>
      </c>
      <c r="DN212" s="409">
        <f t="shared" si="641"/>
        <v>0.967302942481856</v>
      </c>
      <c r="DO212" s="233">
        <v>16011.318799999999</v>
      </c>
      <c r="DP212" s="233"/>
      <c r="DQ212" s="233"/>
      <c r="DR212" s="233">
        <f t="shared" si="676"/>
        <v>541.21928999999909</v>
      </c>
      <c r="DS212" s="423">
        <f t="shared" si="658"/>
        <v>3.2697057518143981E-2</v>
      </c>
      <c r="DT212" s="233">
        <f t="shared" si="681"/>
        <v>541.21928999999909</v>
      </c>
      <c r="DU212" s="233"/>
      <c r="DV212" s="233"/>
      <c r="DW212" s="233"/>
      <c r="DX212" s="233">
        <f t="shared" si="682"/>
        <v>7202.0401400000001</v>
      </c>
      <c r="DY212" s="176">
        <f t="shared" si="627"/>
        <v>0.4351018617713388</v>
      </c>
      <c r="DZ212" s="233">
        <v>7202.0401400000001</v>
      </c>
      <c r="EA212" s="176">
        <f t="shared" si="628"/>
        <v>0.4351018617713388</v>
      </c>
      <c r="EB212" s="233"/>
      <c r="EC212" s="176">
        <v>0</v>
      </c>
      <c r="ED212" s="233"/>
      <c r="EE212" s="176">
        <v>0</v>
      </c>
      <c r="EF212" s="251">
        <f>EN212+ES212</f>
        <v>16011.318799999999</v>
      </c>
      <c r="EG212" s="188">
        <f t="shared" si="629"/>
        <v>0.967302942481856</v>
      </c>
      <c r="EH212" s="161">
        <f t="shared" si="643"/>
        <v>1</v>
      </c>
      <c r="EI212" s="188"/>
      <c r="EJ212" s="188"/>
      <c r="EK212" s="188"/>
      <c r="EL212" s="188"/>
      <c r="EM212" s="188"/>
      <c r="EN212" s="233">
        <v>16011.318799999999</v>
      </c>
      <c r="EO212" s="238">
        <f t="shared" si="630"/>
        <v>0.967302942481856</v>
      </c>
      <c r="EP212" s="233"/>
      <c r="EQ212" s="233"/>
      <c r="ER212" s="233"/>
      <c r="ES212" s="233"/>
      <c r="ET212" s="233"/>
      <c r="EU212" s="171">
        <f t="shared" si="486"/>
        <v>541.21928999999909</v>
      </c>
      <c r="EV212" s="188">
        <f t="shared" si="644"/>
        <v>3.2697057518143981E-2</v>
      </c>
      <c r="EW212" s="233">
        <f>DJ212-EN212</f>
        <v>541.21928999999909</v>
      </c>
      <c r="EX212" s="233"/>
      <c r="EY212" s="233"/>
      <c r="EZ212" s="232">
        <f>FB212</f>
        <v>16738.945759999999</v>
      </c>
      <c r="FA212" s="161">
        <f t="shared" si="633"/>
        <v>1.0112615762601758</v>
      </c>
      <c r="FB212" s="232">
        <v>16738.945759999999</v>
      </c>
      <c r="FC212" s="161">
        <f t="shared" si="634"/>
        <v>1.0112615762601758</v>
      </c>
      <c r="FD212" s="232"/>
      <c r="FE212" s="233"/>
      <c r="FF212" s="233"/>
      <c r="FG212" s="233"/>
      <c r="FH212" s="232"/>
      <c r="FI212" s="161">
        <f t="shared" si="636"/>
        <v>0</v>
      </c>
      <c r="FJ212" s="232"/>
      <c r="FK212" s="161">
        <f t="shared" si="637"/>
        <v>0</v>
      </c>
      <c r="FL212" s="233"/>
      <c r="FM212" s="233"/>
      <c r="FN212" s="233"/>
      <c r="FO212" s="239"/>
      <c r="FT212" s="561"/>
    </row>
    <row r="213" spans="2:178" s="240" customFormat="1" ht="23.25" hidden="1" customHeight="1" x14ac:dyDescent="0.25">
      <c r="B213" s="551"/>
      <c r="C213" s="230" t="s">
        <v>166</v>
      </c>
      <c r="D213" s="263"/>
      <c r="E213" s="232">
        <f t="shared" si="645"/>
        <v>8203.9879199999996</v>
      </c>
      <c r="F213" s="232">
        <v>8203.9879199999996</v>
      </c>
      <c r="G213" s="232"/>
      <c r="H213" s="232">
        <f t="shared" si="646"/>
        <v>-200</v>
      </c>
      <c r="I213" s="232">
        <f>L213-F213</f>
        <v>-200</v>
      </c>
      <c r="J213" s="232">
        <f>M213-G213</f>
        <v>0</v>
      </c>
      <c r="K213" s="232">
        <f t="shared" si="647"/>
        <v>8003.9879199999996</v>
      </c>
      <c r="L213" s="232">
        <v>8003.9879199999996</v>
      </c>
      <c r="M213" s="232"/>
      <c r="N213" s="232">
        <f t="shared" si="648"/>
        <v>0</v>
      </c>
      <c r="O213" s="232">
        <f>R213-L213</f>
        <v>0</v>
      </c>
      <c r="P213" s="232">
        <f>S213-M213</f>
        <v>0</v>
      </c>
      <c r="Q213" s="233">
        <f t="shared" si="649"/>
        <v>8003.9879199999996</v>
      </c>
      <c r="R213" s="233">
        <v>8003.9879199999996</v>
      </c>
      <c r="S213" s="233"/>
      <c r="T213" s="233">
        <f t="shared" si="650"/>
        <v>0</v>
      </c>
      <c r="U213" s="233"/>
      <c r="V213" s="233"/>
      <c r="W213" s="233">
        <f t="shared" si="651"/>
        <v>603.42931999999996</v>
      </c>
      <c r="X213" s="233">
        <f>AA213-U213</f>
        <v>603.42931999999996</v>
      </c>
      <c r="Y213" s="233">
        <f>AB213-V213</f>
        <v>0</v>
      </c>
      <c r="Z213" s="233">
        <f>AA213+AB213</f>
        <v>603.42931999999996</v>
      </c>
      <c r="AA213" s="233">
        <v>603.42931999999996</v>
      </c>
      <c r="AB213" s="233"/>
      <c r="AC213" s="233">
        <f>AD213+AE213</f>
        <v>0</v>
      </c>
      <c r="AD213" s="233"/>
      <c r="AE213" s="233"/>
      <c r="AF213" s="233">
        <f>AG213+AH213</f>
        <v>603.42931999999996</v>
      </c>
      <c r="AG213" s="233">
        <f>AA213+AD213</f>
        <v>603.42931999999996</v>
      </c>
      <c r="AH213" s="233"/>
      <c r="AI213" s="233"/>
      <c r="AJ213" s="233"/>
      <c r="AK213" s="233"/>
      <c r="AL213" s="233"/>
      <c r="AM213" s="233"/>
      <c r="AN213" s="233"/>
      <c r="AO213" s="427">
        <v>1</v>
      </c>
      <c r="AP213" s="233">
        <v>278.51587999999998</v>
      </c>
      <c r="AQ213" s="233">
        <v>324.91343999999998</v>
      </c>
      <c r="AR213" s="233">
        <f>AF213-AP213-AQ213</f>
        <v>0</v>
      </c>
      <c r="AS213" s="233">
        <f>AT213+AU213</f>
        <v>0</v>
      </c>
      <c r="AT213" s="233"/>
      <c r="AU213" s="233"/>
      <c r="AV213" s="233">
        <f>AW213+AX213</f>
        <v>0</v>
      </c>
      <c r="AW213" s="233">
        <v>0</v>
      </c>
      <c r="AX213" s="233">
        <f>BA213-AU213</f>
        <v>0</v>
      </c>
      <c r="AY213" s="233">
        <f>AZ213+BA213</f>
        <v>0</v>
      </c>
      <c r="AZ213" s="233">
        <v>0</v>
      </c>
      <c r="BA213" s="233"/>
      <c r="BB213" s="233">
        <f>BC213+BD213</f>
        <v>0</v>
      </c>
      <c r="BC213" s="233"/>
      <c r="BD213" s="233"/>
      <c r="BE213" s="233">
        <f>BF213+BG213</f>
        <v>0</v>
      </c>
      <c r="BF213" s="233">
        <f>BW213-BC213</f>
        <v>0</v>
      </c>
      <c r="BG213" s="233">
        <f>BX213-BD213</f>
        <v>0</v>
      </c>
      <c r="BH213" s="233">
        <f>BI213+BJ213</f>
        <v>0</v>
      </c>
      <c r="BI213" s="233">
        <v>0</v>
      </c>
      <c r="BJ213" s="233"/>
      <c r="BK213" s="428">
        <v>1</v>
      </c>
      <c r="BL213" s="233">
        <f t="shared" si="684"/>
        <v>0</v>
      </c>
      <c r="BM213" s="233"/>
      <c r="BN213" s="233"/>
      <c r="BO213" s="233"/>
      <c r="BP213" s="233">
        <f>BQ213+BR213</f>
        <v>0</v>
      </c>
      <c r="BQ213" s="233"/>
      <c r="BR213" s="233"/>
      <c r="BS213" s="233">
        <f>BT213+BU213</f>
        <v>0</v>
      </c>
      <c r="BT213" s="233">
        <f>AZ213-BQ213</f>
        <v>0</v>
      </c>
      <c r="BU213" s="233"/>
      <c r="BV213" s="233">
        <f>BW213+BX213</f>
        <v>0</v>
      </c>
      <c r="BW213" s="233"/>
      <c r="BX213" s="233"/>
      <c r="BY213" s="233">
        <f>BZ213+CA213</f>
        <v>0</v>
      </c>
      <c r="BZ213" s="233">
        <f>CC213-BW213</f>
        <v>0</v>
      </c>
      <c r="CA213" s="233">
        <f>CD213-BX213</f>
        <v>0</v>
      </c>
      <c r="CB213" s="233">
        <f>CC213+CD213</f>
        <v>0</v>
      </c>
      <c r="CC213" s="233"/>
      <c r="CD213" s="233"/>
      <c r="CE213" s="233">
        <v>1</v>
      </c>
      <c r="CF213" s="233">
        <f t="shared" si="667"/>
        <v>0</v>
      </c>
      <c r="CG213" s="233"/>
      <c r="CH213" s="233">
        <f>CI213+CJ213</f>
        <v>0</v>
      </c>
      <c r="CI213" s="233"/>
      <c r="CJ213" s="233"/>
      <c r="CK213" s="233">
        <f>CL213+CM213</f>
        <v>0</v>
      </c>
      <c r="CL213" s="233">
        <v>0</v>
      </c>
      <c r="CM213" s="233">
        <f>CS213-CJ213</f>
        <v>0</v>
      </c>
      <c r="CN213" s="233">
        <f>CO213+CP213</f>
        <v>0</v>
      </c>
      <c r="CO213" s="233">
        <v>0</v>
      </c>
      <c r="CP213" s="233">
        <f>FQ213-CM213</f>
        <v>0</v>
      </c>
      <c r="CQ213" s="233">
        <f>CR213+CS213</f>
        <v>0</v>
      </c>
      <c r="CR213" s="233"/>
      <c r="CS213" s="233"/>
      <c r="CT213" s="233">
        <f>CU213+CV213</f>
        <v>0</v>
      </c>
      <c r="CU213" s="233"/>
      <c r="CV213" s="233"/>
      <c r="CW213" s="233">
        <f>CX213+CY213</f>
        <v>8856.5875400000004</v>
      </c>
      <c r="CX213" s="233">
        <v>8856.5875400000004</v>
      </c>
      <c r="CY213" s="233"/>
      <c r="CZ213" s="233">
        <f>DA213+DB213</f>
        <v>0</v>
      </c>
      <c r="DA213" s="233"/>
      <c r="DB213" s="233"/>
      <c r="DC213" s="233"/>
      <c r="DD213" s="233"/>
      <c r="DE213" s="233"/>
      <c r="DF213" s="233">
        <f>DG213+DH213</f>
        <v>1450</v>
      </c>
      <c r="DG213" s="233">
        <f>DJ213-CX213</f>
        <v>1450</v>
      </c>
      <c r="DH213" s="233"/>
      <c r="DI213" s="251">
        <f t="shared" si="638"/>
        <v>10306.58754</v>
      </c>
      <c r="DJ213" s="233">
        <v>10306.58754</v>
      </c>
      <c r="DK213" s="233"/>
      <c r="DL213" s="233"/>
      <c r="DM213" s="155">
        <f t="shared" si="640"/>
        <v>9854.1337299999996</v>
      </c>
      <c r="DN213" s="409">
        <f t="shared" si="641"/>
        <v>0.95610052228790354</v>
      </c>
      <c r="DO213" s="233">
        <v>9854.1337299999996</v>
      </c>
      <c r="DP213" s="233"/>
      <c r="DQ213" s="233"/>
      <c r="DR213" s="233">
        <f t="shared" si="676"/>
        <v>452.45381000000089</v>
      </c>
      <c r="DS213" s="423">
        <f t="shared" si="658"/>
        <v>4.3899477712096437E-2</v>
      </c>
      <c r="DT213" s="233">
        <f t="shared" si="681"/>
        <v>452.45381000000089</v>
      </c>
      <c r="DU213" s="233"/>
      <c r="DV213" s="233"/>
      <c r="DW213" s="233"/>
      <c r="DX213" s="233">
        <f t="shared" si="682"/>
        <v>8022.3287700000001</v>
      </c>
      <c r="DY213" s="176">
        <f t="shared" si="627"/>
        <v>0.77836905172204063</v>
      </c>
      <c r="DZ213" s="233">
        <v>8022.3287700000001</v>
      </c>
      <c r="EA213" s="176">
        <f t="shared" si="628"/>
        <v>0.77836905172204063</v>
      </c>
      <c r="EB213" s="233"/>
      <c r="EC213" s="176">
        <v>0</v>
      </c>
      <c r="ED213" s="233"/>
      <c r="EE213" s="176">
        <v>0</v>
      </c>
      <c r="EF213" s="251">
        <f>EN213+ES213</f>
        <v>9854.1337299999996</v>
      </c>
      <c r="EG213" s="188">
        <f t="shared" si="629"/>
        <v>0.95610052228790354</v>
      </c>
      <c r="EH213" s="161">
        <f t="shared" si="643"/>
        <v>1</v>
      </c>
      <c r="EI213" s="188"/>
      <c r="EJ213" s="188"/>
      <c r="EK213" s="188"/>
      <c r="EL213" s="188"/>
      <c r="EM213" s="188"/>
      <c r="EN213" s="233">
        <v>9854.1337299999996</v>
      </c>
      <c r="EO213" s="238">
        <f t="shared" si="630"/>
        <v>0.95610052228790354</v>
      </c>
      <c r="EP213" s="233"/>
      <c r="EQ213" s="233"/>
      <c r="ER213" s="233"/>
      <c r="ES213" s="233"/>
      <c r="ET213" s="233"/>
      <c r="EU213" s="171">
        <f t="shared" si="486"/>
        <v>452.45381000000089</v>
      </c>
      <c r="EV213" s="188">
        <f t="shared" si="644"/>
        <v>4.3899477712096437E-2</v>
      </c>
      <c r="EW213" s="233">
        <f>DJ213-EN213</f>
        <v>452.45381000000089</v>
      </c>
      <c r="EX213" s="233"/>
      <c r="EY213" s="233"/>
      <c r="EZ213" s="232">
        <f t="shared" ref="EZ213" si="685">FB213</f>
        <v>8475.4910999999993</v>
      </c>
      <c r="FA213" s="161">
        <f t="shared" si="633"/>
        <v>0.82233727381701338</v>
      </c>
      <c r="FB213" s="232">
        <v>8475.4910999999993</v>
      </c>
      <c r="FC213" s="161">
        <f t="shared" si="634"/>
        <v>0.82233727381701338</v>
      </c>
      <c r="FD213" s="232"/>
      <c r="FE213" s="233"/>
      <c r="FF213" s="233"/>
      <c r="FG213" s="233"/>
      <c r="FH213" s="232"/>
      <c r="FI213" s="161">
        <f t="shared" si="636"/>
        <v>0</v>
      </c>
      <c r="FJ213" s="232"/>
      <c r="FK213" s="161">
        <f t="shared" si="637"/>
        <v>0</v>
      </c>
      <c r="FL213" s="233"/>
      <c r="FM213" s="233"/>
      <c r="FN213" s="233"/>
      <c r="FO213" s="239"/>
    </row>
    <row r="214" spans="2:178" s="240" customFormat="1" ht="45" hidden="1" customHeight="1" x14ac:dyDescent="0.25">
      <c r="B214" s="551"/>
      <c r="C214" s="241" t="s">
        <v>360</v>
      </c>
      <c r="D214" s="263"/>
      <c r="E214" s="232">
        <f t="shared" si="645"/>
        <v>221127.00425999999</v>
      </c>
      <c r="F214" s="232">
        <f>F215+F216</f>
        <v>214697.00806999998</v>
      </c>
      <c r="G214" s="232">
        <f>G215+G216</f>
        <v>6429.9961899999998</v>
      </c>
      <c r="H214" s="232">
        <f t="shared" si="646"/>
        <v>-499.94745999999577</v>
      </c>
      <c r="I214" s="232">
        <f>I215+I216</f>
        <v>-499.94745999999577</v>
      </c>
      <c r="J214" s="232">
        <f>J215+J216</f>
        <v>0</v>
      </c>
      <c r="K214" s="232">
        <f t="shared" si="647"/>
        <v>220627.05679999999</v>
      </c>
      <c r="L214" s="232">
        <f>L215+L216</f>
        <v>214197.06060999999</v>
      </c>
      <c r="M214" s="232">
        <f>M215+M216</f>
        <v>6429.9961899999998</v>
      </c>
      <c r="N214" s="232">
        <f t="shared" si="648"/>
        <v>0</v>
      </c>
      <c r="O214" s="232">
        <f>O215+O216</f>
        <v>0</v>
      </c>
      <c r="P214" s="232">
        <f>P215+P216</f>
        <v>0</v>
      </c>
      <c r="Q214" s="233">
        <f t="shared" si="649"/>
        <v>220627.05679999999</v>
      </c>
      <c r="R214" s="233">
        <f>R215+R216</f>
        <v>214197.06060999999</v>
      </c>
      <c r="S214" s="233">
        <f>S215+S216</f>
        <v>6429.9961899999998</v>
      </c>
      <c r="T214" s="233">
        <f t="shared" si="650"/>
        <v>247700</v>
      </c>
      <c r="U214" s="233">
        <f>U215+U216</f>
        <v>247700</v>
      </c>
      <c r="V214" s="233">
        <f>V215+V216</f>
        <v>0</v>
      </c>
      <c r="W214" s="233">
        <f t="shared" si="651"/>
        <v>-15348.396459999993</v>
      </c>
      <c r="X214" s="233">
        <f>X215+X216</f>
        <v>-15348.396459999993</v>
      </c>
      <c r="Y214" s="233">
        <f>Y215+Y216</f>
        <v>0</v>
      </c>
      <c r="Z214" s="233">
        <f>AA214+AB214</f>
        <v>232351.60354000001</v>
      </c>
      <c r="AA214" s="233">
        <f t="shared" ref="AA214:AN214" si="686">AA215+AA216</f>
        <v>232351.60354000001</v>
      </c>
      <c r="AB214" s="233">
        <f t="shared" si="686"/>
        <v>0</v>
      </c>
      <c r="AC214" s="233">
        <f t="shared" si="686"/>
        <v>0</v>
      </c>
      <c r="AD214" s="233">
        <f t="shared" si="686"/>
        <v>0</v>
      </c>
      <c r="AE214" s="233">
        <f t="shared" si="686"/>
        <v>0</v>
      </c>
      <c r="AF214" s="233">
        <f t="shared" si="686"/>
        <v>232351.60354000001</v>
      </c>
      <c r="AG214" s="233">
        <f t="shared" si="686"/>
        <v>232351.60354000001</v>
      </c>
      <c r="AH214" s="233">
        <f t="shared" si="686"/>
        <v>0</v>
      </c>
      <c r="AI214" s="233">
        <f t="shared" si="686"/>
        <v>0</v>
      </c>
      <c r="AJ214" s="233">
        <f t="shared" si="686"/>
        <v>232351.60354000001</v>
      </c>
      <c r="AK214" s="233">
        <f t="shared" si="686"/>
        <v>0</v>
      </c>
      <c r="AL214" s="233">
        <f t="shared" si="686"/>
        <v>0</v>
      </c>
      <c r="AM214" s="233">
        <f t="shared" si="686"/>
        <v>0</v>
      </c>
      <c r="AN214" s="233">
        <f t="shared" si="686"/>
        <v>0</v>
      </c>
      <c r="AO214" s="427">
        <v>1</v>
      </c>
      <c r="AP214" s="233">
        <f>AP215+AP216</f>
        <v>232351.60354000001</v>
      </c>
      <c r="AQ214" s="233">
        <f>AQ215+AQ216</f>
        <v>0</v>
      </c>
      <c r="AR214" s="233">
        <f>AR215+AR216</f>
        <v>0</v>
      </c>
      <c r="AS214" s="233">
        <f>AT214+AU214</f>
        <v>260000</v>
      </c>
      <c r="AT214" s="233">
        <f>AT215+AT216</f>
        <v>260000</v>
      </c>
      <c r="AU214" s="233">
        <f>AU215+AU216</f>
        <v>0</v>
      </c>
      <c r="AV214" s="233">
        <f>AW214+AX214</f>
        <v>0</v>
      </c>
      <c r="AW214" s="233">
        <f>AW215+AW216</f>
        <v>0</v>
      </c>
      <c r="AX214" s="233">
        <f>AX215+AX216</f>
        <v>0</v>
      </c>
      <c r="AY214" s="233">
        <f>AZ214+BA214</f>
        <v>260000</v>
      </c>
      <c r="AZ214" s="233">
        <f>AZ215+AZ216</f>
        <v>260000</v>
      </c>
      <c r="BA214" s="233">
        <f>BA215+BA216</f>
        <v>0</v>
      </c>
      <c r="BB214" s="233">
        <f>BC214+BD214</f>
        <v>262000</v>
      </c>
      <c r="BC214" s="233">
        <f>BC215+BC216</f>
        <v>262000</v>
      </c>
      <c r="BD214" s="233">
        <f>BD215+BD216</f>
        <v>0</v>
      </c>
      <c r="BE214" s="233">
        <f>BF214+BG214</f>
        <v>0</v>
      </c>
      <c r="BF214" s="233">
        <f>BF215+BF216</f>
        <v>0</v>
      </c>
      <c r="BG214" s="233">
        <f>BG215+BG216</f>
        <v>0</v>
      </c>
      <c r="BH214" s="233">
        <f>BI214+BJ214</f>
        <v>234770.11370000002</v>
      </c>
      <c r="BI214" s="233">
        <f>BI215+BI216</f>
        <v>234770.11370000002</v>
      </c>
      <c r="BJ214" s="233">
        <f>BJ215+BJ216</f>
        <v>0</v>
      </c>
      <c r="BK214" s="428">
        <v>1</v>
      </c>
      <c r="BL214" s="233">
        <f t="shared" si="684"/>
        <v>260000</v>
      </c>
      <c r="BM214" s="233"/>
      <c r="BN214" s="233"/>
      <c r="BO214" s="233"/>
      <c r="BP214" s="233"/>
      <c r="BQ214" s="233"/>
      <c r="BR214" s="233"/>
      <c r="BS214" s="233">
        <f>BS215+BS216</f>
        <v>234770.11370000002</v>
      </c>
      <c r="BT214" s="233">
        <f>BT215+BT216</f>
        <v>234770.11370000002</v>
      </c>
      <c r="BU214" s="233">
        <f>BU215+BU216</f>
        <v>0</v>
      </c>
      <c r="BV214" s="233">
        <f>BW214+BX214</f>
        <v>262000</v>
      </c>
      <c r="BW214" s="233">
        <f>BW215+BW216</f>
        <v>262000</v>
      </c>
      <c r="BX214" s="233">
        <f>BX215+BX216</f>
        <v>0</v>
      </c>
      <c r="BY214" s="233">
        <f>BZ214+CA214</f>
        <v>-143095.93861000001</v>
      </c>
      <c r="BZ214" s="233">
        <f>BZ215+BZ216</f>
        <v>-143095.93861000001</v>
      </c>
      <c r="CA214" s="233">
        <f>CA215+CA216</f>
        <v>0</v>
      </c>
      <c r="CB214" s="233">
        <f>CC214+CD214</f>
        <v>91674.175090000004</v>
      </c>
      <c r="CC214" s="233">
        <f>CC215+CC216</f>
        <v>91674.175090000004</v>
      </c>
      <c r="CD214" s="233">
        <f>CD215+CD216</f>
        <v>0</v>
      </c>
      <c r="CE214" s="233">
        <v>1</v>
      </c>
      <c r="CF214" s="233">
        <f t="shared" si="667"/>
        <v>262000</v>
      </c>
      <c r="CG214" s="233"/>
      <c r="CH214" s="233">
        <f>CI214+CJ214</f>
        <v>260000</v>
      </c>
      <c r="CI214" s="233">
        <f>CI215+CI216</f>
        <v>260000</v>
      </c>
      <c r="CJ214" s="233">
        <f>CJ215+CJ216</f>
        <v>0</v>
      </c>
      <c r="CK214" s="233">
        <f>CL214+CM214</f>
        <v>2000</v>
      </c>
      <c r="CL214" s="233">
        <f>CL215+CL216</f>
        <v>2000</v>
      </c>
      <c r="CM214" s="233">
        <f>CM215+CM216</f>
        <v>0</v>
      </c>
      <c r="CN214" s="233">
        <f>CO214+CP214</f>
        <v>-2000</v>
      </c>
      <c r="CO214" s="233">
        <f>CO215+CO216</f>
        <v>-2000</v>
      </c>
      <c r="CP214" s="233">
        <f>CP215+CP216</f>
        <v>0</v>
      </c>
      <c r="CQ214" s="233">
        <f>CR214+CS214</f>
        <v>262000</v>
      </c>
      <c r="CR214" s="233">
        <f>CR215+CR216</f>
        <v>262000</v>
      </c>
      <c r="CS214" s="233">
        <f>CS215+CS216</f>
        <v>0</v>
      </c>
      <c r="CT214" s="233">
        <f>CU214+CV214</f>
        <v>0</v>
      </c>
      <c r="CU214" s="233">
        <f>CU215+CU216</f>
        <v>0</v>
      </c>
      <c r="CV214" s="233">
        <f>CV215+CV216</f>
        <v>0</v>
      </c>
      <c r="CW214" s="233">
        <f>CX214+CY214</f>
        <v>244690.16615</v>
      </c>
      <c r="CX214" s="233">
        <f>CX215+CX216</f>
        <v>244690.16615</v>
      </c>
      <c r="CY214" s="233">
        <f>CY215+CY216</f>
        <v>0</v>
      </c>
      <c r="CZ214" s="233">
        <f>DA214+DB214</f>
        <v>107000</v>
      </c>
      <c r="DA214" s="233">
        <f>DA215+DA216</f>
        <v>107000</v>
      </c>
      <c r="DB214" s="233">
        <f>DB215+DB216</f>
        <v>0</v>
      </c>
      <c r="DC214" s="233"/>
      <c r="DD214" s="233"/>
      <c r="DE214" s="233"/>
      <c r="DF214" s="233">
        <f>DG214+DH214</f>
        <v>5250.7563099999752</v>
      </c>
      <c r="DG214" s="233">
        <f>DG215+DG216</f>
        <v>5250.7563099999752</v>
      </c>
      <c r="DH214" s="233">
        <f>DH215+DH216</f>
        <v>0</v>
      </c>
      <c r="DI214" s="251">
        <f t="shared" si="638"/>
        <v>249940.92245999997</v>
      </c>
      <c r="DJ214" s="233">
        <f>DJ215+DJ216</f>
        <v>249940.92245999997</v>
      </c>
      <c r="DK214" s="233"/>
      <c r="DL214" s="233">
        <f>DL215+DL216</f>
        <v>0</v>
      </c>
      <c r="DM214" s="155">
        <f t="shared" si="640"/>
        <v>239348.43264999997</v>
      </c>
      <c r="DN214" s="409">
        <f t="shared" si="641"/>
        <v>0.95762002594154949</v>
      </c>
      <c r="DO214" s="233">
        <f>DO215+DO216</f>
        <v>239348.43264999997</v>
      </c>
      <c r="DP214" s="233"/>
      <c r="DQ214" s="233">
        <f>DQ215+DQ216</f>
        <v>0</v>
      </c>
      <c r="DR214" s="233">
        <f t="shared" si="676"/>
        <v>10592.489809999999</v>
      </c>
      <c r="DS214" s="423">
        <f t="shared" si="658"/>
        <v>4.2379974058450551E-2</v>
      </c>
      <c r="DT214" s="233">
        <f t="shared" si="681"/>
        <v>10592.489809999999</v>
      </c>
      <c r="DU214" s="233"/>
      <c r="DV214" s="233"/>
      <c r="DW214" s="233"/>
      <c r="DX214" s="233">
        <f t="shared" si="682"/>
        <v>32350.6999</v>
      </c>
      <c r="DY214" s="176">
        <f t="shared" si="627"/>
        <v>0.12943338602416071</v>
      </c>
      <c r="DZ214" s="233">
        <f>DZ215+DZ216</f>
        <v>32350.6999</v>
      </c>
      <c r="EA214" s="176">
        <f t="shared" si="628"/>
        <v>0.12943338602416071</v>
      </c>
      <c r="EB214" s="233"/>
      <c r="EC214" s="176">
        <v>0</v>
      </c>
      <c r="ED214" s="233"/>
      <c r="EE214" s="176">
        <v>0</v>
      </c>
      <c r="EF214" s="251">
        <f>EN214+ES214</f>
        <v>200783.7696</v>
      </c>
      <c r="EG214" s="188">
        <f t="shared" si="629"/>
        <v>0.80332491223854319</v>
      </c>
      <c r="EH214" s="161">
        <f t="shared" si="643"/>
        <v>0.8388764755088528</v>
      </c>
      <c r="EI214" s="188"/>
      <c r="EJ214" s="188"/>
      <c r="EK214" s="188"/>
      <c r="EL214" s="188"/>
      <c r="EM214" s="188"/>
      <c r="EN214" s="233">
        <f>EN215+EN216</f>
        <v>200783.7696</v>
      </c>
      <c r="EO214" s="238">
        <f t="shared" si="630"/>
        <v>0.80332491223854319</v>
      </c>
      <c r="EP214" s="233"/>
      <c r="EQ214" s="233"/>
      <c r="ER214" s="233"/>
      <c r="ES214" s="233"/>
      <c r="ET214" s="233"/>
      <c r="EU214" s="171">
        <f t="shared" si="486"/>
        <v>49157.152859999995</v>
      </c>
      <c r="EV214" s="188">
        <f t="shared" si="644"/>
        <v>0.19667508776145692</v>
      </c>
      <c r="EW214" s="233">
        <f>EW215+EW216</f>
        <v>49157.152859999995</v>
      </c>
      <c r="EX214" s="233"/>
      <c r="EY214" s="233"/>
      <c r="EZ214" s="232">
        <f>FB214</f>
        <v>241300.87276</v>
      </c>
      <c r="FA214" s="161">
        <f t="shared" si="633"/>
        <v>0.96543163234350826</v>
      </c>
      <c r="FB214" s="232">
        <f>FB215+FB216</f>
        <v>241300.87276</v>
      </c>
      <c r="FC214" s="161">
        <f t="shared" si="634"/>
        <v>0.96543163234350826</v>
      </c>
      <c r="FD214" s="232"/>
      <c r="FE214" s="233"/>
      <c r="FF214" s="233"/>
      <c r="FG214" s="233">
        <f>FG215+FG216</f>
        <v>0</v>
      </c>
      <c r="FH214" s="232">
        <f>FJ214</f>
        <v>2343.3185600000002</v>
      </c>
      <c r="FI214" s="161">
        <f t="shared" si="636"/>
        <v>9.3754897634860893E-3</v>
      </c>
      <c r="FJ214" s="232">
        <f>FJ215+FJ216</f>
        <v>2343.3185600000002</v>
      </c>
      <c r="FK214" s="161">
        <f t="shared" si="637"/>
        <v>9.3754897634860893E-3</v>
      </c>
      <c r="FL214" s="233"/>
      <c r="FM214" s="233"/>
      <c r="FN214" s="233"/>
      <c r="FO214" s="239">
        <f>FO215+FO216</f>
        <v>0</v>
      </c>
    </row>
    <row r="215" spans="2:178" s="562" customFormat="1" ht="37.9" hidden="1" customHeight="1" x14ac:dyDescent="0.25">
      <c r="B215" s="551"/>
      <c r="C215" s="230" t="s">
        <v>302</v>
      </c>
      <c r="D215" s="263"/>
      <c r="E215" s="232">
        <f>F215</f>
        <v>170210.8</v>
      </c>
      <c r="F215" s="232">
        <v>170210.8</v>
      </c>
      <c r="G215" s="232"/>
      <c r="H215" s="232">
        <f>I215</f>
        <v>5.2540000004228204E-2</v>
      </c>
      <c r="I215" s="232">
        <f>L215-F215</f>
        <v>5.2540000004228204E-2</v>
      </c>
      <c r="J215" s="232">
        <f>M215-G215</f>
        <v>0</v>
      </c>
      <c r="K215" s="232">
        <f>L215</f>
        <v>170210.85253999999</v>
      </c>
      <c r="L215" s="232">
        <v>170210.85253999999</v>
      </c>
      <c r="M215" s="232"/>
      <c r="N215" s="232">
        <f>O215</f>
        <v>0</v>
      </c>
      <c r="O215" s="232">
        <f>R215-L215</f>
        <v>0</v>
      </c>
      <c r="P215" s="232">
        <f>S215-M215</f>
        <v>0</v>
      </c>
      <c r="Q215" s="233">
        <f>R215</f>
        <v>170210.85253999999</v>
      </c>
      <c r="R215" s="233">
        <v>170210.85253999999</v>
      </c>
      <c r="S215" s="233"/>
      <c r="T215" s="233">
        <f>U215</f>
        <v>247700</v>
      </c>
      <c r="U215" s="233">
        <v>247700</v>
      </c>
      <c r="V215" s="233"/>
      <c r="W215" s="233">
        <f>X215</f>
        <v>-22178.637699999992</v>
      </c>
      <c r="X215" s="233">
        <f>AA215-U215</f>
        <v>-22178.637699999992</v>
      </c>
      <c r="Y215" s="233">
        <f>AB215-V215</f>
        <v>0</v>
      </c>
      <c r="Z215" s="233">
        <f>AA215</f>
        <v>225521.36230000001</v>
      </c>
      <c r="AA215" s="233">
        <v>225521.36230000001</v>
      </c>
      <c r="AB215" s="233"/>
      <c r="AC215" s="233">
        <f>AD215</f>
        <v>0</v>
      </c>
      <c r="AD215" s="233"/>
      <c r="AE215" s="233"/>
      <c r="AF215" s="233">
        <f>AG215</f>
        <v>225521.36230000001</v>
      </c>
      <c r="AG215" s="233">
        <f>AA215+AD215</f>
        <v>225521.36230000001</v>
      </c>
      <c r="AH215" s="233"/>
      <c r="AI215" s="233"/>
      <c r="AJ215" s="233">
        <f>AA215</f>
        <v>225521.36230000001</v>
      </c>
      <c r="AK215" s="233">
        <f>Z215-AJ215</f>
        <v>0</v>
      </c>
      <c r="AL215" s="233">
        <f>AF215-AJ215</f>
        <v>0</v>
      </c>
      <c r="AM215" s="233"/>
      <c r="AN215" s="233"/>
      <c r="AO215" s="427">
        <v>1</v>
      </c>
      <c r="AP215" s="233">
        <v>225521.36230000001</v>
      </c>
      <c r="AQ215" s="233"/>
      <c r="AR215" s="233">
        <f>AF215-AP215</f>
        <v>0</v>
      </c>
      <c r="AS215" s="233">
        <v>260000</v>
      </c>
      <c r="AT215" s="233">
        <v>260000</v>
      </c>
      <c r="AU215" s="233"/>
      <c r="AV215" s="233">
        <f>AW215</f>
        <v>0</v>
      </c>
      <c r="AW215" s="233">
        <f>AZ215-AT215</f>
        <v>0</v>
      </c>
      <c r="AX215" s="233">
        <f>BA215-AU215</f>
        <v>0</v>
      </c>
      <c r="AY215" s="233">
        <f>AZ215</f>
        <v>260000</v>
      </c>
      <c r="AZ215" s="233">
        <f>AT215</f>
        <v>260000</v>
      </c>
      <c r="BA215" s="233"/>
      <c r="BB215" s="233">
        <f>BC215</f>
        <v>262000</v>
      </c>
      <c r="BC215" s="233">
        <v>262000</v>
      </c>
      <c r="BD215" s="233"/>
      <c r="BE215" s="233">
        <f>BF215</f>
        <v>0</v>
      </c>
      <c r="BF215" s="233">
        <f>BW215-BC215</f>
        <v>0</v>
      </c>
      <c r="BG215" s="233">
        <f>BX215-BD215</f>
        <v>0</v>
      </c>
      <c r="BH215" s="233">
        <f>BI215</f>
        <v>232293.22948000001</v>
      </c>
      <c r="BI215" s="233">
        <v>232293.22948000001</v>
      </c>
      <c r="BJ215" s="233"/>
      <c r="BK215" s="428">
        <v>1</v>
      </c>
      <c r="BL215" s="233">
        <f t="shared" si="684"/>
        <v>260000</v>
      </c>
      <c r="BM215" s="233"/>
      <c r="BN215" s="233"/>
      <c r="BO215" s="233"/>
      <c r="BP215" s="233"/>
      <c r="BQ215" s="233"/>
      <c r="BR215" s="233"/>
      <c r="BS215" s="233">
        <f>BT215+BU215</f>
        <v>232293.22948000001</v>
      </c>
      <c r="BT215" s="233">
        <f>BI215</f>
        <v>232293.22948000001</v>
      </c>
      <c r="BU215" s="233"/>
      <c r="BV215" s="233">
        <f>BW215</f>
        <v>262000</v>
      </c>
      <c r="BW215" s="233">
        <v>262000</v>
      </c>
      <c r="BX215" s="233"/>
      <c r="BY215" s="233">
        <f>BZ215</f>
        <v>-149854.80285000001</v>
      </c>
      <c r="BZ215" s="233">
        <f>CC215-BI215</f>
        <v>-149854.80285000001</v>
      </c>
      <c r="CA215" s="233">
        <f>CD215-BX215</f>
        <v>0</v>
      </c>
      <c r="CB215" s="233">
        <f>CC215</f>
        <v>82438.426630000002</v>
      </c>
      <c r="CC215" s="233">
        <v>82438.426630000002</v>
      </c>
      <c r="CD215" s="233"/>
      <c r="CE215" s="233">
        <v>1</v>
      </c>
      <c r="CF215" s="233">
        <f t="shared" si="667"/>
        <v>262000</v>
      </c>
      <c r="CG215" s="233"/>
      <c r="CH215" s="233">
        <v>260000</v>
      </c>
      <c r="CI215" s="233">
        <v>260000</v>
      </c>
      <c r="CJ215" s="233"/>
      <c r="CK215" s="233">
        <f>CL215</f>
        <v>0</v>
      </c>
      <c r="CL215" s="233">
        <f>CR215-CI215</f>
        <v>0</v>
      </c>
      <c r="CM215" s="233">
        <f>CS215-CJ215</f>
        <v>0</v>
      </c>
      <c r="CN215" s="233">
        <f>CO215</f>
        <v>0</v>
      </c>
      <c r="CO215" s="233">
        <f>FP215-CL215</f>
        <v>0</v>
      </c>
      <c r="CP215" s="233">
        <f>FQ215-CM215</f>
        <v>0</v>
      </c>
      <c r="CQ215" s="233">
        <f>CR215</f>
        <v>260000</v>
      </c>
      <c r="CR215" s="233">
        <v>260000</v>
      </c>
      <c r="CS215" s="233"/>
      <c r="CT215" s="233">
        <f>CU215</f>
        <v>0</v>
      </c>
      <c r="CU215" s="233">
        <v>0</v>
      </c>
      <c r="CV215" s="233"/>
      <c r="CW215" s="233">
        <f>CX215</f>
        <v>211235.33256000001</v>
      </c>
      <c r="CX215" s="233">
        <v>211235.33256000001</v>
      </c>
      <c r="CY215" s="233"/>
      <c r="CZ215" s="233">
        <f>DA215</f>
        <v>105000</v>
      </c>
      <c r="DA215" s="233">
        <v>105000</v>
      </c>
      <c r="DB215" s="233"/>
      <c r="DC215" s="233"/>
      <c r="DD215" s="233"/>
      <c r="DE215" s="233"/>
      <c r="DF215" s="233">
        <f>DG215</f>
        <v>6283.3444999999774</v>
      </c>
      <c r="DG215" s="233">
        <f>DJ215-CX215</f>
        <v>6283.3444999999774</v>
      </c>
      <c r="DH215" s="233"/>
      <c r="DI215" s="251">
        <f t="shared" si="638"/>
        <v>217518.67705999999</v>
      </c>
      <c r="DJ215" s="233">
        <v>217518.67705999999</v>
      </c>
      <c r="DK215" s="233"/>
      <c r="DL215" s="233"/>
      <c r="DM215" s="155">
        <f t="shared" si="640"/>
        <v>207178.84250999999</v>
      </c>
      <c r="DN215" s="409">
        <f t="shared" si="641"/>
        <v>0.95246461274151706</v>
      </c>
      <c r="DO215" s="233">
        <v>207178.84250999999</v>
      </c>
      <c r="DP215" s="233"/>
      <c r="DQ215" s="233"/>
      <c r="DR215" s="233">
        <f t="shared" si="676"/>
        <v>10339.83455</v>
      </c>
      <c r="DS215" s="423">
        <f t="shared" si="658"/>
        <v>4.753538725848299E-2</v>
      </c>
      <c r="DT215" s="233">
        <f t="shared" si="681"/>
        <v>10339.83455</v>
      </c>
      <c r="DU215" s="233"/>
      <c r="DV215" s="233"/>
      <c r="DW215" s="233"/>
      <c r="DX215" s="233">
        <f t="shared" si="682"/>
        <v>18572.039290000001</v>
      </c>
      <c r="DY215" s="176">
        <f t="shared" si="627"/>
        <v>8.5381354562381426E-2</v>
      </c>
      <c r="DZ215" s="233">
        <v>18572.039290000001</v>
      </c>
      <c r="EA215" s="176">
        <f t="shared" si="628"/>
        <v>8.5381354562381426E-2</v>
      </c>
      <c r="EB215" s="233"/>
      <c r="EC215" s="176">
        <v>0</v>
      </c>
      <c r="ED215" s="233"/>
      <c r="EE215" s="176">
        <v>0</v>
      </c>
      <c r="EF215" s="251">
        <f>EN215</f>
        <v>170661.06333999999</v>
      </c>
      <c r="EG215" s="188">
        <f t="shared" si="629"/>
        <v>0.78458119388490544</v>
      </c>
      <c r="EH215" s="161">
        <f t="shared" si="643"/>
        <v>0.82373789365949679</v>
      </c>
      <c r="EI215" s="188"/>
      <c r="EJ215" s="188"/>
      <c r="EK215" s="188"/>
      <c r="EL215" s="188"/>
      <c r="EM215" s="188"/>
      <c r="EN215" s="233">
        <v>170661.06333999999</v>
      </c>
      <c r="EO215" s="238">
        <f t="shared" si="630"/>
        <v>0.78458119388490544</v>
      </c>
      <c r="EP215" s="233"/>
      <c r="EQ215" s="233"/>
      <c r="ER215" s="233"/>
      <c r="ES215" s="233"/>
      <c r="ET215" s="233"/>
      <c r="EU215" s="171">
        <f t="shared" si="486"/>
        <v>46857.613719999994</v>
      </c>
      <c r="EV215" s="188">
        <f t="shared" si="644"/>
        <v>0.21541880611509451</v>
      </c>
      <c r="EW215" s="233">
        <f>DJ215-EN215</f>
        <v>46857.613719999994</v>
      </c>
      <c r="EX215" s="233"/>
      <c r="EY215" s="233"/>
      <c r="EZ215" s="232">
        <f t="shared" ref="EZ215" si="687">FB215</f>
        <v>211178.84250999999</v>
      </c>
      <c r="FA215" s="161">
        <f t="shared" si="633"/>
        <v>0.97085383822810201</v>
      </c>
      <c r="FB215" s="232">
        <v>211178.84250999999</v>
      </c>
      <c r="FC215" s="161">
        <f t="shared" si="634"/>
        <v>0.97085383822810201</v>
      </c>
      <c r="FD215" s="232"/>
      <c r="FE215" s="233"/>
      <c r="FF215" s="233"/>
      <c r="FG215" s="233"/>
      <c r="FH215" s="232">
        <f>FJ215</f>
        <v>0</v>
      </c>
      <c r="FI215" s="161">
        <f t="shared" si="636"/>
        <v>0</v>
      </c>
      <c r="FJ215" s="232">
        <v>0</v>
      </c>
      <c r="FK215" s="161">
        <f t="shared" si="637"/>
        <v>0</v>
      </c>
      <c r="FL215" s="233"/>
      <c r="FM215" s="233"/>
      <c r="FN215" s="233"/>
      <c r="FO215" s="239"/>
      <c r="FP215" s="240"/>
      <c r="FQ215" s="240"/>
      <c r="FR215" s="240"/>
      <c r="FS215" s="240"/>
      <c r="FT215" s="240"/>
      <c r="FU215" s="240"/>
      <c r="FV215" s="240"/>
    </row>
    <row r="216" spans="2:178" s="240" customFormat="1" ht="31.9" hidden="1" customHeight="1" x14ac:dyDescent="0.25">
      <c r="B216" s="551"/>
      <c r="C216" s="230" t="s">
        <v>166</v>
      </c>
      <c r="D216" s="263"/>
      <c r="E216" s="232">
        <f>F216+G216</f>
        <v>50916.204259999999</v>
      </c>
      <c r="F216" s="232">
        <v>44486.208070000001</v>
      </c>
      <c r="G216" s="232">
        <v>6429.9961899999998</v>
      </c>
      <c r="H216" s="232">
        <f>I216+J216</f>
        <v>-500</v>
      </c>
      <c r="I216" s="232">
        <f>L216-F216</f>
        <v>-500</v>
      </c>
      <c r="J216" s="232">
        <f>M216-G216</f>
        <v>0</v>
      </c>
      <c r="K216" s="232">
        <f>L216+M216</f>
        <v>50416.204259999999</v>
      </c>
      <c r="L216" s="232">
        <v>43986.208070000001</v>
      </c>
      <c r="M216" s="232">
        <v>6429.9961899999998</v>
      </c>
      <c r="N216" s="232">
        <f>O216+P216</f>
        <v>0</v>
      </c>
      <c r="O216" s="232">
        <f>R216-L216</f>
        <v>0</v>
      </c>
      <c r="P216" s="232">
        <f>S216-M216</f>
        <v>0</v>
      </c>
      <c r="Q216" s="233">
        <f>R216+S216</f>
        <v>50416.204259999999</v>
      </c>
      <c r="R216" s="233">
        <v>43986.208070000001</v>
      </c>
      <c r="S216" s="233">
        <v>6429.9961899999998</v>
      </c>
      <c r="T216" s="233">
        <f>U216+V216</f>
        <v>0</v>
      </c>
      <c r="U216" s="233"/>
      <c r="V216" s="233"/>
      <c r="W216" s="233">
        <f>X216+Y216</f>
        <v>6830.2412400000003</v>
      </c>
      <c r="X216" s="233">
        <f>AA216-U216</f>
        <v>6830.2412400000003</v>
      </c>
      <c r="Y216" s="233">
        <f>AB216-V216</f>
        <v>0</v>
      </c>
      <c r="Z216" s="233">
        <f>AA216+AB216</f>
        <v>6830.2412400000003</v>
      </c>
      <c r="AA216" s="233">
        <v>6830.2412400000003</v>
      </c>
      <c r="AB216" s="233"/>
      <c r="AC216" s="233">
        <f>AD216+AE216</f>
        <v>0</v>
      </c>
      <c r="AD216" s="233"/>
      <c r="AE216" s="233"/>
      <c r="AF216" s="233">
        <f>AG216+AH216</f>
        <v>6830.2412400000003</v>
      </c>
      <c r="AG216" s="233">
        <f>AA216+AD216</f>
        <v>6830.2412400000003</v>
      </c>
      <c r="AH216" s="233"/>
      <c r="AI216" s="233"/>
      <c r="AJ216" s="233">
        <f>AA216</f>
        <v>6830.2412400000003</v>
      </c>
      <c r="AK216" s="233">
        <f>Z216-AJ216</f>
        <v>0</v>
      </c>
      <c r="AL216" s="233">
        <f>AF216-AJ216</f>
        <v>0</v>
      </c>
      <c r="AM216" s="233"/>
      <c r="AN216" s="233"/>
      <c r="AO216" s="427">
        <v>1</v>
      </c>
      <c r="AP216" s="233">
        <v>6830.2412400000003</v>
      </c>
      <c r="AQ216" s="233"/>
      <c r="AR216" s="233">
        <f>AF216-AP216</f>
        <v>0</v>
      </c>
      <c r="AS216" s="233">
        <f>AT216+AU216</f>
        <v>0</v>
      </c>
      <c r="AT216" s="233"/>
      <c r="AU216" s="233"/>
      <c r="AV216" s="233">
        <f>AW216+AX216</f>
        <v>0</v>
      </c>
      <c r="AW216" s="233">
        <f>AZ216-AT216</f>
        <v>0</v>
      </c>
      <c r="AX216" s="233">
        <f>BA216-AU216</f>
        <v>0</v>
      </c>
      <c r="AY216" s="233">
        <f>AZ216+BA216</f>
        <v>0</v>
      </c>
      <c r="AZ216" s="233">
        <v>0</v>
      </c>
      <c r="BA216" s="233"/>
      <c r="BB216" s="233">
        <f>BC216+BD216</f>
        <v>0</v>
      </c>
      <c r="BC216" s="233"/>
      <c r="BD216" s="233"/>
      <c r="BE216" s="233">
        <f>BF216+BG216</f>
        <v>0</v>
      </c>
      <c r="BF216" s="233">
        <f>BW216-BC216</f>
        <v>0</v>
      </c>
      <c r="BG216" s="233">
        <f>BX216-BD216</f>
        <v>0</v>
      </c>
      <c r="BH216" s="233">
        <f>BI216+BJ216</f>
        <v>2476.8842199999999</v>
      </c>
      <c r="BI216" s="233">
        <v>2476.8842199999999</v>
      </c>
      <c r="BJ216" s="233"/>
      <c r="BK216" s="428">
        <v>1</v>
      </c>
      <c r="BL216" s="233">
        <f t="shared" si="684"/>
        <v>0</v>
      </c>
      <c r="BM216" s="233"/>
      <c r="BN216" s="233"/>
      <c r="BO216" s="233"/>
      <c r="BP216" s="233">
        <f>BQ216+BR216</f>
        <v>0</v>
      </c>
      <c r="BQ216" s="233"/>
      <c r="BR216" s="233"/>
      <c r="BS216" s="233">
        <f>BT216+BU216</f>
        <v>2476.8842199999999</v>
      </c>
      <c r="BT216" s="233">
        <f>BI216</f>
        <v>2476.8842199999999</v>
      </c>
      <c r="BU216" s="233"/>
      <c r="BV216" s="233">
        <f>BW216+BX216</f>
        <v>0</v>
      </c>
      <c r="BW216" s="233"/>
      <c r="BX216" s="233"/>
      <c r="BY216" s="233">
        <f>BZ216+CA216</f>
        <v>6758.8642400000008</v>
      </c>
      <c r="BZ216" s="233">
        <f>CC216-BI216</f>
        <v>6758.8642400000008</v>
      </c>
      <c r="CA216" s="233">
        <f>CD216-BX216</f>
        <v>0</v>
      </c>
      <c r="CB216" s="233">
        <f>CC216+CD216</f>
        <v>9235.7484600000007</v>
      </c>
      <c r="CC216" s="233">
        <v>9235.7484600000007</v>
      </c>
      <c r="CD216" s="233"/>
      <c r="CE216" s="233">
        <v>1</v>
      </c>
      <c r="CF216" s="233">
        <f t="shared" si="667"/>
        <v>0</v>
      </c>
      <c r="CG216" s="233"/>
      <c r="CH216" s="233">
        <f>CI216+CJ216</f>
        <v>0</v>
      </c>
      <c r="CI216" s="233"/>
      <c r="CJ216" s="233"/>
      <c r="CK216" s="233">
        <f>CL216+CM216</f>
        <v>2000</v>
      </c>
      <c r="CL216" s="233">
        <f>CR216-CI216</f>
        <v>2000</v>
      </c>
      <c r="CM216" s="233">
        <f>CS216-CJ216</f>
        <v>0</v>
      </c>
      <c r="CN216" s="233">
        <f>CO216+CP216</f>
        <v>-2000</v>
      </c>
      <c r="CO216" s="233">
        <f>FP216-CL216</f>
        <v>-2000</v>
      </c>
      <c r="CP216" s="233">
        <f>FQ216-CM216</f>
        <v>0</v>
      </c>
      <c r="CQ216" s="233">
        <f>CR216+CS216</f>
        <v>2000</v>
      </c>
      <c r="CR216" s="233">
        <v>2000</v>
      </c>
      <c r="CS216" s="233"/>
      <c r="CT216" s="233">
        <f>CU216+CV216</f>
        <v>0</v>
      </c>
      <c r="CU216" s="233"/>
      <c r="CV216" s="233"/>
      <c r="CW216" s="233">
        <f>CX216+CY216</f>
        <v>33454.833590000002</v>
      </c>
      <c r="CX216" s="233">
        <v>33454.833590000002</v>
      </c>
      <c r="CY216" s="233"/>
      <c r="CZ216" s="233">
        <f>DA216+DB216</f>
        <v>2000</v>
      </c>
      <c r="DA216" s="233">
        <f>CR216</f>
        <v>2000</v>
      </c>
      <c r="DB216" s="233"/>
      <c r="DC216" s="233"/>
      <c r="DD216" s="233"/>
      <c r="DE216" s="233"/>
      <c r="DF216" s="233">
        <f>DG216+DH216</f>
        <v>-1032.5881900000022</v>
      </c>
      <c r="DG216" s="233">
        <f>DJ216-CX216</f>
        <v>-1032.5881900000022</v>
      </c>
      <c r="DH216" s="233"/>
      <c r="DI216" s="251">
        <f t="shared" si="638"/>
        <v>32422.2454</v>
      </c>
      <c r="DJ216" s="233">
        <v>32422.2454</v>
      </c>
      <c r="DK216" s="233"/>
      <c r="DL216" s="233"/>
      <c r="DM216" s="155">
        <f t="shared" si="640"/>
        <v>32169.59014</v>
      </c>
      <c r="DN216" s="409">
        <f t="shared" si="641"/>
        <v>0.99220734847685776</v>
      </c>
      <c r="DO216" s="233">
        <v>32169.59014</v>
      </c>
      <c r="DP216" s="233"/>
      <c r="DQ216" s="233"/>
      <c r="DR216" s="233">
        <f t="shared" si="676"/>
        <v>252.65525999999954</v>
      </c>
      <c r="DS216" s="423">
        <f t="shared" si="658"/>
        <v>7.79265152314218E-3</v>
      </c>
      <c r="DT216" s="233">
        <f t="shared" si="681"/>
        <v>252.65525999999954</v>
      </c>
      <c r="DU216" s="233"/>
      <c r="DV216" s="233"/>
      <c r="DW216" s="233"/>
      <c r="DX216" s="233">
        <f t="shared" si="682"/>
        <v>13778.660610000001</v>
      </c>
      <c r="DY216" s="176">
        <f t="shared" si="627"/>
        <v>0.42497552035677333</v>
      </c>
      <c r="DZ216" s="233">
        <v>13778.660610000001</v>
      </c>
      <c r="EA216" s="176">
        <f t="shared" si="628"/>
        <v>0.42497552035677333</v>
      </c>
      <c r="EB216" s="233"/>
      <c r="EC216" s="176">
        <v>0</v>
      </c>
      <c r="ED216" s="233"/>
      <c r="EE216" s="176">
        <v>0</v>
      </c>
      <c r="EF216" s="251">
        <f>EN216+ES216</f>
        <v>30122.706259999999</v>
      </c>
      <c r="EG216" s="188">
        <f t="shared" si="629"/>
        <v>0.92907526571247279</v>
      </c>
      <c r="EH216" s="161">
        <f t="shared" si="643"/>
        <v>0.93637208708310882</v>
      </c>
      <c r="EI216" s="188"/>
      <c r="EJ216" s="188"/>
      <c r="EK216" s="188"/>
      <c r="EL216" s="188"/>
      <c r="EM216" s="188"/>
      <c r="EN216" s="233">
        <v>30122.706259999999</v>
      </c>
      <c r="EO216" s="238">
        <f t="shared" si="630"/>
        <v>0.92907526571247279</v>
      </c>
      <c r="EP216" s="233"/>
      <c r="EQ216" s="233"/>
      <c r="ER216" s="233"/>
      <c r="ES216" s="233"/>
      <c r="ET216" s="233"/>
      <c r="EU216" s="171">
        <f t="shared" si="486"/>
        <v>2299.5391400000008</v>
      </c>
      <c r="EV216" s="188">
        <f t="shared" si="644"/>
        <v>7.0924734287527186E-2</v>
      </c>
      <c r="EW216" s="233">
        <f>DJ216-EN216</f>
        <v>2299.5391400000008</v>
      </c>
      <c r="EX216" s="233"/>
      <c r="EY216" s="233"/>
      <c r="EZ216" s="232">
        <f>FB216</f>
        <v>30122.03025</v>
      </c>
      <c r="FA216" s="161">
        <f t="shared" si="633"/>
        <v>0.92905441552175783</v>
      </c>
      <c r="FB216" s="232">
        <v>30122.03025</v>
      </c>
      <c r="FC216" s="161">
        <f t="shared" si="634"/>
        <v>0.92905441552175783</v>
      </c>
      <c r="FD216" s="232"/>
      <c r="FE216" s="233"/>
      <c r="FF216" s="233"/>
      <c r="FG216" s="233"/>
      <c r="FH216" s="232">
        <f t="shared" ref="FH216:FH219" si="688">FJ216</f>
        <v>2343.3185600000002</v>
      </c>
      <c r="FI216" s="161">
        <f t="shared" si="636"/>
        <v>7.2275023863708099E-2</v>
      </c>
      <c r="FJ216" s="232">
        <v>2343.3185600000002</v>
      </c>
      <c r="FK216" s="161">
        <f t="shared" si="637"/>
        <v>7.2275023863708099E-2</v>
      </c>
      <c r="FL216" s="233"/>
      <c r="FM216" s="233"/>
      <c r="FN216" s="233"/>
      <c r="FO216" s="239"/>
      <c r="FT216" s="561"/>
    </row>
    <row r="217" spans="2:178" s="240" customFormat="1" ht="30.75" hidden="1" customHeight="1" x14ac:dyDescent="0.25">
      <c r="B217" s="551"/>
      <c r="C217" s="241" t="s">
        <v>361</v>
      </c>
      <c r="D217" s="263"/>
      <c r="E217" s="232">
        <f>F217+G217</f>
        <v>14792.057209999999</v>
      </c>
      <c r="F217" s="232">
        <f>F218+F219</f>
        <v>14792.057209999999</v>
      </c>
      <c r="G217" s="232">
        <f>G218+G219</f>
        <v>0</v>
      </c>
      <c r="H217" s="232">
        <f>I217+J217</f>
        <v>-5835.4332599999998</v>
      </c>
      <c r="I217" s="232">
        <f>I218+I219</f>
        <v>-5835.4332599999998</v>
      </c>
      <c r="J217" s="232">
        <f>J218+J219</f>
        <v>0</v>
      </c>
      <c r="K217" s="232">
        <f>L217+M217</f>
        <v>8956.6239499999992</v>
      </c>
      <c r="L217" s="232">
        <f>L218+L219</f>
        <v>8956.6239499999992</v>
      </c>
      <c r="M217" s="232">
        <f>M218+M219</f>
        <v>0</v>
      </c>
      <c r="N217" s="232">
        <f>O217+P217</f>
        <v>0</v>
      </c>
      <c r="O217" s="232">
        <f>O218+O219</f>
        <v>0</v>
      </c>
      <c r="P217" s="232">
        <f>P218+P219</f>
        <v>0</v>
      </c>
      <c r="Q217" s="233">
        <f>R217+S217</f>
        <v>8956.6239499999992</v>
      </c>
      <c r="R217" s="233">
        <f>R218+R219</f>
        <v>8956.6239499999992</v>
      </c>
      <c r="S217" s="233">
        <f>S218+S219</f>
        <v>0</v>
      </c>
      <c r="T217" s="233">
        <f>U217+V217</f>
        <v>0</v>
      </c>
      <c r="U217" s="233">
        <f>U218+U219</f>
        <v>0</v>
      </c>
      <c r="V217" s="233">
        <f>V218+V219</f>
        <v>0</v>
      </c>
      <c r="W217" s="233">
        <f>X217+Y217</f>
        <v>26903.971130000002</v>
      </c>
      <c r="X217" s="233">
        <f>X218+X219</f>
        <v>26903.971130000002</v>
      </c>
      <c r="Y217" s="233">
        <f>Y218+Y219</f>
        <v>0</v>
      </c>
      <c r="Z217" s="233">
        <f>AA217+AB217</f>
        <v>26903.971130000002</v>
      </c>
      <c r="AA217" s="233">
        <f t="shared" ref="AA217:AN217" si="689">AA218+AA219</f>
        <v>26903.971130000002</v>
      </c>
      <c r="AB217" s="233">
        <f t="shared" si="689"/>
        <v>0</v>
      </c>
      <c r="AC217" s="233">
        <f t="shared" si="689"/>
        <v>0</v>
      </c>
      <c r="AD217" s="233">
        <f t="shared" si="689"/>
        <v>0</v>
      </c>
      <c r="AE217" s="233">
        <f t="shared" si="689"/>
        <v>0</v>
      </c>
      <c r="AF217" s="233">
        <f t="shared" si="689"/>
        <v>26903.971130000002</v>
      </c>
      <c r="AG217" s="233">
        <f t="shared" si="689"/>
        <v>26903.971130000002</v>
      </c>
      <c r="AH217" s="233">
        <f t="shared" si="689"/>
        <v>0</v>
      </c>
      <c r="AI217" s="233">
        <f t="shared" si="689"/>
        <v>0</v>
      </c>
      <c r="AJ217" s="233">
        <f t="shared" si="689"/>
        <v>26903.971130000002</v>
      </c>
      <c r="AK217" s="233">
        <f t="shared" si="689"/>
        <v>0</v>
      </c>
      <c r="AL217" s="233">
        <f t="shared" si="689"/>
        <v>26903.971130000002</v>
      </c>
      <c r="AM217" s="233">
        <f t="shared" si="689"/>
        <v>0</v>
      </c>
      <c r="AN217" s="233">
        <f t="shared" si="689"/>
        <v>0</v>
      </c>
      <c r="AO217" s="427">
        <v>1</v>
      </c>
      <c r="AP217" s="233">
        <f>AP218+AP219</f>
        <v>26903.971130000002</v>
      </c>
      <c r="AQ217" s="233">
        <f>AQ218+AQ219</f>
        <v>0</v>
      </c>
      <c r="AR217" s="233">
        <f>AR218+AR219</f>
        <v>0</v>
      </c>
      <c r="AS217" s="233">
        <f>AT217+AU217</f>
        <v>0</v>
      </c>
      <c r="AT217" s="233">
        <f>AT218+AT219</f>
        <v>0</v>
      </c>
      <c r="AU217" s="233">
        <f>AU218+AU219</f>
        <v>0</v>
      </c>
      <c r="AV217" s="233">
        <f>AW217+AX217</f>
        <v>0</v>
      </c>
      <c r="AW217" s="233">
        <f>AW218+AW219</f>
        <v>0</v>
      </c>
      <c r="AX217" s="233">
        <f>AX218+AX219</f>
        <v>0</v>
      </c>
      <c r="AY217" s="233">
        <f>AZ217+BA217</f>
        <v>0</v>
      </c>
      <c r="AZ217" s="233">
        <f>AZ218+AZ219</f>
        <v>0</v>
      </c>
      <c r="BA217" s="233">
        <f>BA218+BA219</f>
        <v>0</v>
      </c>
      <c r="BB217" s="233">
        <f>BC217+BD217</f>
        <v>0</v>
      </c>
      <c r="BC217" s="233">
        <f>BC218+BC219</f>
        <v>0</v>
      </c>
      <c r="BD217" s="233">
        <f>BD218+BD219</f>
        <v>0</v>
      </c>
      <c r="BE217" s="233">
        <f>BF217+BG217</f>
        <v>0</v>
      </c>
      <c r="BF217" s="233">
        <f>BF218+BF219</f>
        <v>0</v>
      </c>
      <c r="BG217" s="233">
        <f>BG218+BG219</f>
        <v>0</v>
      </c>
      <c r="BH217" s="233">
        <f>BI217+BJ217</f>
        <v>0</v>
      </c>
      <c r="BI217" s="233">
        <f>BI218+BI219</f>
        <v>0</v>
      </c>
      <c r="BJ217" s="233">
        <f>BJ218+BJ219</f>
        <v>0</v>
      </c>
      <c r="BK217" s="428">
        <v>1</v>
      </c>
      <c r="BL217" s="233">
        <f t="shared" si="684"/>
        <v>0</v>
      </c>
      <c r="BM217" s="233"/>
      <c r="BN217" s="233"/>
      <c r="BO217" s="233"/>
      <c r="BP217" s="233"/>
      <c r="BQ217" s="233"/>
      <c r="BR217" s="233"/>
      <c r="BS217" s="233">
        <f>BT217+BU217</f>
        <v>0</v>
      </c>
      <c r="BT217" s="233">
        <v>0</v>
      </c>
      <c r="BU217" s="233"/>
      <c r="BV217" s="233">
        <f>BW217+BX217</f>
        <v>0</v>
      </c>
      <c r="BW217" s="233">
        <f>BW218+BW219</f>
        <v>0</v>
      </c>
      <c r="BX217" s="233">
        <f>BX218+BX219</f>
        <v>0</v>
      </c>
      <c r="BY217" s="233">
        <f>BZ217+CA217</f>
        <v>0</v>
      </c>
      <c r="BZ217" s="233">
        <f>BZ218+BZ219</f>
        <v>0</v>
      </c>
      <c r="CA217" s="233">
        <f>CA218+CA219</f>
        <v>0</v>
      </c>
      <c r="CB217" s="233">
        <f>CC217+CD217</f>
        <v>0</v>
      </c>
      <c r="CC217" s="233">
        <f>CC218+CC219</f>
        <v>0</v>
      </c>
      <c r="CD217" s="233">
        <f>CD218+CD219</f>
        <v>0</v>
      </c>
      <c r="CE217" s="233">
        <v>1</v>
      </c>
      <c r="CF217" s="233">
        <f t="shared" si="667"/>
        <v>0</v>
      </c>
      <c r="CG217" s="233"/>
      <c r="CH217" s="233">
        <f>CI217+CJ217</f>
        <v>0</v>
      </c>
      <c r="CI217" s="233">
        <f>CI218+CI219</f>
        <v>0</v>
      </c>
      <c r="CJ217" s="233">
        <f>CJ218+CJ219</f>
        <v>0</v>
      </c>
      <c r="CK217" s="233">
        <f>CL217+CM217</f>
        <v>0</v>
      </c>
      <c r="CL217" s="233">
        <f>CL218+CL219</f>
        <v>0</v>
      </c>
      <c r="CM217" s="233">
        <f>CM218+CM219</f>
        <v>0</v>
      </c>
      <c r="CN217" s="233">
        <f>CO217+CP217</f>
        <v>0</v>
      </c>
      <c r="CO217" s="233">
        <f>CO218+CO219</f>
        <v>0</v>
      </c>
      <c r="CP217" s="233">
        <f>CP218+CP219</f>
        <v>0</v>
      </c>
      <c r="CQ217" s="233">
        <f>CR217+CS217</f>
        <v>0</v>
      </c>
      <c r="CR217" s="233">
        <f>CR218+CR219</f>
        <v>0</v>
      </c>
      <c r="CS217" s="233">
        <f>CS218+CS219</f>
        <v>0</v>
      </c>
      <c r="CT217" s="233">
        <f>CU217+CV217</f>
        <v>78590</v>
      </c>
      <c r="CU217" s="233">
        <f>CU218+CU219</f>
        <v>78590</v>
      </c>
      <c r="CV217" s="233">
        <f>CV218+CV219</f>
        <v>0</v>
      </c>
      <c r="CW217" s="233">
        <f>CX217+CY217</f>
        <v>14073.91511</v>
      </c>
      <c r="CX217" s="233">
        <f>CX218+CX219</f>
        <v>14073.91511</v>
      </c>
      <c r="CY217" s="233">
        <f>CY218+CY219</f>
        <v>0</v>
      </c>
      <c r="CZ217" s="233">
        <f>DA217+DB217</f>
        <v>0</v>
      </c>
      <c r="DA217" s="233">
        <f>DA218+DA219</f>
        <v>0</v>
      </c>
      <c r="DB217" s="233">
        <f>DB218+DB219</f>
        <v>0</v>
      </c>
      <c r="DC217" s="233">
        <f>DD217</f>
        <v>0</v>
      </c>
      <c r="DD217" s="233">
        <f>DD218+DD219</f>
        <v>0</v>
      </c>
      <c r="DE217" s="233"/>
      <c r="DF217" s="233">
        <f>DG217+DH217</f>
        <v>480.76915000000008</v>
      </c>
      <c r="DG217" s="233">
        <f>DG218+DG219</f>
        <v>480.76915000000008</v>
      </c>
      <c r="DH217" s="233">
        <f>DH218+DH219</f>
        <v>0</v>
      </c>
      <c r="DI217" s="251">
        <f t="shared" si="638"/>
        <v>14554.68426</v>
      </c>
      <c r="DJ217" s="233">
        <f>CX217+DG217</f>
        <v>14554.68426</v>
      </c>
      <c r="DK217" s="233"/>
      <c r="DL217" s="233">
        <f>DL218+DL219</f>
        <v>0</v>
      </c>
      <c r="DM217" s="155">
        <f t="shared" si="640"/>
        <v>0</v>
      </c>
      <c r="DN217" s="409">
        <f t="shared" si="641"/>
        <v>0</v>
      </c>
      <c r="DO217" s="233">
        <f>DC217+DL217</f>
        <v>0</v>
      </c>
      <c r="DP217" s="233"/>
      <c r="DQ217" s="233">
        <f>DQ218+DQ219</f>
        <v>0</v>
      </c>
      <c r="DR217" s="233">
        <f t="shared" si="676"/>
        <v>14554.68426</v>
      </c>
      <c r="DS217" s="423">
        <f t="shared" si="658"/>
        <v>1</v>
      </c>
      <c r="DT217" s="233">
        <f t="shared" si="681"/>
        <v>14554.68426</v>
      </c>
      <c r="DU217" s="233"/>
      <c r="DV217" s="233"/>
      <c r="DW217" s="233"/>
      <c r="DX217" s="233">
        <f t="shared" si="682"/>
        <v>4492.5874899999999</v>
      </c>
      <c r="DY217" s="176">
        <f t="shared" si="627"/>
        <v>0.30866952588911745</v>
      </c>
      <c r="DZ217" s="233">
        <f>DZ219</f>
        <v>4492.5874899999999</v>
      </c>
      <c r="EA217" s="176">
        <f t="shared" si="628"/>
        <v>0.30866952588911745</v>
      </c>
      <c r="EB217" s="233"/>
      <c r="EC217" s="176">
        <v>0</v>
      </c>
      <c r="ED217" s="233"/>
      <c r="EE217" s="176">
        <v>0</v>
      </c>
      <c r="EF217" s="251">
        <f>EN217+ES217</f>
        <v>12304.68426</v>
      </c>
      <c r="EG217" s="188">
        <f t="shared" si="629"/>
        <v>0.8454105936063776</v>
      </c>
      <c r="EH217" s="161" t="e">
        <f t="shared" si="643"/>
        <v>#DIV/0!</v>
      </c>
      <c r="EI217" s="188"/>
      <c r="EJ217" s="188"/>
      <c r="EK217" s="188"/>
      <c r="EL217" s="188"/>
      <c r="EM217" s="188"/>
      <c r="EN217" s="233">
        <f>EN219</f>
        <v>12304.68426</v>
      </c>
      <c r="EO217" s="238">
        <f t="shared" si="630"/>
        <v>0.8454105936063776</v>
      </c>
      <c r="EP217" s="233"/>
      <c r="EQ217" s="233"/>
      <c r="ER217" s="233"/>
      <c r="ES217" s="233"/>
      <c r="ET217" s="233"/>
      <c r="EU217" s="171">
        <f t="shared" si="486"/>
        <v>2250</v>
      </c>
      <c r="EV217" s="188">
        <f t="shared" si="644"/>
        <v>0.15458940639362245</v>
      </c>
      <c r="EW217" s="233">
        <f>EW218+EW219</f>
        <v>2250</v>
      </c>
      <c r="EX217" s="233"/>
      <c r="EY217" s="233"/>
      <c r="EZ217" s="232">
        <f t="shared" ref="EZ217" si="690">FB217</f>
        <v>7904.68426</v>
      </c>
      <c r="FA217" s="161">
        <f t="shared" si="633"/>
        <v>0.54310242110329365</v>
      </c>
      <c r="FB217" s="232">
        <f>FB218+FB219</f>
        <v>7904.68426</v>
      </c>
      <c r="FC217" s="161">
        <f t="shared" si="634"/>
        <v>0.54310242110329365</v>
      </c>
      <c r="FD217" s="232"/>
      <c r="FE217" s="233"/>
      <c r="FF217" s="233"/>
      <c r="FG217" s="233">
        <f>FG218+FG219</f>
        <v>0</v>
      </c>
      <c r="FH217" s="232">
        <f t="shared" si="688"/>
        <v>4400</v>
      </c>
      <c r="FI217" s="161">
        <f t="shared" si="636"/>
        <v>0.30230817250308389</v>
      </c>
      <c r="FJ217" s="232">
        <f>FJ218+FJ219</f>
        <v>4400</v>
      </c>
      <c r="FK217" s="161">
        <f t="shared" si="637"/>
        <v>0.30230817250308389</v>
      </c>
      <c r="FL217" s="233"/>
      <c r="FM217" s="233"/>
      <c r="FN217" s="233"/>
      <c r="FO217" s="239">
        <f>FO218+FO219</f>
        <v>0</v>
      </c>
    </row>
    <row r="218" spans="2:178" s="240" customFormat="1" ht="18" hidden="1" customHeight="1" x14ac:dyDescent="0.25">
      <c r="B218" s="551"/>
      <c r="C218" s="230" t="s">
        <v>302</v>
      </c>
      <c r="D218" s="263"/>
      <c r="E218" s="232">
        <f>F218+G218</f>
        <v>14555.889209999999</v>
      </c>
      <c r="F218" s="232">
        <v>14555.889209999999</v>
      </c>
      <c r="G218" s="232"/>
      <c r="H218" s="232">
        <f>I218+J218</f>
        <v>-5835.4332599999998</v>
      </c>
      <c r="I218" s="232">
        <f>L218-F218</f>
        <v>-5835.4332599999998</v>
      </c>
      <c r="J218" s="232">
        <f>M218-G218</f>
        <v>0</v>
      </c>
      <c r="K218" s="232">
        <f>L218+M218</f>
        <v>8720.4559499999996</v>
      </c>
      <c r="L218" s="232">
        <v>8720.4559499999996</v>
      </c>
      <c r="M218" s="232"/>
      <c r="N218" s="232">
        <f>O218+P218</f>
        <v>0</v>
      </c>
      <c r="O218" s="232">
        <f>R218-L218</f>
        <v>0</v>
      </c>
      <c r="P218" s="232">
        <f>S218-M218</f>
        <v>0</v>
      </c>
      <c r="Q218" s="233">
        <f>R218+S218</f>
        <v>8720.4559499999996</v>
      </c>
      <c r="R218" s="233">
        <v>8720.4559499999996</v>
      </c>
      <c r="S218" s="233"/>
      <c r="T218" s="233">
        <f>U218+V218</f>
        <v>0</v>
      </c>
      <c r="U218" s="233"/>
      <c r="V218" s="233"/>
      <c r="W218" s="233">
        <f>X218+Y218</f>
        <v>0</v>
      </c>
      <c r="X218" s="233">
        <f>AA218-U218</f>
        <v>0</v>
      </c>
      <c r="Y218" s="233">
        <f>AB218-V218</f>
        <v>0</v>
      </c>
      <c r="Z218" s="233">
        <f>AA218+AB218</f>
        <v>0</v>
      </c>
      <c r="AA218" s="233">
        <v>0</v>
      </c>
      <c r="AB218" s="233"/>
      <c r="AC218" s="233">
        <f>AD218+AE218</f>
        <v>0</v>
      </c>
      <c r="AD218" s="233">
        <v>0</v>
      </c>
      <c r="AE218" s="233"/>
      <c r="AF218" s="233">
        <f>AG218+AH218</f>
        <v>0</v>
      </c>
      <c r="AG218" s="233">
        <v>0</v>
      </c>
      <c r="AH218" s="233"/>
      <c r="AI218" s="233"/>
      <c r="AJ218" s="233">
        <f>AA218</f>
        <v>0</v>
      </c>
      <c r="AK218" s="233">
        <f t="shared" ref="AK218:AL222" si="691">Z218-AJ218</f>
        <v>0</v>
      </c>
      <c r="AL218" s="233">
        <f t="shared" si="691"/>
        <v>0</v>
      </c>
      <c r="AM218" s="233"/>
      <c r="AN218" s="233"/>
      <c r="AO218" s="427">
        <v>1</v>
      </c>
      <c r="AP218" s="233"/>
      <c r="AQ218" s="233"/>
      <c r="AR218" s="233">
        <f>AF218-AP218</f>
        <v>0</v>
      </c>
      <c r="AS218" s="233">
        <f>AT218+AU218</f>
        <v>0</v>
      </c>
      <c r="AT218" s="233"/>
      <c r="AU218" s="233"/>
      <c r="AV218" s="233">
        <f>AW218+AX218</f>
        <v>0</v>
      </c>
      <c r="AW218" s="233">
        <f>AZ218-AT218</f>
        <v>0</v>
      </c>
      <c r="AX218" s="233">
        <f>BA218-AU218</f>
        <v>0</v>
      </c>
      <c r="AY218" s="233">
        <f>AZ218+BA218</f>
        <v>0</v>
      </c>
      <c r="AZ218" s="233"/>
      <c r="BA218" s="233"/>
      <c r="BB218" s="233">
        <f>BC218+BD218</f>
        <v>0</v>
      </c>
      <c r="BC218" s="233"/>
      <c r="BD218" s="233"/>
      <c r="BE218" s="233">
        <f>BF218+BG218</f>
        <v>0</v>
      </c>
      <c r="BF218" s="233">
        <f>BW218-BC218</f>
        <v>0</v>
      </c>
      <c r="BG218" s="233">
        <f>BX218-BD218</f>
        <v>0</v>
      </c>
      <c r="BH218" s="233">
        <f>BI218+BJ218</f>
        <v>0</v>
      </c>
      <c r="BI218" s="233"/>
      <c r="BJ218" s="233"/>
      <c r="BK218" s="428">
        <v>1</v>
      </c>
      <c r="BL218" s="233">
        <f t="shared" si="684"/>
        <v>0</v>
      </c>
      <c r="BM218" s="233"/>
      <c r="BN218" s="233"/>
      <c r="BO218" s="233"/>
      <c r="BP218" s="233"/>
      <c r="BQ218" s="233"/>
      <c r="BR218" s="233"/>
      <c r="BS218" s="233">
        <f>BT218+BU218</f>
        <v>0</v>
      </c>
      <c r="BT218" s="233">
        <v>0</v>
      </c>
      <c r="BU218" s="233"/>
      <c r="BV218" s="233">
        <f>BW218+BX218</f>
        <v>0</v>
      </c>
      <c r="BW218" s="233"/>
      <c r="BX218" s="233"/>
      <c r="BY218" s="233">
        <f>BZ218+CA218</f>
        <v>0</v>
      </c>
      <c r="BZ218" s="233">
        <f>CC218-BW218</f>
        <v>0</v>
      </c>
      <c r="CA218" s="233">
        <f>CD218-BX218</f>
        <v>0</v>
      </c>
      <c r="CB218" s="233">
        <f>CC218+CD218</f>
        <v>0</v>
      </c>
      <c r="CC218" s="233"/>
      <c r="CD218" s="233"/>
      <c r="CE218" s="233">
        <v>1</v>
      </c>
      <c r="CF218" s="233">
        <f t="shared" si="667"/>
        <v>0</v>
      </c>
      <c r="CG218" s="233"/>
      <c r="CH218" s="233">
        <f>CI218+CJ218</f>
        <v>0</v>
      </c>
      <c r="CI218" s="233"/>
      <c r="CJ218" s="233"/>
      <c r="CK218" s="233">
        <f>CL218+CM218</f>
        <v>0</v>
      </c>
      <c r="CL218" s="233">
        <f>CR218-CI218</f>
        <v>0</v>
      </c>
      <c r="CM218" s="233">
        <f>CS218-CJ218</f>
        <v>0</v>
      </c>
      <c r="CN218" s="233">
        <f>CO218+CP218</f>
        <v>0</v>
      </c>
      <c r="CO218" s="233">
        <f>FP218-CL218</f>
        <v>0</v>
      </c>
      <c r="CP218" s="233">
        <f>FQ218-CM218</f>
        <v>0</v>
      </c>
      <c r="CQ218" s="233">
        <f>CR218+CS218</f>
        <v>0</v>
      </c>
      <c r="CR218" s="233"/>
      <c r="CS218" s="233"/>
      <c r="CT218" s="233">
        <f>CU218+CV218</f>
        <v>78590</v>
      </c>
      <c r="CU218" s="233">
        <f>128590-50000</f>
        <v>78590</v>
      </c>
      <c r="CV218" s="233"/>
      <c r="CW218" s="233">
        <f>CX218+CY218</f>
        <v>0</v>
      </c>
      <c r="CX218" s="233">
        <v>0</v>
      </c>
      <c r="CY218" s="233"/>
      <c r="CZ218" s="233">
        <f>DA218+DB218</f>
        <v>0</v>
      </c>
      <c r="DA218" s="233"/>
      <c r="DB218" s="233"/>
      <c r="DC218" s="233">
        <f>DD218</f>
        <v>0</v>
      </c>
      <c r="DD218" s="233">
        <f>ES218-DA218</f>
        <v>0</v>
      </c>
      <c r="DE218" s="233"/>
      <c r="DF218" s="233">
        <f>DG218+DH218</f>
        <v>0</v>
      </c>
      <c r="DG218" s="233"/>
      <c r="DH218" s="233"/>
      <c r="DI218" s="251">
        <f t="shared" si="638"/>
        <v>0</v>
      </c>
      <c r="DJ218" s="233">
        <f>CX218+DG218</f>
        <v>0</v>
      </c>
      <c r="DK218" s="233"/>
      <c r="DL218" s="233"/>
      <c r="DM218" s="155">
        <f t="shared" si="640"/>
        <v>0</v>
      </c>
      <c r="DN218" s="409" t="e">
        <f t="shared" si="641"/>
        <v>#DIV/0!</v>
      </c>
      <c r="DO218" s="233">
        <f>DC218+DL218</f>
        <v>0</v>
      </c>
      <c r="DP218" s="233"/>
      <c r="DQ218" s="233"/>
      <c r="DR218" s="233">
        <f t="shared" si="676"/>
        <v>0</v>
      </c>
      <c r="DS218" s="423" t="e">
        <f t="shared" si="658"/>
        <v>#DIV/0!</v>
      </c>
      <c r="DT218" s="233">
        <f t="shared" si="681"/>
        <v>0</v>
      </c>
      <c r="DU218" s="233"/>
      <c r="DV218" s="233"/>
      <c r="DW218" s="233"/>
      <c r="DX218" s="233">
        <f t="shared" si="682"/>
        <v>0</v>
      </c>
      <c r="DY218" s="176">
        <v>0</v>
      </c>
      <c r="DZ218" s="233">
        <f>DA218+DJ218</f>
        <v>0</v>
      </c>
      <c r="EA218" s="176">
        <v>0</v>
      </c>
      <c r="EB218" s="233"/>
      <c r="EC218" s="176">
        <v>0</v>
      </c>
      <c r="ED218" s="233"/>
      <c r="EE218" s="176">
        <v>0</v>
      </c>
      <c r="EF218" s="251">
        <f>EN218+ES218</f>
        <v>0</v>
      </c>
      <c r="EG218" s="188">
        <v>0</v>
      </c>
      <c r="EH218" s="161" t="e">
        <f t="shared" si="643"/>
        <v>#DIV/0!</v>
      </c>
      <c r="EI218" s="188"/>
      <c r="EJ218" s="188"/>
      <c r="EK218" s="188"/>
      <c r="EL218" s="188"/>
      <c r="EM218" s="188"/>
      <c r="EN218" s="233">
        <f>DI218+EC218</f>
        <v>0</v>
      </c>
      <c r="EO218" s="238">
        <v>0</v>
      </c>
      <c r="EP218" s="233"/>
      <c r="EQ218" s="233"/>
      <c r="ER218" s="233"/>
      <c r="ES218" s="233"/>
      <c r="ET218" s="233"/>
      <c r="EU218" s="171">
        <f t="shared" si="486"/>
        <v>0</v>
      </c>
      <c r="EV218" s="188" t="e">
        <f t="shared" si="644"/>
        <v>#DIV/0!</v>
      </c>
      <c r="EW218" s="233">
        <f t="shared" ref="EW218:EW221" si="692">DO218-EN218</f>
        <v>0</v>
      </c>
      <c r="EX218" s="233"/>
      <c r="EY218" s="233"/>
      <c r="EZ218" s="232">
        <f t="shared" ref="EZ218" si="693">FB218+FC218</f>
        <v>0</v>
      </c>
      <c r="FA218" s="161">
        <v>0</v>
      </c>
      <c r="FB218" s="232">
        <f>EE218+ET218</f>
        <v>0</v>
      </c>
      <c r="FC218" s="161">
        <v>0</v>
      </c>
      <c r="FD218" s="232"/>
      <c r="FE218" s="233"/>
      <c r="FF218" s="233"/>
      <c r="FG218" s="233"/>
      <c r="FH218" s="232">
        <f t="shared" si="688"/>
        <v>0</v>
      </c>
      <c r="FI218" s="161" t="e">
        <f t="shared" si="636"/>
        <v>#DIV/0!</v>
      </c>
      <c r="FJ218" s="232">
        <v>0</v>
      </c>
      <c r="FK218" s="161" t="e">
        <f t="shared" si="637"/>
        <v>#DIV/0!</v>
      </c>
      <c r="FL218" s="233"/>
      <c r="FM218" s="233"/>
      <c r="FN218" s="233"/>
      <c r="FO218" s="239"/>
    </row>
    <row r="219" spans="2:178" s="240" customFormat="1" ht="18.75" hidden="1" customHeight="1" x14ac:dyDescent="0.25">
      <c r="B219" s="551"/>
      <c r="C219" s="230" t="s">
        <v>166</v>
      </c>
      <c r="D219" s="263"/>
      <c r="E219" s="232">
        <f>F219+G219</f>
        <v>236.16800000000001</v>
      </c>
      <c r="F219" s="232">
        <v>236.16800000000001</v>
      </c>
      <c r="G219" s="232"/>
      <c r="H219" s="232">
        <f>I219+J219</f>
        <v>0</v>
      </c>
      <c r="I219" s="232">
        <f>L219-F219</f>
        <v>0</v>
      </c>
      <c r="J219" s="232">
        <f>M219-G219</f>
        <v>0</v>
      </c>
      <c r="K219" s="232">
        <f>L219+M219</f>
        <v>236.16800000000001</v>
      </c>
      <c r="L219" s="232">
        <v>236.16800000000001</v>
      </c>
      <c r="M219" s="232"/>
      <c r="N219" s="232">
        <f>O219+P219</f>
        <v>0</v>
      </c>
      <c r="O219" s="232">
        <f>R219-L219</f>
        <v>0</v>
      </c>
      <c r="P219" s="232">
        <f>S219-M219</f>
        <v>0</v>
      </c>
      <c r="Q219" s="233">
        <f>R219+S219</f>
        <v>236.16800000000001</v>
      </c>
      <c r="R219" s="233">
        <v>236.16800000000001</v>
      </c>
      <c r="S219" s="233"/>
      <c r="T219" s="233">
        <f>U219+V219</f>
        <v>0</v>
      </c>
      <c r="U219" s="233"/>
      <c r="V219" s="233"/>
      <c r="W219" s="233">
        <f>X219+Y219</f>
        <v>26903.971130000002</v>
      </c>
      <c r="X219" s="233">
        <f>AA219-U219</f>
        <v>26903.971130000002</v>
      </c>
      <c r="Y219" s="233">
        <f>AB219-V219</f>
        <v>0</v>
      </c>
      <c r="Z219" s="233">
        <f>AA219+AB219</f>
        <v>26903.971130000002</v>
      </c>
      <c r="AA219" s="233">
        <v>26903.971130000002</v>
      </c>
      <c r="AB219" s="233"/>
      <c r="AC219" s="233">
        <f>AD219+AE219</f>
        <v>0</v>
      </c>
      <c r="AD219" s="233"/>
      <c r="AE219" s="233"/>
      <c r="AF219" s="233">
        <f>AG219+AH219</f>
        <v>26903.971130000002</v>
      </c>
      <c r="AG219" s="233">
        <f>AA219+AD219</f>
        <v>26903.971130000002</v>
      </c>
      <c r="AH219" s="233"/>
      <c r="AI219" s="233"/>
      <c r="AJ219" s="233">
        <f>AA219</f>
        <v>26903.971130000002</v>
      </c>
      <c r="AK219" s="233">
        <f t="shared" si="691"/>
        <v>0</v>
      </c>
      <c r="AL219" s="233">
        <f t="shared" si="691"/>
        <v>26903.971130000002</v>
      </c>
      <c r="AM219" s="233"/>
      <c r="AN219" s="233"/>
      <c r="AO219" s="427">
        <v>1</v>
      </c>
      <c r="AP219" s="233">
        <v>26903.971130000002</v>
      </c>
      <c r="AQ219" s="233"/>
      <c r="AR219" s="233">
        <f>AF219-AP219-AQ219</f>
        <v>0</v>
      </c>
      <c r="AS219" s="233">
        <f>AT219+AU219</f>
        <v>0</v>
      </c>
      <c r="AT219" s="233"/>
      <c r="AU219" s="233"/>
      <c r="AV219" s="233">
        <f>AW219+AX219</f>
        <v>0</v>
      </c>
      <c r="AW219" s="233">
        <f>AZ219-AT219</f>
        <v>0</v>
      </c>
      <c r="AX219" s="233">
        <f>BA219-AU219</f>
        <v>0</v>
      </c>
      <c r="AY219" s="233">
        <f>AZ219+BA219</f>
        <v>0</v>
      </c>
      <c r="AZ219" s="233"/>
      <c r="BA219" s="233"/>
      <c r="BB219" s="233">
        <f>BC219+BD219</f>
        <v>0</v>
      </c>
      <c r="BC219" s="233"/>
      <c r="BD219" s="233"/>
      <c r="BE219" s="233">
        <f>BF219+BG219</f>
        <v>0</v>
      </c>
      <c r="BF219" s="233">
        <f>BW219-BC219</f>
        <v>0</v>
      </c>
      <c r="BG219" s="233">
        <f>BX219-BD219</f>
        <v>0</v>
      </c>
      <c r="BH219" s="233">
        <f>BI219+BJ219</f>
        <v>0</v>
      </c>
      <c r="BI219" s="233"/>
      <c r="BJ219" s="233"/>
      <c r="BK219" s="428">
        <v>1</v>
      </c>
      <c r="BL219" s="233">
        <f t="shared" si="684"/>
        <v>0</v>
      </c>
      <c r="BM219" s="233"/>
      <c r="BN219" s="233"/>
      <c r="BO219" s="233"/>
      <c r="BP219" s="233"/>
      <c r="BQ219" s="233"/>
      <c r="BR219" s="233"/>
      <c r="BS219" s="233">
        <f>BT219+BU219</f>
        <v>0</v>
      </c>
      <c r="BT219" s="233">
        <v>0</v>
      </c>
      <c r="BU219" s="233"/>
      <c r="BV219" s="233">
        <f>BW219+BX219</f>
        <v>0</v>
      </c>
      <c r="BW219" s="233"/>
      <c r="BX219" s="233"/>
      <c r="BY219" s="233">
        <f>BZ219+CA219</f>
        <v>0</v>
      </c>
      <c r="BZ219" s="233">
        <f>CC219-BW219</f>
        <v>0</v>
      </c>
      <c r="CA219" s="233">
        <f>CD219-BX219</f>
        <v>0</v>
      </c>
      <c r="CB219" s="233">
        <f>CC219+CD219</f>
        <v>0</v>
      </c>
      <c r="CC219" s="233"/>
      <c r="CD219" s="233"/>
      <c r="CE219" s="233">
        <v>1</v>
      </c>
      <c r="CF219" s="233">
        <f t="shared" si="667"/>
        <v>0</v>
      </c>
      <c r="CG219" s="233"/>
      <c r="CH219" s="233">
        <f>CI219+CJ219</f>
        <v>0</v>
      </c>
      <c r="CI219" s="233"/>
      <c r="CJ219" s="233"/>
      <c r="CK219" s="233">
        <f>CL219+CM219</f>
        <v>0</v>
      </c>
      <c r="CL219" s="233">
        <f>CR219-CI219</f>
        <v>0</v>
      </c>
      <c r="CM219" s="233">
        <f>CS219-CJ219</f>
        <v>0</v>
      </c>
      <c r="CN219" s="233">
        <f>CO219+CP219</f>
        <v>0</v>
      </c>
      <c r="CO219" s="233">
        <f>FP219-CL219</f>
        <v>0</v>
      </c>
      <c r="CP219" s="233">
        <f>FQ219-CM219</f>
        <v>0</v>
      </c>
      <c r="CQ219" s="233">
        <f>CR219+CS219</f>
        <v>0</v>
      </c>
      <c r="CR219" s="233"/>
      <c r="CS219" s="233"/>
      <c r="CT219" s="233">
        <f>CU219+CV219</f>
        <v>0</v>
      </c>
      <c r="CU219" s="233">
        <v>0</v>
      </c>
      <c r="CV219" s="233"/>
      <c r="CW219" s="233">
        <f>CX219+CY219</f>
        <v>14073.91511</v>
      </c>
      <c r="CX219" s="233">
        <v>14073.91511</v>
      </c>
      <c r="CY219" s="233"/>
      <c r="CZ219" s="233">
        <f>DA219+DB219</f>
        <v>0</v>
      </c>
      <c r="DA219" s="233"/>
      <c r="DB219" s="233"/>
      <c r="DC219" s="233">
        <f>DD219</f>
        <v>0</v>
      </c>
      <c r="DD219" s="233">
        <f>ES219-DA219</f>
        <v>0</v>
      </c>
      <c r="DE219" s="233"/>
      <c r="DF219" s="233">
        <f>DG219+DH219</f>
        <v>480.76915000000008</v>
      </c>
      <c r="DG219" s="233">
        <f>DJ219-CX219</f>
        <v>480.76915000000008</v>
      </c>
      <c r="DH219" s="233"/>
      <c r="DI219" s="251">
        <f t="shared" si="638"/>
        <v>14554.68426</v>
      </c>
      <c r="DJ219" s="233">
        <v>14554.68426</v>
      </c>
      <c r="DK219" s="233"/>
      <c r="DL219" s="233"/>
      <c r="DM219" s="155">
        <f t="shared" si="640"/>
        <v>12304.68426</v>
      </c>
      <c r="DN219" s="409">
        <f t="shared" si="641"/>
        <v>0.8454105936063776</v>
      </c>
      <c r="DO219" s="233">
        <v>12304.68426</v>
      </c>
      <c r="DP219" s="233"/>
      <c r="DQ219" s="233"/>
      <c r="DR219" s="233">
        <f t="shared" si="676"/>
        <v>2250</v>
      </c>
      <c r="DS219" s="423">
        <f t="shared" si="658"/>
        <v>0.15458940639362245</v>
      </c>
      <c r="DT219" s="233">
        <f t="shared" si="681"/>
        <v>2250</v>
      </c>
      <c r="DU219" s="233"/>
      <c r="DV219" s="233"/>
      <c r="DW219" s="233"/>
      <c r="DX219" s="233">
        <f t="shared" si="682"/>
        <v>4492.5874899999999</v>
      </c>
      <c r="DY219" s="176">
        <f>DX219/DI219</f>
        <v>0.30866952588911745</v>
      </c>
      <c r="DZ219" s="233">
        <v>4492.5874899999999</v>
      </c>
      <c r="EA219" s="176">
        <f>DZ219/DJ219</f>
        <v>0.30866952588911745</v>
      </c>
      <c r="EB219" s="233"/>
      <c r="EC219" s="176">
        <v>0</v>
      </c>
      <c r="ED219" s="233"/>
      <c r="EE219" s="176">
        <v>0</v>
      </c>
      <c r="EF219" s="251">
        <f>EN219+ES219</f>
        <v>12304.68426</v>
      </c>
      <c r="EG219" s="188">
        <f>EF219/DI219</f>
        <v>0.8454105936063776</v>
      </c>
      <c r="EH219" s="161">
        <f t="shared" si="643"/>
        <v>1</v>
      </c>
      <c r="EI219" s="188"/>
      <c r="EJ219" s="188"/>
      <c r="EK219" s="188"/>
      <c r="EL219" s="188"/>
      <c r="EM219" s="188"/>
      <c r="EN219" s="233">
        <v>12304.68426</v>
      </c>
      <c r="EO219" s="238">
        <f>EN219/DJ219</f>
        <v>0.8454105936063776</v>
      </c>
      <c r="EP219" s="233"/>
      <c r="EQ219" s="233"/>
      <c r="ER219" s="233"/>
      <c r="ES219" s="233"/>
      <c r="ET219" s="233"/>
      <c r="EU219" s="171">
        <f t="shared" si="486"/>
        <v>2250</v>
      </c>
      <c r="EV219" s="188">
        <f t="shared" si="644"/>
        <v>0.15458940639362245</v>
      </c>
      <c r="EW219" s="233">
        <f>DJ219-EN219</f>
        <v>2250</v>
      </c>
      <c r="EX219" s="233"/>
      <c r="EY219" s="233"/>
      <c r="EZ219" s="232">
        <f t="shared" ref="EZ219" si="694">FB219</f>
        <v>7904.68426</v>
      </c>
      <c r="FA219" s="161">
        <f>EZ219/DI219</f>
        <v>0.54310242110329365</v>
      </c>
      <c r="FB219" s="232">
        <v>7904.68426</v>
      </c>
      <c r="FC219" s="161">
        <f>FB219/DJ219</f>
        <v>0.54310242110329365</v>
      </c>
      <c r="FD219" s="232"/>
      <c r="FE219" s="233"/>
      <c r="FF219" s="233"/>
      <c r="FG219" s="233"/>
      <c r="FH219" s="232">
        <f t="shared" si="688"/>
        <v>4400</v>
      </c>
      <c r="FI219" s="161">
        <f t="shared" si="636"/>
        <v>0.30230817250308389</v>
      </c>
      <c r="FJ219" s="232">
        <v>4400</v>
      </c>
      <c r="FK219" s="161">
        <f t="shared" si="637"/>
        <v>0.30230817250308389</v>
      </c>
      <c r="FL219" s="233"/>
      <c r="FM219" s="233"/>
      <c r="FN219" s="233"/>
      <c r="FO219" s="239"/>
    </row>
    <row r="220" spans="2:178" s="240" customFormat="1" ht="28.5" hidden="1" customHeight="1" x14ac:dyDescent="0.25">
      <c r="B220" s="551"/>
      <c r="C220" s="449" t="s">
        <v>362</v>
      </c>
      <c r="D220" s="263"/>
      <c r="E220" s="232">
        <f>F220</f>
        <v>3570.0038300000001</v>
      </c>
      <c r="F220" s="232">
        <f>F221</f>
        <v>3570.0038300000001</v>
      </c>
      <c r="G220" s="232"/>
      <c r="H220" s="232">
        <f>I220</f>
        <v>5835.4332599999998</v>
      </c>
      <c r="I220" s="232">
        <f>I221</f>
        <v>5835.4332599999998</v>
      </c>
      <c r="J220" s="232"/>
      <c r="K220" s="232">
        <f>L220</f>
        <v>9405.4370899999994</v>
      </c>
      <c r="L220" s="232">
        <f>L221</f>
        <v>9405.4370899999994</v>
      </c>
      <c r="M220" s="232"/>
      <c r="N220" s="232">
        <f>O220</f>
        <v>0</v>
      </c>
      <c r="O220" s="232">
        <f>O221</f>
        <v>0</v>
      </c>
      <c r="P220" s="232"/>
      <c r="Q220" s="233">
        <f>R220</f>
        <v>9405.4370899999994</v>
      </c>
      <c r="R220" s="233">
        <f>R221</f>
        <v>9405.4370899999994</v>
      </c>
      <c r="S220" s="233"/>
      <c r="T220" s="233">
        <f>U220</f>
        <v>0</v>
      </c>
      <c r="U220" s="233">
        <f>U221</f>
        <v>0</v>
      </c>
      <c r="V220" s="233"/>
      <c r="W220" s="233">
        <f>X220</f>
        <v>26746.553980000001</v>
      </c>
      <c r="X220" s="233">
        <f>X221</f>
        <v>26746.553980000001</v>
      </c>
      <c r="Y220" s="233"/>
      <c r="Z220" s="233">
        <f>AA220</f>
        <v>26746.553980000001</v>
      </c>
      <c r="AA220" s="233">
        <f>AA221</f>
        <v>26746.553980000001</v>
      </c>
      <c r="AB220" s="233"/>
      <c r="AC220" s="233">
        <f>AD220</f>
        <v>0</v>
      </c>
      <c r="AD220" s="233">
        <f>AD221</f>
        <v>0</v>
      </c>
      <c r="AE220" s="233"/>
      <c r="AF220" s="233">
        <f>AG220</f>
        <v>26746.553980000001</v>
      </c>
      <c r="AG220" s="233">
        <f>AG221</f>
        <v>26746.553980000001</v>
      </c>
      <c r="AH220" s="233"/>
      <c r="AI220" s="233"/>
      <c r="AJ220" s="233"/>
      <c r="AK220" s="233">
        <f t="shared" si="691"/>
        <v>26746.553980000001</v>
      </c>
      <c r="AL220" s="233">
        <f t="shared" si="691"/>
        <v>0</v>
      </c>
      <c r="AM220" s="233"/>
      <c r="AN220" s="233"/>
      <c r="AO220" s="427">
        <v>1</v>
      </c>
      <c r="AP220" s="233"/>
      <c r="AQ220" s="233"/>
      <c r="AR220" s="233">
        <f>AF220-AP220</f>
        <v>26746.553980000001</v>
      </c>
      <c r="AS220" s="233">
        <f>AT220</f>
        <v>2000</v>
      </c>
      <c r="AT220" s="233">
        <f>AT221+AT222</f>
        <v>2000</v>
      </c>
      <c r="AU220" s="233"/>
      <c r="AV220" s="233">
        <f>AV221+AV222</f>
        <v>-2000</v>
      </c>
      <c r="AW220" s="233">
        <f>AW221+AW222</f>
        <v>-2000</v>
      </c>
      <c r="AX220" s="233">
        <v>0</v>
      </c>
      <c r="AY220" s="233">
        <f>AZ220</f>
        <v>0</v>
      </c>
      <c r="AZ220" s="233">
        <f>AZ221+AZ222</f>
        <v>0</v>
      </c>
      <c r="BA220" s="233"/>
      <c r="BB220" s="233">
        <f>BC220</f>
        <v>0</v>
      </c>
      <c r="BC220" s="233">
        <f>BC221</f>
        <v>0</v>
      </c>
      <c r="BD220" s="233"/>
      <c r="BE220" s="233">
        <f>BF220</f>
        <v>0</v>
      </c>
      <c r="BF220" s="233">
        <f>BF221</f>
        <v>0</v>
      </c>
      <c r="BG220" s="233"/>
      <c r="BH220" s="233">
        <f>BI220</f>
        <v>0</v>
      </c>
      <c r="BI220" s="233">
        <f>BI221+BI222</f>
        <v>0</v>
      </c>
      <c r="BJ220" s="233"/>
      <c r="BK220" s="428">
        <v>1</v>
      </c>
      <c r="BL220" s="233">
        <f t="shared" si="684"/>
        <v>0</v>
      </c>
      <c r="BM220" s="233"/>
      <c r="BN220" s="233"/>
      <c r="BO220" s="233"/>
      <c r="BP220" s="233"/>
      <c r="BQ220" s="233"/>
      <c r="BR220" s="233"/>
      <c r="BS220" s="233">
        <f>BT220</f>
        <v>0</v>
      </c>
      <c r="BT220" s="233">
        <f>BT221+BT222</f>
        <v>0</v>
      </c>
      <c r="BU220" s="233"/>
      <c r="BV220" s="233">
        <f>BW220</f>
        <v>0</v>
      </c>
      <c r="BW220" s="233">
        <f>BW221</f>
        <v>0</v>
      </c>
      <c r="BX220" s="233"/>
      <c r="BY220" s="233">
        <f>BZ220</f>
        <v>0</v>
      </c>
      <c r="BZ220" s="233">
        <f>BZ221</f>
        <v>0</v>
      </c>
      <c r="CA220" s="233"/>
      <c r="CB220" s="233">
        <f>CC220</f>
        <v>0</v>
      </c>
      <c r="CC220" s="233">
        <f>CC221</f>
        <v>0</v>
      </c>
      <c r="CD220" s="233"/>
      <c r="CE220" s="233">
        <v>1</v>
      </c>
      <c r="CF220" s="233">
        <f t="shared" si="667"/>
        <v>0</v>
      </c>
      <c r="CG220" s="233"/>
      <c r="CH220" s="233">
        <f>CI220</f>
        <v>2000</v>
      </c>
      <c r="CI220" s="233">
        <f>CI221+CI222</f>
        <v>2000</v>
      </c>
      <c r="CJ220" s="233"/>
      <c r="CK220" s="233">
        <f>CK221+CK222</f>
        <v>-2000</v>
      </c>
      <c r="CL220" s="233">
        <f>CL221+CL222</f>
        <v>-2000</v>
      </c>
      <c r="CM220" s="233">
        <v>0</v>
      </c>
      <c r="CN220" s="233">
        <f>CN221+CN222</f>
        <v>2000</v>
      </c>
      <c r="CO220" s="233">
        <f>CO221+CO222</f>
        <v>2000</v>
      </c>
      <c r="CP220" s="233">
        <v>0</v>
      </c>
      <c r="CQ220" s="233">
        <f>CR220</f>
        <v>0</v>
      </c>
      <c r="CR220" s="233"/>
      <c r="CS220" s="233"/>
      <c r="CT220" s="233">
        <f>CU220</f>
        <v>0</v>
      </c>
      <c r="CU220" s="233">
        <f>CU221</f>
        <v>0</v>
      </c>
      <c r="CV220" s="233"/>
      <c r="CW220" s="233">
        <f>CX220</f>
        <v>0</v>
      </c>
      <c r="CX220" s="233">
        <f>CX221</f>
        <v>0</v>
      </c>
      <c r="CY220" s="233"/>
      <c r="CZ220" s="233">
        <f>DA220</f>
        <v>0</v>
      </c>
      <c r="DA220" s="233">
        <f>DA221+DA222</f>
        <v>0</v>
      </c>
      <c r="DB220" s="233"/>
      <c r="DC220" s="233"/>
      <c r="DD220" s="233"/>
      <c r="DE220" s="233"/>
      <c r="DF220" s="233">
        <f>DG220</f>
        <v>0</v>
      </c>
      <c r="DG220" s="233">
        <f>DG221</f>
        <v>0</v>
      </c>
      <c r="DH220" s="233"/>
      <c r="DI220" s="251">
        <f t="shared" si="638"/>
        <v>900</v>
      </c>
      <c r="DJ220" s="233">
        <f>DJ221+DJ222</f>
        <v>900</v>
      </c>
      <c r="DK220" s="233"/>
      <c r="DL220" s="233"/>
      <c r="DM220" s="155">
        <f t="shared" si="640"/>
        <v>0</v>
      </c>
      <c r="DN220" s="409">
        <f t="shared" si="641"/>
        <v>0</v>
      </c>
      <c r="DO220" s="233">
        <f>DO221+DO222</f>
        <v>0</v>
      </c>
      <c r="DP220" s="233"/>
      <c r="DQ220" s="233"/>
      <c r="DR220" s="233">
        <f t="shared" si="676"/>
        <v>900</v>
      </c>
      <c r="DS220" s="423">
        <f t="shared" si="658"/>
        <v>1</v>
      </c>
      <c r="DT220" s="233">
        <f t="shared" si="681"/>
        <v>900</v>
      </c>
      <c r="DU220" s="233"/>
      <c r="DV220" s="233"/>
      <c r="DW220" s="233"/>
      <c r="DX220" s="233">
        <f t="shared" si="682"/>
        <v>0</v>
      </c>
      <c r="DY220" s="176">
        <f>DX220/DI220</f>
        <v>0</v>
      </c>
      <c r="DZ220" s="233">
        <v>0</v>
      </c>
      <c r="EA220" s="176">
        <f>DZ220/DJ220</f>
        <v>0</v>
      </c>
      <c r="EB220" s="233"/>
      <c r="EC220" s="176">
        <v>0</v>
      </c>
      <c r="ED220" s="233"/>
      <c r="EE220" s="176">
        <v>0</v>
      </c>
      <c r="EF220" s="251">
        <f>EN220</f>
        <v>0</v>
      </c>
      <c r="EG220" s="188">
        <f>EF220/DI220</f>
        <v>0</v>
      </c>
      <c r="EH220" s="161" t="e">
        <f t="shared" si="643"/>
        <v>#DIV/0!</v>
      </c>
      <c r="EI220" s="188"/>
      <c r="EJ220" s="188"/>
      <c r="EK220" s="188"/>
      <c r="EL220" s="188"/>
      <c r="EM220" s="188"/>
      <c r="EN220" s="233">
        <v>0</v>
      </c>
      <c r="EO220" s="238">
        <f>EN220/DJ220</f>
        <v>0</v>
      </c>
      <c r="EP220" s="233"/>
      <c r="EQ220" s="233"/>
      <c r="ER220" s="233"/>
      <c r="ES220" s="233"/>
      <c r="ET220" s="233"/>
      <c r="EU220" s="171">
        <f t="shared" si="486"/>
        <v>900</v>
      </c>
      <c r="EV220" s="188">
        <f t="shared" si="644"/>
        <v>1</v>
      </c>
      <c r="EW220" s="233">
        <f>EW222</f>
        <v>900</v>
      </c>
      <c r="EX220" s="233"/>
      <c r="EY220" s="233"/>
      <c r="EZ220" s="232">
        <f t="shared" ref="EZ220" si="695">FB220+FC220</f>
        <v>0</v>
      </c>
      <c r="FA220" s="161">
        <f>EZ220/DI220</f>
        <v>0</v>
      </c>
      <c r="FB220" s="232">
        <f>EE220+ET220</f>
        <v>0</v>
      </c>
      <c r="FC220" s="161">
        <f>FB220/DJ220</f>
        <v>0</v>
      </c>
      <c r="FD220" s="232"/>
      <c r="FE220" s="233"/>
      <c r="FF220" s="233"/>
      <c r="FG220" s="233"/>
      <c r="FH220" s="232"/>
      <c r="FI220" s="161">
        <f t="shared" si="636"/>
        <v>0</v>
      </c>
      <c r="FJ220" s="232">
        <v>0</v>
      </c>
      <c r="FK220" s="161">
        <f t="shared" si="637"/>
        <v>0</v>
      </c>
      <c r="FL220" s="233"/>
      <c r="FM220" s="233"/>
      <c r="FN220" s="233"/>
      <c r="FO220" s="239"/>
    </row>
    <row r="221" spans="2:178" s="240" customFormat="1" ht="18" hidden="1" customHeight="1" x14ac:dyDescent="0.25">
      <c r="B221" s="551"/>
      <c r="C221" s="187" t="s">
        <v>356</v>
      </c>
      <c r="D221" s="263"/>
      <c r="E221" s="232">
        <f t="shared" ref="E221:E228" si="696">F221+G221</f>
        <v>3570.0038300000001</v>
      </c>
      <c r="F221" s="232">
        <v>3570.0038300000001</v>
      </c>
      <c r="G221" s="232"/>
      <c r="H221" s="232">
        <f t="shared" ref="H221:H228" si="697">I221+J221</f>
        <v>5835.4332599999998</v>
      </c>
      <c r="I221" s="232">
        <f>L221-F221</f>
        <v>5835.4332599999998</v>
      </c>
      <c r="J221" s="232">
        <f>M221-G221</f>
        <v>0</v>
      </c>
      <c r="K221" s="232">
        <f t="shared" ref="K221:K228" si="698">L221+M221</f>
        <v>9405.4370899999994</v>
      </c>
      <c r="L221" s="232">
        <v>9405.4370899999994</v>
      </c>
      <c r="M221" s="232"/>
      <c r="N221" s="232">
        <f t="shared" ref="N221:N228" si="699">O221+P221</f>
        <v>0</v>
      </c>
      <c r="O221" s="232">
        <f>R221-L221</f>
        <v>0</v>
      </c>
      <c r="P221" s="232">
        <f>S221-M221</f>
        <v>0</v>
      </c>
      <c r="Q221" s="233">
        <f t="shared" ref="Q221:Q228" si="700">R221+S221</f>
        <v>9405.4370899999994</v>
      </c>
      <c r="R221" s="233">
        <v>9405.4370899999994</v>
      </c>
      <c r="S221" s="233"/>
      <c r="T221" s="233">
        <f t="shared" ref="T221:T228" si="701">U221+V221</f>
        <v>0</v>
      </c>
      <c r="U221" s="233"/>
      <c r="V221" s="233"/>
      <c r="W221" s="233">
        <f t="shared" ref="W221:W228" si="702">X221+Y221</f>
        <v>26746.553980000001</v>
      </c>
      <c r="X221" s="233">
        <f>AA221-U221</f>
        <v>26746.553980000001</v>
      </c>
      <c r="Y221" s="233">
        <f>AB221-V221</f>
        <v>0</v>
      </c>
      <c r="Z221" s="233">
        <f>AA221+AB221</f>
        <v>26746.553980000001</v>
      </c>
      <c r="AA221" s="233">
        <v>26746.553980000001</v>
      </c>
      <c r="AB221" s="233"/>
      <c r="AC221" s="233">
        <f>AD221+AE221</f>
        <v>0</v>
      </c>
      <c r="AD221" s="233"/>
      <c r="AE221" s="233"/>
      <c r="AF221" s="233">
        <f>AG221+AH221</f>
        <v>26746.553980000001</v>
      </c>
      <c r="AG221" s="233">
        <f>AA221+AD221</f>
        <v>26746.553980000001</v>
      </c>
      <c r="AH221" s="233"/>
      <c r="AI221" s="233"/>
      <c r="AJ221" s="233"/>
      <c r="AK221" s="233">
        <f t="shared" si="691"/>
        <v>26746.553980000001</v>
      </c>
      <c r="AL221" s="233">
        <f t="shared" si="691"/>
        <v>0</v>
      </c>
      <c r="AM221" s="233"/>
      <c r="AN221" s="233"/>
      <c r="AO221" s="427">
        <v>1</v>
      </c>
      <c r="AP221" s="233"/>
      <c r="AQ221" s="233"/>
      <c r="AR221" s="233">
        <f>AF221-AP221</f>
        <v>26746.553980000001</v>
      </c>
      <c r="AS221" s="233">
        <f>AT221+AU221</f>
        <v>0</v>
      </c>
      <c r="AT221" s="233"/>
      <c r="AU221" s="233"/>
      <c r="AV221" s="233">
        <f>AW221+AX221</f>
        <v>0</v>
      </c>
      <c r="AW221" s="233">
        <f>AZ221-AT221</f>
        <v>0</v>
      </c>
      <c r="AX221" s="233">
        <f>BA221-AU221</f>
        <v>0</v>
      </c>
      <c r="AY221" s="233">
        <f>AZ221+BA221</f>
        <v>0</v>
      </c>
      <c r="AZ221" s="233">
        <v>0</v>
      </c>
      <c r="BA221" s="233"/>
      <c r="BB221" s="233">
        <f>BC221+BD221</f>
        <v>0</v>
      </c>
      <c r="BC221" s="233"/>
      <c r="BD221" s="233"/>
      <c r="BE221" s="233">
        <f>BF221+BG221</f>
        <v>0</v>
      </c>
      <c r="BF221" s="233">
        <f>BW221-BC221</f>
        <v>0</v>
      </c>
      <c r="BG221" s="233">
        <f>BX221-BD221</f>
        <v>0</v>
      </c>
      <c r="BH221" s="233">
        <f>BI221+BJ221</f>
        <v>0</v>
      </c>
      <c r="BI221" s="233">
        <v>0</v>
      </c>
      <c r="BJ221" s="233"/>
      <c r="BK221" s="428">
        <v>1</v>
      </c>
      <c r="BL221" s="233">
        <f t="shared" si="684"/>
        <v>0</v>
      </c>
      <c r="BM221" s="233"/>
      <c r="BN221" s="233"/>
      <c r="BO221" s="233"/>
      <c r="BP221" s="233"/>
      <c r="BQ221" s="233"/>
      <c r="BR221" s="233"/>
      <c r="BS221" s="233">
        <f>BT221+BU221</f>
        <v>0</v>
      </c>
      <c r="BT221" s="233">
        <f>AZ221-BN221-BQ221</f>
        <v>0</v>
      </c>
      <c r="BU221" s="233"/>
      <c r="BV221" s="233">
        <f>BW221+BX221</f>
        <v>0</v>
      </c>
      <c r="BW221" s="233"/>
      <c r="BX221" s="233"/>
      <c r="BY221" s="233">
        <f>BZ221+CA221</f>
        <v>0</v>
      </c>
      <c r="BZ221" s="233">
        <f>CC221-BW221</f>
        <v>0</v>
      </c>
      <c r="CA221" s="233">
        <f>CD221-BX221</f>
        <v>0</v>
      </c>
      <c r="CB221" s="233">
        <f>CC221+CD221</f>
        <v>0</v>
      </c>
      <c r="CC221" s="233"/>
      <c r="CD221" s="233"/>
      <c r="CE221" s="233">
        <v>1</v>
      </c>
      <c r="CF221" s="233">
        <f t="shared" si="667"/>
        <v>0</v>
      </c>
      <c r="CG221" s="233"/>
      <c r="CH221" s="233">
        <f>CI221+CJ221</f>
        <v>0</v>
      </c>
      <c r="CI221" s="233"/>
      <c r="CJ221" s="233"/>
      <c r="CK221" s="233">
        <f>CL221+CM221</f>
        <v>0</v>
      </c>
      <c r="CL221" s="233">
        <f>CR221-CI221</f>
        <v>0</v>
      </c>
      <c r="CM221" s="233">
        <f>CS221-CJ221</f>
        <v>0</v>
      </c>
      <c r="CN221" s="233">
        <f>CO221+CP221</f>
        <v>0</v>
      </c>
      <c r="CO221" s="233">
        <f>FP221-CL221</f>
        <v>0</v>
      </c>
      <c r="CP221" s="233">
        <f>FQ221-CM221</f>
        <v>0</v>
      </c>
      <c r="CQ221" s="233">
        <f>CR221+CS221</f>
        <v>0</v>
      </c>
      <c r="CR221" s="233"/>
      <c r="CS221" s="233"/>
      <c r="CT221" s="233">
        <f>CU221+CV221</f>
        <v>0</v>
      </c>
      <c r="CU221" s="233"/>
      <c r="CV221" s="233"/>
      <c r="CW221" s="233">
        <f>CX221+CY221</f>
        <v>0</v>
      </c>
      <c r="CX221" s="233">
        <v>0</v>
      </c>
      <c r="CY221" s="233"/>
      <c r="CZ221" s="233">
        <f>DA221+DB221</f>
        <v>0</v>
      </c>
      <c r="DA221" s="233"/>
      <c r="DB221" s="233"/>
      <c r="DC221" s="233"/>
      <c r="DD221" s="233"/>
      <c r="DE221" s="233"/>
      <c r="DF221" s="233">
        <f>DG221+DH221</f>
        <v>0</v>
      </c>
      <c r="DG221" s="233">
        <f>DJ221-CX221</f>
        <v>0</v>
      </c>
      <c r="DH221" s="233"/>
      <c r="DI221" s="251">
        <f t="shared" si="638"/>
        <v>0</v>
      </c>
      <c r="DJ221" s="233">
        <v>0</v>
      </c>
      <c r="DK221" s="233"/>
      <c r="DL221" s="233"/>
      <c r="DM221" s="155">
        <f t="shared" si="640"/>
        <v>0</v>
      </c>
      <c r="DN221" s="409" t="e">
        <f t="shared" si="641"/>
        <v>#DIV/0!</v>
      </c>
      <c r="DO221" s="233">
        <v>0</v>
      </c>
      <c r="DP221" s="233"/>
      <c r="DQ221" s="233"/>
      <c r="DR221" s="233">
        <f t="shared" si="676"/>
        <v>0</v>
      </c>
      <c r="DS221" s="423" t="e">
        <f t="shared" si="658"/>
        <v>#DIV/0!</v>
      </c>
      <c r="DT221" s="233">
        <f t="shared" si="681"/>
        <v>0</v>
      </c>
      <c r="DU221" s="233"/>
      <c r="DV221" s="233"/>
      <c r="DW221" s="233"/>
      <c r="DX221" s="233">
        <f t="shared" si="682"/>
        <v>0</v>
      </c>
      <c r="DY221" s="176">
        <v>0</v>
      </c>
      <c r="DZ221" s="233">
        <v>0</v>
      </c>
      <c r="EA221" s="176">
        <v>0</v>
      </c>
      <c r="EB221" s="233"/>
      <c r="EC221" s="176">
        <v>0</v>
      </c>
      <c r="ED221" s="233"/>
      <c r="EE221" s="176">
        <v>0</v>
      </c>
      <c r="EF221" s="251">
        <f>EN221+ES221</f>
        <v>0</v>
      </c>
      <c r="EG221" s="188">
        <v>0</v>
      </c>
      <c r="EH221" s="161" t="e">
        <f t="shared" si="643"/>
        <v>#DIV/0!</v>
      </c>
      <c r="EI221" s="188"/>
      <c r="EJ221" s="188"/>
      <c r="EK221" s="188"/>
      <c r="EL221" s="188"/>
      <c r="EM221" s="188"/>
      <c r="EN221" s="233">
        <v>0</v>
      </c>
      <c r="EO221" s="238">
        <v>0</v>
      </c>
      <c r="EP221" s="233"/>
      <c r="EQ221" s="233"/>
      <c r="ER221" s="233"/>
      <c r="ES221" s="233"/>
      <c r="ET221" s="233"/>
      <c r="EU221" s="171">
        <f t="shared" si="486"/>
        <v>0</v>
      </c>
      <c r="EV221" s="188" t="e">
        <f t="shared" si="644"/>
        <v>#DIV/0!</v>
      </c>
      <c r="EW221" s="233">
        <f t="shared" si="692"/>
        <v>0</v>
      </c>
      <c r="EX221" s="233"/>
      <c r="EY221" s="233"/>
      <c r="EZ221" s="232">
        <f t="shared" ref="EZ221" si="703">FB221</f>
        <v>0</v>
      </c>
      <c r="FA221" s="161">
        <v>0</v>
      </c>
      <c r="FB221" s="232">
        <v>0</v>
      </c>
      <c r="FC221" s="161">
        <v>0</v>
      </c>
      <c r="FD221" s="232"/>
      <c r="FE221" s="233"/>
      <c r="FF221" s="233"/>
      <c r="FG221" s="233"/>
      <c r="FH221" s="232"/>
      <c r="FI221" s="161" t="e">
        <f t="shared" si="636"/>
        <v>#DIV/0!</v>
      </c>
      <c r="FJ221" s="232">
        <v>0</v>
      </c>
      <c r="FK221" s="161" t="e">
        <f t="shared" si="637"/>
        <v>#DIV/0!</v>
      </c>
      <c r="FL221" s="233"/>
      <c r="FM221" s="233"/>
      <c r="FN221" s="233"/>
      <c r="FO221" s="239"/>
    </row>
    <row r="222" spans="2:178" s="240" customFormat="1" ht="23.45" hidden="1" customHeight="1" x14ac:dyDescent="0.25">
      <c r="B222" s="551"/>
      <c r="C222" s="230" t="s">
        <v>166</v>
      </c>
      <c r="D222" s="263"/>
      <c r="E222" s="232">
        <f t="shared" si="696"/>
        <v>0</v>
      </c>
      <c r="F222" s="232"/>
      <c r="G222" s="232"/>
      <c r="H222" s="232">
        <f t="shared" si="697"/>
        <v>700</v>
      </c>
      <c r="I222" s="232">
        <f>L222-F222</f>
        <v>700</v>
      </c>
      <c r="J222" s="232">
        <f>M222-G222</f>
        <v>0</v>
      </c>
      <c r="K222" s="232">
        <f t="shared" si="698"/>
        <v>700</v>
      </c>
      <c r="L222" s="232">
        <v>700</v>
      </c>
      <c r="M222" s="232"/>
      <c r="N222" s="232">
        <f t="shared" si="699"/>
        <v>0</v>
      </c>
      <c r="O222" s="232">
        <f>R222-L222</f>
        <v>0</v>
      </c>
      <c r="P222" s="232">
        <f>S222-M222</f>
        <v>0</v>
      </c>
      <c r="Q222" s="233">
        <f t="shared" si="700"/>
        <v>700</v>
      </c>
      <c r="R222" s="233">
        <v>700</v>
      </c>
      <c r="S222" s="233"/>
      <c r="T222" s="233">
        <f t="shared" si="701"/>
        <v>0</v>
      </c>
      <c r="U222" s="233"/>
      <c r="V222" s="233"/>
      <c r="W222" s="233">
        <f t="shared" si="702"/>
        <v>3986.1802899999998</v>
      </c>
      <c r="X222" s="233">
        <f>AA222-U222</f>
        <v>3986.1802899999998</v>
      </c>
      <c r="Y222" s="233">
        <f>AB222-V222</f>
        <v>0</v>
      </c>
      <c r="Z222" s="233">
        <f>AA222+AB222</f>
        <v>3986.1802899999998</v>
      </c>
      <c r="AA222" s="233">
        <v>3986.1802899999998</v>
      </c>
      <c r="AB222" s="233"/>
      <c r="AC222" s="233">
        <f>AD222+AE222</f>
        <v>0</v>
      </c>
      <c r="AD222" s="233"/>
      <c r="AE222" s="233"/>
      <c r="AF222" s="233">
        <f>AG222+AH222</f>
        <v>3986.1802899999998</v>
      </c>
      <c r="AG222" s="233">
        <f>AA222+AD222</f>
        <v>3986.1802899999998</v>
      </c>
      <c r="AH222" s="233"/>
      <c r="AI222" s="233"/>
      <c r="AJ222" s="233"/>
      <c r="AK222" s="233">
        <f t="shared" si="691"/>
        <v>3986.1802899999998</v>
      </c>
      <c r="AL222" s="233">
        <f t="shared" si="691"/>
        <v>0</v>
      </c>
      <c r="AM222" s="233"/>
      <c r="AN222" s="233"/>
      <c r="AO222" s="427">
        <v>1</v>
      </c>
      <c r="AP222" s="233"/>
      <c r="AQ222" s="233"/>
      <c r="AR222" s="233">
        <f>AF222-AP222</f>
        <v>3986.1802899999998</v>
      </c>
      <c r="AS222" s="233">
        <f>AT222+AU222</f>
        <v>2000</v>
      </c>
      <c r="AT222" s="233">
        <v>2000</v>
      </c>
      <c r="AU222" s="233"/>
      <c r="AV222" s="233">
        <f>AW222+AX222</f>
        <v>-2000</v>
      </c>
      <c r="AW222" s="233">
        <f>AZ222-AT222</f>
        <v>-2000</v>
      </c>
      <c r="AX222" s="233">
        <f>BA222-AU222</f>
        <v>0</v>
      </c>
      <c r="AY222" s="233">
        <f>AZ222+BA222</f>
        <v>0</v>
      </c>
      <c r="AZ222" s="233">
        <v>0</v>
      </c>
      <c r="BA222" s="233"/>
      <c r="BB222" s="233">
        <f>BC222+BD222</f>
        <v>0</v>
      </c>
      <c r="BC222" s="233"/>
      <c r="BD222" s="233"/>
      <c r="BE222" s="233">
        <f>BF222+BG222</f>
        <v>0</v>
      </c>
      <c r="BF222" s="233">
        <f>BW222-BC222</f>
        <v>0</v>
      </c>
      <c r="BG222" s="233">
        <f>BX222-BD222</f>
        <v>0</v>
      </c>
      <c r="BH222" s="233">
        <f>BI222+BJ222</f>
        <v>0</v>
      </c>
      <c r="BI222" s="233">
        <v>0</v>
      </c>
      <c r="BJ222" s="233"/>
      <c r="BK222" s="428">
        <v>1</v>
      </c>
      <c r="BL222" s="233">
        <f t="shared" si="684"/>
        <v>0</v>
      </c>
      <c r="BM222" s="233"/>
      <c r="BN222" s="233"/>
      <c r="BO222" s="233"/>
      <c r="BP222" s="233"/>
      <c r="BQ222" s="233"/>
      <c r="BR222" s="233"/>
      <c r="BS222" s="233">
        <f>BT222+BU222</f>
        <v>0</v>
      </c>
      <c r="BT222" s="233">
        <v>0</v>
      </c>
      <c r="BU222" s="233"/>
      <c r="BV222" s="233">
        <f>BW222+BX222</f>
        <v>0</v>
      </c>
      <c r="BW222" s="233"/>
      <c r="BX222" s="233"/>
      <c r="BY222" s="233">
        <f>BZ222+CA222</f>
        <v>0</v>
      </c>
      <c r="BZ222" s="233">
        <f>CC222-BW222</f>
        <v>0</v>
      </c>
      <c r="CA222" s="233">
        <f>CD222-BX222</f>
        <v>0</v>
      </c>
      <c r="CB222" s="233">
        <f>CC222+CD222</f>
        <v>0</v>
      </c>
      <c r="CC222" s="233"/>
      <c r="CD222" s="233"/>
      <c r="CE222" s="233">
        <v>1</v>
      </c>
      <c r="CF222" s="233">
        <f t="shared" si="667"/>
        <v>0</v>
      </c>
      <c r="CG222" s="233"/>
      <c r="CH222" s="233">
        <f>CI222+CJ222</f>
        <v>2000</v>
      </c>
      <c r="CI222" s="233">
        <v>2000</v>
      </c>
      <c r="CJ222" s="233"/>
      <c r="CK222" s="233">
        <f>CL222+CM222</f>
        <v>-2000</v>
      </c>
      <c r="CL222" s="233">
        <f>CR222-CI222</f>
        <v>-2000</v>
      </c>
      <c r="CM222" s="233">
        <f>CS222-CJ222</f>
        <v>0</v>
      </c>
      <c r="CN222" s="233">
        <f>CO222+CP222</f>
        <v>2000</v>
      </c>
      <c r="CO222" s="233">
        <f>FP222-CL222</f>
        <v>2000</v>
      </c>
      <c r="CP222" s="233">
        <f>FQ222-CM222</f>
        <v>0</v>
      </c>
      <c r="CQ222" s="233">
        <f>CR222+CS222</f>
        <v>0</v>
      </c>
      <c r="CR222" s="233"/>
      <c r="CS222" s="233"/>
      <c r="CT222" s="233">
        <f>CU222+CV222</f>
        <v>0</v>
      </c>
      <c r="CU222" s="233"/>
      <c r="CV222" s="233"/>
      <c r="CW222" s="233">
        <f>CX222+CY222</f>
        <v>0</v>
      </c>
      <c r="CX222" s="233">
        <v>0</v>
      </c>
      <c r="CY222" s="233"/>
      <c r="CZ222" s="233">
        <f>DA222+DB222</f>
        <v>0</v>
      </c>
      <c r="DA222" s="233"/>
      <c r="DB222" s="233"/>
      <c r="DC222" s="233"/>
      <c r="DD222" s="233"/>
      <c r="DE222" s="233"/>
      <c r="DF222" s="233">
        <f>DG222+DH222</f>
        <v>900</v>
      </c>
      <c r="DG222" s="233">
        <f>DJ222-CX222</f>
        <v>900</v>
      </c>
      <c r="DH222" s="233"/>
      <c r="DI222" s="251">
        <f t="shared" si="638"/>
        <v>900</v>
      </c>
      <c r="DJ222" s="233">
        <v>900</v>
      </c>
      <c r="DK222" s="233"/>
      <c r="DL222" s="233"/>
      <c r="DM222" s="155">
        <f t="shared" si="640"/>
        <v>0</v>
      </c>
      <c r="DN222" s="409">
        <f t="shared" si="641"/>
        <v>0</v>
      </c>
      <c r="DO222" s="233">
        <v>0</v>
      </c>
      <c r="DP222" s="233"/>
      <c r="DQ222" s="233"/>
      <c r="DR222" s="233">
        <f t="shared" si="676"/>
        <v>900</v>
      </c>
      <c r="DS222" s="423">
        <f t="shared" si="658"/>
        <v>1</v>
      </c>
      <c r="DT222" s="233">
        <f t="shared" si="681"/>
        <v>900</v>
      </c>
      <c r="DU222" s="233"/>
      <c r="DV222" s="233"/>
      <c r="DW222" s="233"/>
      <c r="DX222" s="233">
        <f t="shared" si="682"/>
        <v>0</v>
      </c>
      <c r="DY222" s="176">
        <f>DX222/DI222</f>
        <v>0</v>
      </c>
      <c r="DZ222" s="233">
        <v>0</v>
      </c>
      <c r="EA222" s="176">
        <f>DZ222/DJ222</f>
        <v>0</v>
      </c>
      <c r="EB222" s="233"/>
      <c r="EC222" s="176">
        <v>0</v>
      </c>
      <c r="ED222" s="233"/>
      <c r="EE222" s="176">
        <v>0</v>
      </c>
      <c r="EF222" s="251">
        <f>EN222+ES222</f>
        <v>0</v>
      </c>
      <c r="EG222" s="188">
        <f>EF222/DI222</f>
        <v>0</v>
      </c>
      <c r="EH222" s="161" t="e">
        <f t="shared" si="643"/>
        <v>#DIV/0!</v>
      </c>
      <c r="EI222" s="188"/>
      <c r="EJ222" s="188"/>
      <c r="EK222" s="188"/>
      <c r="EL222" s="188"/>
      <c r="EM222" s="188"/>
      <c r="EN222" s="233">
        <v>0</v>
      </c>
      <c r="EO222" s="238">
        <f>EN222/DJ222</f>
        <v>0</v>
      </c>
      <c r="EP222" s="233"/>
      <c r="EQ222" s="233"/>
      <c r="ER222" s="233"/>
      <c r="ES222" s="233"/>
      <c r="ET222" s="233"/>
      <c r="EU222" s="171">
        <f t="shared" si="486"/>
        <v>900</v>
      </c>
      <c r="EV222" s="188">
        <f t="shared" si="644"/>
        <v>1</v>
      </c>
      <c r="EW222" s="233">
        <f>DJ222-EN222</f>
        <v>900</v>
      </c>
      <c r="EX222" s="233"/>
      <c r="EY222" s="233"/>
      <c r="EZ222" s="232">
        <f t="shared" ref="EZ222" si="704">FB222+FC222</f>
        <v>0</v>
      </c>
      <c r="FA222" s="161">
        <f>EZ222/DI222</f>
        <v>0</v>
      </c>
      <c r="FB222" s="232">
        <v>0</v>
      </c>
      <c r="FC222" s="161">
        <f>FB222/DJ222</f>
        <v>0</v>
      </c>
      <c r="FD222" s="232"/>
      <c r="FE222" s="233"/>
      <c r="FF222" s="233"/>
      <c r="FG222" s="233"/>
      <c r="FH222" s="232"/>
      <c r="FI222" s="161">
        <f t="shared" si="636"/>
        <v>0</v>
      </c>
      <c r="FJ222" s="232">
        <v>0</v>
      </c>
      <c r="FK222" s="161">
        <f t="shared" si="637"/>
        <v>0</v>
      </c>
      <c r="FL222" s="233"/>
      <c r="FM222" s="233"/>
      <c r="FN222" s="233"/>
      <c r="FO222" s="239"/>
    </row>
    <row r="223" spans="2:178" s="312" customFormat="1" ht="47.25" customHeight="1" x14ac:dyDescent="0.25">
      <c r="B223" s="554" t="s">
        <v>363</v>
      </c>
      <c r="C223" s="493" t="s">
        <v>364</v>
      </c>
      <c r="D223" s="208" t="s">
        <v>365</v>
      </c>
      <c r="E223" s="209">
        <f t="shared" si="696"/>
        <v>581447.5382699999</v>
      </c>
      <c r="F223" s="209">
        <f>F224+F234</f>
        <v>546919.36948999995</v>
      </c>
      <c r="G223" s="209">
        <f>G224+G234</f>
        <v>34528.16878</v>
      </c>
      <c r="H223" s="209">
        <f t="shared" si="697"/>
        <v>-532.77712000000247</v>
      </c>
      <c r="I223" s="209">
        <f>I224+I234</f>
        <v>-532.77712000000247</v>
      </c>
      <c r="J223" s="209">
        <f>J224+J234</f>
        <v>0</v>
      </c>
      <c r="K223" s="209">
        <f t="shared" si="698"/>
        <v>580914.76114999992</v>
      </c>
      <c r="L223" s="209">
        <f>L224+L234</f>
        <v>546386.59236999997</v>
      </c>
      <c r="M223" s="209">
        <f>M224+M234</f>
        <v>34528.16878</v>
      </c>
      <c r="N223" s="209">
        <f t="shared" si="699"/>
        <v>0</v>
      </c>
      <c r="O223" s="209">
        <f>O224+O234</f>
        <v>0</v>
      </c>
      <c r="P223" s="209">
        <f>P224+P234</f>
        <v>0</v>
      </c>
      <c r="Q223" s="210">
        <f t="shared" si="700"/>
        <v>580914.76114999992</v>
      </c>
      <c r="R223" s="210">
        <f>R224+R234</f>
        <v>546386.59236999997</v>
      </c>
      <c r="S223" s="210">
        <f>S224+S234</f>
        <v>34528.16878</v>
      </c>
      <c r="T223" s="210">
        <f t="shared" si="701"/>
        <v>300472.40000000002</v>
      </c>
      <c r="U223" s="210">
        <f>U224+U234</f>
        <v>0</v>
      </c>
      <c r="V223" s="210">
        <f>V224+V234</f>
        <v>300472.40000000002</v>
      </c>
      <c r="W223" s="210">
        <f t="shared" si="702"/>
        <v>-30090.283690000011</v>
      </c>
      <c r="X223" s="210">
        <f t="shared" ref="X223:AN223" si="705">X224+X234</f>
        <v>270382.11631000001</v>
      </c>
      <c r="Y223" s="210">
        <f t="shared" si="705"/>
        <v>-300472.40000000002</v>
      </c>
      <c r="Z223" s="210" t="e">
        <f t="shared" si="705"/>
        <v>#REF!</v>
      </c>
      <c r="AA223" s="210" t="e">
        <f t="shared" si="705"/>
        <v>#REF!</v>
      </c>
      <c r="AB223" s="210" t="e">
        <f t="shared" si="705"/>
        <v>#REF!</v>
      </c>
      <c r="AC223" s="210" t="e">
        <f t="shared" si="705"/>
        <v>#REF!</v>
      </c>
      <c r="AD223" s="210" t="e">
        <f t="shared" si="705"/>
        <v>#REF!</v>
      </c>
      <c r="AE223" s="210" t="e">
        <f t="shared" si="705"/>
        <v>#REF!</v>
      </c>
      <c r="AF223" s="210" t="e">
        <f t="shared" si="705"/>
        <v>#REF!</v>
      </c>
      <c r="AG223" s="210" t="e">
        <f t="shared" si="705"/>
        <v>#REF!</v>
      </c>
      <c r="AH223" s="210" t="e">
        <f t="shared" si="705"/>
        <v>#REF!</v>
      </c>
      <c r="AI223" s="210" t="e">
        <f t="shared" si="705"/>
        <v>#REF!</v>
      </c>
      <c r="AJ223" s="210" t="e">
        <f t="shared" si="705"/>
        <v>#REF!</v>
      </c>
      <c r="AK223" s="210" t="e">
        <f t="shared" si="705"/>
        <v>#REF!</v>
      </c>
      <c r="AL223" s="210" t="e">
        <f t="shared" si="705"/>
        <v>#REF!</v>
      </c>
      <c r="AM223" s="210" t="e">
        <f t="shared" si="705"/>
        <v>#REF!</v>
      </c>
      <c r="AN223" s="210" t="e">
        <f t="shared" si="705"/>
        <v>#REF!</v>
      </c>
      <c r="AO223" s="216">
        <v>1</v>
      </c>
      <c r="AP223" s="210" t="e">
        <f>AP224+AP234</f>
        <v>#REF!</v>
      </c>
      <c r="AQ223" s="210" t="e">
        <f>AQ224+AQ234</f>
        <v>#REF!</v>
      </c>
      <c r="AR223" s="210" t="e">
        <f>AR224+AR234</f>
        <v>#REF!</v>
      </c>
      <c r="AS223" s="210" t="e">
        <f>AT223+AU223</f>
        <v>#REF!</v>
      </c>
      <c r="AT223" s="210" t="e">
        <f>AT224+AT234</f>
        <v>#REF!</v>
      </c>
      <c r="AU223" s="210" t="e">
        <f>AU224+AU234</f>
        <v>#REF!</v>
      </c>
      <c r="AV223" s="210" t="e">
        <f>AW223+AX223</f>
        <v>#REF!</v>
      </c>
      <c r="AW223" s="210" t="e">
        <f>AW224+AW234</f>
        <v>#REF!</v>
      </c>
      <c r="AX223" s="210" t="e">
        <f>AX224+AX234</f>
        <v>#REF!</v>
      </c>
      <c r="AY223" s="210" t="e">
        <f>AZ223+BA223</f>
        <v>#REF!</v>
      </c>
      <c r="AZ223" s="210" t="e">
        <f t="shared" ref="AZ223:BG223" si="706">AZ224+AZ234</f>
        <v>#REF!</v>
      </c>
      <c r="BA223" s="210" t="e">
        <f t="shared" si="706"/>
        <v>#REF!</v>
      </c>
      <c r="BB223" s="210" t="e">
        <f t="shared" si="706"/>
        <v>#REF!</v>
      </c>
      <c r="BC223" s="210" t="e">
        <f t="shared" si="706"/>
        <v>#REF!</v>
      </c>
      <c r="BD223" s="210" t="e">
        <f t="shared" si="706"/>
        <v>#REF!</v>
      </c>
      <c r="BE223" s="210" t="e">
        <f t="shared" si="706"/>
        <v>#REF!</v>
      </c>
      <c r="BF223" s="210" t="e">
        <f t="shared" si="706"/>
        <v>#REF!</v>
      </c>
      <c r="BG223" s="210" t="e">
        <f t="shared" si="706"/>
        <v>#REF!</v>
      </c>
      <c r="BH223" s="210" t="e">
        <f>BI223+BJ223</f>
        <v>#REF!</v>
      </c>
      <c r="BI223" s="210" t="e">
        <f t="shared" ref="BI223:BU223" si="707">BI224+BI234</f>
        <v>#REF!</v>
      </c>
      <c r="BJ223" s="210" t="e">
        <f t="shared" si="707"/>
        <v>#REF!</v>
      </c>
      <c r="BK223" s="210" t="e">
        <f t="shared" si="707"/>
        <v>#REF!</v>
      </c>
      <c r="BL223" s="210" t="e">
        <f t="shared" si="707"/>
        <v>#REF!</v>
      </c>
      <c r="BM223" s="210" t="e">
        <f t="shared" si="707"/>
        <v>#REF!</v>
      </c>
      <c r="BN223" s="210" t="e">
        <f t="shared" si="707"/>
        <v>#REF!</v>
      </c>
      <c r="BO223" s="210" t="e">
        <f t="shared" si="707"/>
        <v>#REF!</v>
      </c>
      <c r="BP223" s="210" t="e">
        <f t="shared" si="707"/>
        <v>#REF!</v>
      </c>
      <c r="BQ223" s="210" t="e">
        <f t="shared" si="707"/>
        <v>#REF!</v>
      </c>
      <c r="BR223" s="210" t="e">
        <f t="shared" si="707"/>
        <v>#REF!</v>
      </c>
      <c r="BS223" s="210" t="e">
        <f t="shared" si="707"/>
        <v>#REF!</v>
      </c>
      <c r="BT223" s="210" t="e">
        <f t="shared" si="707"/>
        <v>#REF!</v>
      </c>
      <c r="BU223" s="210" t="e">
        <f t="shared" si="707"/>
        <v>#REF!</v>
      </c>
      <c r="BV223" s="210" t="e">
        <f>BW223+BX223</f>
        <v>#REF!</v>
      </c>
      <c r="BW223" s="210" t="e">
        <f>BW224+BW234</f>
        <v>#REF!</v>
      </c>
      <c r="BX223" s="210" t="e">
        <f>BX224+BX234</f>
        <v>#REF!</v>
      </c>
      <c r="BY223" s="210" t="e">
        <f>BZ223+CA223</f>
        <v>#REF!</v>
      </c>
      <c r="BZ223" s="210" t="e">
        <f>BZ224+BZ234</f>
        <v>#REF!</v>
      </c>
      <c r="CA223" s="210" t="e">
        <f>CA224+CA234</f>
        <v>#REF!</v>
      </c>
      <c r="CB223" s="210" t="e">
        <f>CC223+CD223</f>
        <v>#REF!</v>
      </c>
      <c r="CC223" s="210" t="e">
        <f>CC224+CC234</f>
        <v>#REF!</v>
      </c>
      <c r="CD223" s="210" t="e">
        <f>CD224+CD234</f>
        <v>#REF!</v>
      </c>
      <c r="CE223" s="210">
        <v>1</v>
      </c>
      <c r="CF223" s="210" t="e">
        <f>CF224+CF234</f>
        <v>#REF!</v>
      </c>
      <c r="CG223" s="210"/>
      <c r="CH223" s="210" t="e">
        <f>CI223+CJ223</f>
        <v>#REF!</v>
      </c>
      <c r="CI223" s="210" t="e">
        <f>CI224+CI234</f>
        <v>#REF!</v>
      </c>
      <c r="CJ223" s="210" t="e">
        <f>CJ224+CJ234</f>
        <v>#REF!</v>
      </c>
      <c r="CK223" s="210" t="e">
        <f>CL223+CM223</f>
        <v>#REF!</v>
      </c>
      <c r="CL223" s="210" t="e">
        <f>CL224+CL234</f>
        <v>#REF!</v>
      </c>
      <c r="CM223" s="210" t="e">
        <f>CM224+CM234</f>
        <v>#REF!</v>
      </c>
      <c r="CN223" s="210" t="e">
        <f>CO223+CP223</f>
        <v>#REF!</v>
      </c>
      <c r="CO223" s="210" t="e">
        <f>CO224+CO234</f>
        <v>#REF!</v>
      </c>
      <c r="CP223" s="210" t="e">
        <f>CP224+CP234</f>
        <v>#REF!</v>
      </c>
      <c r="CQ223" s="210" t="e">
        <f>CR223+CS223</f>
        <v>#REF!</v>
      </c>
      <c r="CR223" s="210" t="e">
        <f>CR224+CR234</f>
        <v>#REF!</v>
      </c>
      <c r="CS223" s="210" t="e">
        <f>CS224+CS234</f>
        <v>#REF!</v>
      </c>
      <c r="CT223" s="210" t="e">
        <f>CU223+CV223</f>
        <v>#REF!</v>
      </c>
      <c r="CU223" s="210" t="e">
        <f>CU224+CU234</f>
        <v>#REF!</v>
      </c>
      <c r="CV223" s="210" t="e">
        <f>CV224+CV234</f>
        <v>#REF!</v>
      </c>
      <c r="CW223" s="210">
        <f>CX223+CY223</f>
        <v>634261.98783999984</v>
      </c>
      <c r="CX223" s="210">
        <f>CX224+CX234</f>
        <v>634261.98783999984</v>
      </c>
      <c r="CY223" s="210">
        <f>CY224+CY234</f>
        <v>0</v>
      </c>
      <c r="CZ223" s="210">
        <f>DA223+DB223</f>
        <v>500000</v>
      </c>
      <c r="DA223" s="210">
        <f>DA224+DA234</f>
        <v>500000</v>
      </c>
      <c r="DB223" s="210">
        <f>DB224+DB234</f>
        <v>0</v>
      </c>
      <c r="DC223" s="210"/>
      <c r="DD223" s="210"/>
      <c r="DE223" s="210"/>
      <c r="DF223" s="210">
        <f>DG223+DH223</f>
        <v>-57656.941669999942</v>
      </c>
      <c r="DG223" s="210">
        <f>DG224+DG234</f>
        <v>-57656.941669999942</v>
      </c>
      <c r="DH223" s="210">
        <f>DH224+DH234</f>
        <v>0</v>
      </c>
      <c r="DI223" s="261">
        <f t="shared" si="638"/>
        <v>576568.67267</v>
      </c>
      <c r="DJ223" s="261">
        <f>DJ224+DJ234</f>
        <v>576568.67267</v>
      </c>
      <c r="DK223" s="210">
        <f t="shared" ref="DK223:DL223" si="708">DK224+DK234</f>
        <v>0</v>
      </c>
      <c r="DL223" s="210">
        <f t="shared" si="708"/>
        <v>0</v>
      </c>
      <c r="DM223" s="155">
        <f t="shared" si="640"/>
        <v>549372.67486999999</v>
      </c>
      <c r="DN223" s="409">
        <f t="shared" si="641"/>
        <v>0.95283129471107131</v>
      </c>
      <c r="DO223" s="261">
        <f>DO224+DO234</f>
        <v>549372.67486999999</v>
      </c>
      <c r="DP223" s="210">
        <f t="shared" ref="DP223:DQ223" si="709">DP224+DP234</f>
        <v>0</v>
      </c>
      <c r="DQ223" s="210">
        <f t="shared" si="709"/>
        <v>0</v>
      </c>
      <c r="DR223" s="210">
        <f>DT223</f>
        <v>27195.997800000026</v>
      </c>
      <c r="DS223" s="423">
        <f t="shared" si="658"/>
        <v>4.7168705288928692E-2</v>
      </c>
      <c r="DT223" s="261">
        <f>DT224+DT234</f>
        <v>27195.997800000026</v>
      </c>
      <c r="DU223" s="210"/>
      <c r="DV223" s="210"/>
      <c r="DW223" s="210"/>
      <c r="DX223" s="210">
        <f>DZ223+EB223+ED223</f>
        <v>412900.15780000004</v>
      </c>
      <c r="DY223" s="215">
        <f>DX223/DI223</f>
        <v>0.71613352818481024</v>
      </c>
      <c r="DZ223" s="210">
        <f>DZ224+DZ234</f>
        <v>412900.15780000004</v>
      </c>
      <c r="EA223" s="215">
        <f>DZ223/DJ223</f>
        <v>0.71613352818481024</v>
      </c>
      <c r="EB223" s="210"/>
      <c r="EC223" s="215">
        <v>0</v>
      </c>
      <c r="ED223" s="210"/>
      <c r="EE223" s="176">
        <v>0</v>
      </c>
      <c r="EF223" s="210">
        <f>EN223+ES223</f>
        <v>544894.0321699999</v>
      </c>
      <c r="EG223" s="216">
        <f>EF223/DI223</f>
        <v>0.94506354229528333</v>
      </c>
      <c r="EH223" s="161">
        <f t="shared" si="643"/>
        <v>0.99184771484846801</v>
      </c>
      <c r="EI223" s="216"/>
      <c r="EJ223" s="216"/>
      <c r="EK223" s="216"/>
      <c r="EL223" s="216"/>
      <c r="EM223" s="216"/>
      <c r="EN223" s="210">
        <f>EN224+EN234</f>
        <v>544894.0321699999</v>
      </c>
      <c r="EO223" s="216">
        <f>EN223/DJ223</f>
        <v>0.94506354229528333</v>
      </c>
      <c r="EP223" s="210">
        <v>0</v>
      </c>
      <c r="EQ223" s="216">
        <v>0</v>
      </c>
      <c r="ER223" s="210">
        <v>0</v>
      </c>
      <c r="ES223" s="216">
        <f>ES224+ES234</f>
        <v>0</v>
      </c>
      <c r="ET223" s="210">
        <f>ET224+ET234</f>
        <v>0</v>
      </c>
      <c r="EU223" s="210">
        <f>EW223</f>
        <v>31674.64050000003</v>
      </c>
      <c r="EV223" s="216">
        <f t="shared" si="644"/>
        <v>5.4936457704716578E-2</v>
      </c>
      <c r="EW223" s="210">
        <f>EW224+EW234</f>
        <v>31674.64050000003</v>
      </c>
      <c r="EX223" s="210"/>
      <c r="EY223" s="210"/>
      <c r="EZ223" s="209">
        <f>FB223</f>
        <v>575102.11438999989</v>
      </c>
      <c r="FA223" s="161">
        <f>EZ223/DI223</f>
        <v>0.99745640311463901</v>
      </c>
      <c r="FB223" s="209">
        <f>FB224+FB234</f>
        <v>575102.11438999989</v>
      </c>
      <c r="FC223" s="161">
        <f>FB223/DJ223</f>
        <v>0.99745640311463901</v>
      </c>
      <c r="FD223" s="209"/>
      <c r="FE223" s="210"/>
      <c r="FF223" s="210"/>
      <c r="FG223" s="210">
        <f>FG224+FG234</f>
        <v>0</v>
      </c>
      <c r="FH223" s="209">
        <f>FJ223+FK223</f>
        <v>0</v>
      </c>
      <c r="FI223" s="161">
        <f t="shared" si="636"/>
        <v>0</v>
      </c>
      <c r="FJ223" s="209">
        <f>FJ224+FJ234</f>
        <v>0</v>
      </c>
      <c r="FK223" s="161">
        <f t="shared" si="637"/>
        <v>0</v>
      </c>
      <c r="FL223" s="210"/>
      <c r="FM223" s="210"/>
      <c r="FN223" s="210"/>
      <c r="FO223" s="217">
        <f>FO224+FO234</f>
        <v>0</v>
      </c>
    </row>
    <row r="224" spans="2:178" s="278" customFormat="1" ht="24" hidden="1" customHeight="1" x14ac:dyDescent="0.25">
      <c r="B224" s="551"/>
      <c r="C224" s="271" t="s">
        <v>366</v>
      </c>
      <c r="D224" s="263" t="s">
        <v>367</v>
      </c>
      <c r="E224" s="264">
        <f t="shared" si="696"/>
        <v>577661.34471999994</v>
      </c>
      <c r="F224" s="264">
        <f>SUM(F225:F229)</f>
        <v>543133.17593999999</v>
      </c>
      <c r="G224" s="264">
        <f>SUM(G225:G229)</f>
        <v>34528.16878</v>
      </c>
      <c r="H224" s="264">
        <f t="shared" si="697"/>
        <v>-532.77712000000247</v>
      </c>
      <c r="I224" s="264">
        <f>SUM(I225:I229)</f>
        <v>-532.77712000000247</v>
      </c>
      <c r="J224" s="264">
        <f>SUM(J225:J229)</f>
        <v>0</v>
      </c>
      <c r="K224" s="264">
        <f t="shared" si="698"/>
        <v>577128.56759999995</v>
      </c>
      <c r="L224" s="264">
        <f>SUM(L225:L229)</f>
        <v>542600.39882</v>
      </c>
      <c r="M224" s="264">
        <f>SUM(M225:M229)</f>
        <v>34528.16878</v>
      </c>
      <c r="N224" s="264">
        <f t="shared" si="699"/>
        <v>0</v>
      </c>
      <c r="O224" s="264">
        <f>SUM(O225:O229)</f>
        <v>0</v>
      </c>
      <c r="P224" s="264">
        <f>SUM(P225:P229)</f>
        <v>0</v>
      </c>
      <c r="Q224" s="251">
        <f t="shared" si="700"/>
        <v>577128.56759999995</v>
      </c>
      <c r="R224" s="251">
        <f>SUM(R225:R229)</f>
        <v>542600.39882</v>
      </c>
      <c r="S224" s="251">
        <f>SUM(S225:S229)</f>
        <v>34528.16878</v>
      </c>
      <c r="T224" s="251">
        <f t="shared" si="701"/>
        <v>300000</v>
      </c>
      <c r="U224" s="251">
        <f>SUM(U225:U229)</f>
        <v>0</v>
      </c>
      <c r="V224" s="251">
        <f>SUM(V225:V229)</f>
        <v>300000</v>
      </c>
      <c r="W224" s="251">
        <f t="shared" si="702"/>
        <v>-30090.283690000011</v>
      </c>
      <c r="X224" s="251">
        <f>SUM(X225:X229)</f>
        <v>269909.71630999999</v>
      </c>
      <c r="Y224" s="251">
        <f>SUM(Y225:Y229)</f>
        <v>-300000</v>
      </c>
      <c r="Z224" s="251" t="e">
        <f>#REF!+Z225+Z226+Z227+Z228+Z229</f>
        <v>#REF!</v>
      </c>
      <c r="AA224" s="251" t="e">
        <f>#REF!+AA225+AA226+AA227+AA228+AA229</f>
        <v>#REF!</v>
      </c>
      <c r="AB224" s="251" t="e">
        <f>#REF!+AB225+AB226+AB227+AB228+AB229</f>
        <v>#REF!</v>
      </c>
      <c r="AC224" s="251" t="e">
        <f>#REF!+AC225+AC226+AC227+AC228+AC229</f>
        <v>#REF!</v>
      </c>
      <c r="AD224" s="251" t="e">
        <f>#REF!+AD225+AD226+AD227+AD228+AD229</f>
        <v>#REF!</v>
      </c>
      <c r="AE224" s="251" t="e">
        <f>#REF!+AE225+AE226+AE227+AE228+AE229</f>
        <v>#REF!</v>
      </c>
      <c r="AF224" s="251" t="e">
        <f>#REF!+AF225+AF226+AF227+AF228+AF229</f>
        <v>#REF!</v>
      </c>
      <c r="AG224" s="251" t="e">
        <f>#REF!+AG225+AG226+AG227+AG228+AG229</f>
        <v>#REF!</v>
      </c>
      <c r="AH224" s="251" t="e">
        <f>#REF!+AH225+AH226+AH227+AH228+AH229</f>
        <v>#REF!</v>
      </c>
      <c r="AI224" s="251" t="e">
        <f>#REF!+AI225+AI226+AI227+AI228+AI229</f>
        <v>#REF!</v>
      </c>
      <c r="AJ224" s="251" t="e">
        <f>#REF!+AJ225+AJ226+AJ227+AJ228+AJ229</f>
        <v>#REF!</v>
      </c>
      <c r="AK224" s="251" t="e">
        <f>#REF!+AK225+AK226+AK227+AK228+AK229</f>
        <v>#REF!</v>
      </c>
      <c r="AL224" s="251" t="e">
        <f>#REF!+AL225+AL226+AL227+AL228+AL229</f>
        <v>#REF!</v>
      </c>
      <c r="AM224" s="251" t="e">
        <f>#REF!+AM225+AM226+AM227+AM228+AM229</f>
        <v>#REF!</v>
      </c>
      <c r="AN224" s="251" t="e">
        <f>#REF!+AN225+AN226+AN227+AN228+AN229</f>
        <v>#REF!</v>
      </c>
      <c r="AO224" s="272">
        <v>1</v>
      </c>
      <c r="AP224" s="251" t="e">
        <f>#REF!+AP225+AP226+AP227+AP228+AP229</f>
        <v>#REF!</v>
      </c>
      <c r="AQ224" s="251" t="e">
        <f>#REF!+AQ225+AQ226+AQ227+AQ228+AQ229</f>
        <v>#REF!</v>
      </c>
      <c r="AR224" s="251" t="e">
        <f>#REF!+AR225+AR226+AR227+AR228+AR229</f>
        <v>#REF!</v>
      </c>
      <c r="AS224" s="251" t="e">
        <f>#REF!+AS225+AS226+AS227+AS228+AS229</f>
        <v>#REF!</v>
      </c>
      <c r="AT224" s="251" t="e">
        <f>#REF!+AT225+AT226+AT227+AT228+AT229</f>
        <v>#REF!</v>
      </c>
      <c r="AU224" s="251" t="e">
        <f>#REF!+AU225+AU226+AU227+AU228+AU229</f>
        <v>#REF!</v>
      </c>
      <c r="AV224" s="251" t="e">
        <f>#REF!+AV225+AV226+AV227+AV228+AV229</f>
        <v>#REF!</v>
      </c>
      <c r="AW224" s="251" t="e">
        <f>#REF!+AW225+AW226+AW227+AW228+AW229</f>
        <v>#REF!</v>
      </c>
      <c r="AX224" s="251" t="e">
        <f>#REF!+AX225+AX226+AX227+AX228+AX229</f>
        <v>#REF!</v>
      </c>
      <c r="AY224" s="251" t="e">
        <f>#REF!+AY225+AY226+AY227+AY228+AY229</f>
        <v>#REF!</v>
      </c>
      <c r="AZ224" s="251" t="e">
        <f>#REF!+AZ225+AZ226+AZ227+AZ228+AZ229</f>
        <v>#REF!</v>
      </c>
      <c r="BA224" s="251" t="e">
        <f>#REF!+BA225+BA226+BA227+BA228+BA229</f>
        <v>#REF!</v>
      </c>
      <c r="BB224" s="251" t="e">
        <f>#REF!+BB225+BB226+BB227+BB228+BB229</f>
        <v>#REF!</v>
      </c>
      <c r="BC224" s="251" t="e">
        <f>#REF!+BC225+BC226+BC227+BC228+BC229</f>
        <v>#REF!</v>
      </c>
      <c r="BD224" s="251" t="e">
        <f>#REF!+BD225+BD226+BD227+BD228+BD229</f>
        <v>#REF!</v>
      </c>
      <c r="BE224" s="251" t="e">
        <f>#REF!+BE225+BE226+BE227+BE228+BE229</f>
        <v>#REF!</v>
      </c>
      <c r="BF224" s="251" t="e">
        <f>#REF!+BF225+BF226+BF227+BF228+BF229</f>
        <v>#REF!</v>
      </c>
      <c r="BG224" s="251" t="e">
        <f>#REF!+BG225+BG226+BG227+BG228+BG229</f>
        <v>#REF!</v>
      </c>
      <c r="BH224" s="251" t="e">
        <f>#REF!+BH225+BH226+BH227+BH228+BH229</f>
        <v>#REF!</v>
      </c>
      <c r="BI224" s="251" t="e">
        <f>#REF!+BI225+BI226+BI227+BI228+BI229</f>
        <v>#REF!</v>
      </c>
      <c r="BJ224" s="251" t="e">
        <f>#REF!+BJ225+BJ226+BJ227+BJ228+BJ229</f>
        <v>#REF!</v>
      </c>
      <c r="BK224" s="251" t="e">
        <f>#REF!+BK225+BK226+BK227+BK228+BK229</f>
        <v>#REF!</v>
      </c>
      <c r="BL224" s="251" t="e">
        <f>#REF!+BL225+BL226+BL227+BL228+BL229</f>
        <v>#REF!</v>
      </c>
      <c r="BM224" s="251" t="e">
        <f>#REF!+BM225+BM226+BM227+BM228+BM229</f>
        <v>#REF!</v>
      </c>
      <c r="BN224" s="251" t="e">
        <f>#REF!+BN225+BN226+BN227+BN228+BN229</f>
        <v>#REF!</v>
      </c>
      <c r="BO224" s="251" t="e">
        <f>#REF!+BO225+BO226+BO227+BO228+BO229</f>
        <v>#REF!</v>
      </c>
      <c r="BP224" s="251" t="e">
        <f>#REF!+BP225+BP226+BP227+BP228+BP229</f>
        <v>#REF!</v>
      </c>
      <c r="BQ224" s="251" t="e">
        <f>#REF!+BQ225+BQ226+BQ227+BQ228+BQ229</f>
        <v>#REF!</v>
      </c>
      <c r="BR224" s="251" t="e">
        <f>#REF!+BR225+BR226+BR227+BR228+BR229</f>
        <v>#REF!</v>
      </c>
      <c r="BS224" s="251" t="e">
        <f>#REF!+BS225+BS226+BS227+BS228+BS229</f>
        <v>#REF!</v>
      </c>
      <c r="BT224" s="251" t="e">
        <f>#REF!+BT225+BT226+BT227+BT228+BT229</f>
        <v>#REF!</v>
      </c>
      <c r="BU224" s="251" t="e">
        <f>#REF!+BU225+BU226+BU227+BU228+BU229</f>
        <v>#REF!</v>
      </c>
      <c r="BV224" s="251" t="e">
        <f>#REF!+BV225+BV226+BV227+BV228+BV229</f>
        <v>#REF!</v>
      </c>
      <c r="BW224" s="251" t="e">
        <f>#REF!+BW225+BW226+BW227+BW228+BW229</f>
        <v>#REF!</v>
      </c>
      <c r="BX224" s="251" t="e">
        <f>#REF!+BX225+BX226+BX227+BX228+BX229</f>
        <v>#REF!</v>
      </c>
      <c r="BY224" s="251" t="e">
        <f>#REF!+BY225+BY226+BY227+BY228+BY229</f>
        <v>#REF!</v>
      </c>
      <c r="BZ224" s="251" t="e">
        <f>#REF!+BZ225+BZ226+BZ227+BZ228+BZ229</f>
        <v>#REF!</v>
      </c>
      <c r="CA224" s="251" t="e">
        <f>#REF!+CA225+CA226+CA227+CA228+CA229</f>
        <v>#REF!</v>
      </c>
      <c r="CB224" s="251" t="e">
        <f>#REF!+CB225+CB226+CB227+CB228+CB229</f>
        <v>#REF!</v>
      </c>
      <c r="CC224" s="251" t="e">
        <f>#REF!+CC225+CC226+CC227+CC228+CC229</f>
        <v>#REF!</v>
      </c>
      <c r="CD224" s="251" t="e">
        <f>#REF!+CD225+CD226+CD227+CD228+CD229</f>
        <v>#REF!</v>
      </c>
      <c r="CE224" s="251">
        <v>1</v>
      </c>
      <c r="CF224" s="251" t="e">
        <f t="shared" ref="CF224:CF229" si="710">BV224</f>
        <v>#REF!</v>
      </c>
      <c r="CG224" s="251"/>
      <c r="CH224" s="251" t="e">
        <f>#REF!+CH225+CH226+CH227+CH228+CH229</f>
        <v>#REF!</v>
      </c>
      <c r="CI224" s="251" t="e">
        <f>#REF!+CI225+CI226+CI227+CI228+CI229</f>
        <v>#REF!</v>
      </c>
      <c r="CJ224" s="251" t="e">
        <f>#REF!+CJ225+CJ226+CJ227+CJ228+CJ229</f>
        <v>#REF!</v>
      </c>
      <c r="CK224" s="251" t="e">
        <f>#REF!+CK225+CK226+CK227+CK228+CK229</f>
        <v>#REF!</v>
      </c>
      <c r="CL224" s="251" t="e">
        <f>#REF!+CL225+CL226+CL227+CL228+CL229</f>
        <v>#REF!</v>
      </c>
      <c r="CM224" s="251" t="e">
        <f>#REF!+CM225+CM226+CM227+CM228+CM229</f>
        <v>#REF!</v>
      </c>
      <c r="CN224" s="251" t="e">
        <f>#REF!+CN225+CN226+CN227+CN228+CN229</f>
        <v>#REF!</v>
      </c>
      <c r="CO224" s="251" t="e">
        <f>#REF!+CO225+CO226+CO227+CO228+CO229</f>
        <v>#REF!</v>
      </c>
      <c r="CP224" s="251" t="e">
        <f>#REF!+CP225+CP226+CP227+CP228+CP229</f>
        <v>#REF!</v>
      </c>
      <c r="CQ224" s="251" t="e">
        <f>#REF!+CQ225+CQ226+CQ227+CQ228+CQ229</f>
        <v>#REF!</v>
      </c>
      <c r="CR224" s="251" t="e">
        <f>#REF!+CR225+CR226+CR227+CR228+CR229</f>
        <v>#REF!</v>
      </c>
      <c r="CS224" s="251" t="e">
        <f>#REF!+CS225+CS226+CS227+CS228+CS229</f>
        <v>#REF!</v>
      </c>
      <c r="CT224" s="251" t="e">
        <f>#REF!+CT225+CT226+CT227+CT228+CT229</f>
        <v>#REF!</v>
      </c>
      <c r="CU224" s="251" t="e">
        <f>#REF!+CU225+CU226+CU227+CU228+CU229</f>
        <v>#REF!</v>
      </c>
      <c r="CV224" s="251" t="e">
        <f>#REF!+CV225+CV226+CV227+CV228+CV229</f>
        <v>#REF!</v>
      </c>
      <c r="CW224" s="251">
        <f>CX224</f>
        <v>616834.6180299999</v>
      </c>
      <c r="CX224" s="251">
        <f>CX225+CX226+CX227+CX228+CX229+CX230+CX231+CX232</f>
        <v>616834.6180299999</v>
      </c>
      <c r="CY224" s="251">
        <f>CY225+CY226+CY227+CY228+CY229+CY231</f>
        <v>0</v>
      </c>
      <c r="CZ224" s="251">
        <f>CZ225+CZ226+CZ227+CZ228+CZ229+CZ231</f>
        <v>500000</v>
      </c>
      <c r="DA224" s="251">
        <f>DA225+DA226+DA227+DA228+DA229+DA231</f>
        <v>500000</v>
      </c>
      <c r="DB224" s="251">
        <f>DB225+DB226+DB227+DB228+DB229+DB231</f>
        <v>0</v>
      </c>
      <c r="DC224" s="251"/>
      <c r="DD224" s="251"/>
      <c r="DE224" s="251"/>
      <c r="DF224" s="251">
        <f t="shared" ref="DF224:DF236" si="711">DG224</f>
        <v>-56565.816869999944</v>
      </c>
      <c r="DG224" s="251">
        <f>DG225+DG226+DG227+DG228+DG229+DG230+DG231+DG232</f>
        <v>-56565.816869999944</v>
      </c>
      <c r="DH224" s="251">
        <f>DH225+DH226+DH227+DH228+DH229+DH231</f>
        <v>0</v>
      </c>
      <c r="DI224" s="251">
        <f t="shared" si="638"/>
        <v>560268.80116000003</v>
      </c>
      <c r="DJ224" s="251">
        <f>DJ225+DJ226+DJ227+DJ228+DJ229+DJ230+DJ231+DJ232</f>
        <v>560268.80116000003</v>
      </c>
      <c r="DK224" s="251"/>
      <c r="DL224" s="251">
        <f t="shared" ref="DL224:FH224" si="712">DL225+DL226+DL227+DL228+DL229+DL230+DL231+DL232</f>
        <v>0</v>
      </c>
      <c r="DM224" s="155">
        <f t="shared" si="640"/>
        <v>538174.63248000003</v>
      </c>
      <c r="DN224" s="409">
        <f t="shared" si="641"/>
        <v>0.96056505621184785</v>
      </c>
      <c r="DO224" s="251">
        <f>DO225+DO226+DO227+DO228+DO229+DO230+DO231+DO232</f>
        <v>538174.63248000003</v>
      </c>
      <c r="DP224" s="251"/>
      <c r="DQ224" s="251">
        <f t="shared" ref="DQ224" si="713">DQ225+DQ226+DQ227+DQ228+DQ229+DQ230+DQ231+DQ232</f>
        <v>0</v>
      </c>
      <c r="DR224" s="251">
        <f>DT224</f>
        <v>22094.168680000028</v>
      </c>
      <c r="DS224" s="423">
        <f t="shared" si="658"/>
        <v>3.943494378815221E-2</v>
      </c>
      <c r="DT224" s="251">
        <f>DT225+DT226+DT227+DT228+DT229+DT230+DT231+DT232</f>
        <v>22094.168680000028</v>
      </c>
      <c r="DU224" s="251"/>
      <c r="DV224" s="251"/>
      <c r="DW224" s="251"/>
      <c r="DX224" s="251">
        <f>DZ224</f>
        <v>410273.90780000004</v>
      </c>
      <c r="DY224" s="160">
        <f>DX224/DI224</f>
        <v>0.73228048206602736</v>
      </c>
      <c r="DZ224" s="251">
        <f t="shared" si="712"/>
        <v>410273.90780000004</v>
      </c>
      <c r="EA224" s="176">
        <f>DZ224/DJ224</f>
        <v>0.73228048206602736</v>
      </c>
      <c r="EB224" s="251"/>
      <c r="EC224" s="176">
        <v>0</v>
      </c>
      <c r="ED224" s="251"/>
      <c r="EE224" s="176">
        <v>0</v>
      </c>
      <c r="EF224" s="251">
        <f>EN224</f>
        <v>533695.98977999995</v>
      </c>
      <c r="EG224" s="188">
        <f>EF224/DI224</f>
        <v>0.95257131697324071</v>
      </c>
      <c r="EH224" s="161">
        <f t="shared" si="643"/>
        <v>0.991678086573197</v>
      </c>
      <c r="EI224" s="188"/>
      <c r="EJ224" s="188"/>
      <c r="EK224" s="188"/>
      <c r="EL224" s="188"/>
      <c r="EM224" s="188"/>
      <c r="EN224" s="251">
        <f>EN225+EN226+EN227+EN228+EN229+EN230+EN231+EN232</f>
        <v>533695.98977999995</v>
      </c>
      <c r="EO224" s="188">
        <f>EN224/DJ224</f>
        <v>0.95257131697324071</v>
      </c>
      <c r="EP224" s="251"/>
      <c r="EQ224" s="264"/>
      <c r="ER224" s="251"/>
      <c r="ES224" s="264"/>
      <c r="ET224" s="264">
        <f t="shared" si="712"/>
        <v>0</v>
      </c>
      <c r="EU224" s="171">
        <f t="shared" ref="EU224:EU284" si="714">EW224+EX224+EY224</f>
        <v>26572.811380000032</v>
      </c>
      <c r="EV224" s="188">
        <f t="shared" si="644"/>
        <v>4.7428683026759226E-2</v>
      </c>
      <c r="EW224" s="251">
        <f>EW225+EW226+EW227+EW228+EW229+EW230+EW231+EW232</f>
        <v>26572.811380000032</v>
      </c>
      <c r="EX224" s="264"/>
      <c r="EY224" s="264"/>
      <c r="EZ224" s="264">
        <f t="shared" si="712"/>
        <v>559029.11787999992</v>
      </c>
      <c r="FA224" s="161">
        <f>EZ224/DI224</f>
        <v>0.997787341937596</v>
      </c>
      <c r="FB224" s="264">
        <f t="shared" si="712"/>
        <v>559029.11787999992</v>
      </c>
      <c r="FC224" s="161">
        <f>FB224/DJ224</f>
        <v>0.997787341937596</v>
      </c>
      <c r="FD224" s="264"/>
      <c r="FE224" s="264"/>
      <c r="FF224" s="264"/>
      <c r="FG224" s="264">
        <f t="shared" ref="FG224" si="715">FG225+FG226+FG227+FG228+FG229+FG230+FG231+FG232</f>
        <v>0</v>
      </c>
      <c r="FH224" s="264">
        <f t="shared" si="712"/>
        <v>0</v>
      </c>
      <c r="FI224" s="161">
        <f t="shared" si="636"/>
        <v>0</v>
      </c>
      <c r="FJ224" s="264">
        <f t="shared" ref="FJ224" si="716">FJ225+FJ226+FJ227+FJ228+FJ229+FJ230+FJ231+FJ232</f>
        <v>0</v>
      </c>
      <c r="FK224" s="161">
        <f t="shared" si="637"/>
        <v>0</v>
      </c>
      <c r="FL224" s="264"/>
      <c r="FM224" s="264"/>
      <c r="FN224" s="264"/>
      <c r="FO224" s="563">
        <f t="shared" ref="FO224" si="717">FO225+FO226+FO227+FO228+FO229+FO230+FO231+FO232</f>
        <v>0</v>
      </c>
    </row>
    <row r="225" spans="2:178" s="416" customFormat="1" ht="23.25" hidden="1" customHeight="1" x14ac:dyDescent="0.25">
      <c r="B225" s="551"/>
      <c r="C225" s="241" t="s">
        <v>368</v>
      </c>
      <c r="D225" s="263"/>
      <c r="E225" s="232">
        <f t="shared" si="696"/>
        <v>29700</v>
      </c>
      <c r="F225" s="232">
        <v>29700</v>
      </c>
      <c r="G225" s="232"/>
      <c r="H225" s="232">
        <f t="shared" si="697"/>
        <v>8126.4097600000023</v>
      </c>
      <c r="I225" s="455">
        <f t="shared" ref="I225:J228" si="718">L225-F225</f>
        <v>8126.4097600000023</v>
      </c>
      <c r="J225" s="455">
        <f t="shared" si="718"/>
        <v>0</v>
      </c>
      <c r="K225" s="232">
        <f t="shared" si="698"/>
        <v>37826.409760000002</v>
      </c>
      <c r="L225" s="232">
        <f>19700+8514.0802+9612.32956</f>
        <v>37826.409760000002</v>
      </c>
      <c r="M225" s="232"/>
      <c r="N225" s="232">
        <f t="shared" si="699"/>
        <v>0</v>
      </c>
      <c r="O225" s="455">
        <f t="shared" ref="O225:P228" si="719">R225-L225</f>
        <v>0</v>
      </c>
      <c r="P225" s="455">
        <f t="shared" si="719"/>
        <v>0</v>
      </c>
      <c r="Q225" s="233">
        <f t="shared" si="700"/>
        <v>37826.409760000002</v>
      </c>
      <c r="R225" s="233">
        <f>19700+8514.0802+9612.32956</f>
        <v>37826.409760000002</v>
      </c>
      <c r="S225" s="233"/>
      <c r="T225" s="233">
        <f t="shared" si="701"/>
        <v>300000</v>
      </c>
      <c r="U225" s="233"/>
      <c r="V225" s="233">
        <v>300000</v>
      </c>
      <c r="W225" s="233">
        <f t="shared" si="702"/>
        <v>-43669.911920000013</v>
      </c>
      <c r="X225" s="456">
        <f t="shared" ref="X225:Y228" si="720">AA225-U225</f>
        <v>256330.08807999999</v>
      </c>
      <c r="Y225" s="456">
        <f t="shared" si="720"/>
        <v>-300000</v>
      </c>
      <c r="Z225" s="233">
        <f>AA225</f>
        <v>256330.08807999999</v>
      </c>
      <c r="AA225" s="233">
        <v>256330.08807999999</v>
      </c>
      <c r="AB225" s="233"/>
      <c r="AC225" s="233">
        <f>AD225+AE225</f>
        <v>0</v>
      </c>
      <c r="AD225" s="233"/>
      <c r="AE225" s="233"/>
      <c r="AF225" s="233">
        <f>AG225+AH225</f>
        <v>256330.08807999999</v>
      </c>
      <c r="AG225" s="233">
        <f>AA225</f>
        <v>256330.08807999999</v>
      </c>
      <c r="AH225" s="233"/>
      <c r="AI225" s="233"/>
      <c r="AJ225" s="233">
        <v>0</v>
      </c>
      <c r="AK225" s="233">
        <f>Z225-AJ225</f>
        <v>256330.08807999999</v>
      </c>
      <c r="AL225" s="233">
        <f>AF225-AJ225</f>
        <v>256330.08807999999</v>
      </c>
      <c r="AM225" s="252" t="s">
        <v>369</v>
      </c>
      <c r="AN225" s="252" t="s">
        <v>370</v>
      </c>
      <c r="AO225" s="564">
        <v>1</v>
      </c>
      <c r="AP225" s="234"/>
      <c r="AQ225" s="234"/>
      <c r="AR225" s="234">
        <f>AF225-AP225-AQ225</f>
        <v>256330.08807999999</v>
      </c>
      <c r="AS225" s="233">
        <f>AT225+AU225</f>
        <v>317500</v>
      </c>
      <c r="AT225" s="233">
        <f>'[3]2018-2019 _с лимит75и50'!BQ179</f>
        <v>317500</v>
      </c>
      <c r="AU225" s="233"/>
      <c r="AV225" s="233">
        <f>AW225+AX225</f>
        <v>0</v>
      </c>
      <c r="AW225" s="456">
        <v>0</v>
      </c>
      <c r="AX225" s="456">
        <v>0</v>
      </c>
      <c r="AY225" s="233">
        <f>AZ225+BA225</f>
        <v>317500</v>
      </c>
      <c r="AZ225" s="233">
        <f>AT225+AW225</f>
        <v>317500</v>
      </c>
      <c r="BA225" s="233"/>
      <c r="BB225" s="233">
        <f>BC225+BD225</f>
        <v>317500</v>
      </c>
      <c r="BC225" s="233">
        <v>317500</v>
      </c>
      <c r="BD225" s="233"/>
      <c r="BE225" s="233">
        <f>BF225+BG225</f>
        <v>0</v>
      </c>
      <c r="BF225" s="456">
        <f t="shared" ref="BF225:BG228" si="721">BW225-BC225</f>
        <v>0</v>
      </c>
      <c r="BG225" s="456">
        <f t="shared" si="721"/>
        <v>0</v>
      </c>
      <c r="BH225" s="233">
        <f>BI225+BJ225</f>
        <v>342729.88630000001</v>
      </c>
      <c r="BI225" s="233">
        <v>342729.88630000001</v>
      </c>
      <c r="BJ225" s="233"/>
      <c r="BK225" s="565">
        <v>1</v>
      </c>
      <c r="BL225" s="233">
        <f>AY225</f>
        <v>317500</v>
      </c>
      <c r="BM225" s="233"/>
      <c r="BN225" s="233"/>
      <c r="BO225" s="233"/>
      <c r="BP225" s="233">
        <f>BQ225+BR225</f>
        <v>0</v>
      </c>
      <c r="BQ225" s="233"/>
      <c r="BR225" s="233"/>
      <c r="BS225" s="233">
        <f>BT225+BU225</f>
        <v>342729.88630000001</v>
      </c>
      <c r="BT225" s="233">
        <f>BI225</f>
        <v>342729.88630000001</v>
      </c>
      <c r="BU225" s="233"/>
      <c r="BV225" s="233">
        <f>BW225+BX225</f>
        <v>317500</v>
      </c>
      <c r="BW225" s="233">
        <v>317500</v>
      </c>
      <c r="BX225" s="233"/>
      <c r="BY225" s="233">
        <f>BZ225+CA225</f>
        <v>143095.93861000001</v>
      </c>
      <c r="BZ225" s="456">
        <f>CC225-BI225</f>
        <v>143095.93861000001</v>
      </c>
      <c r="CA225" s="456">
        <v>0</v>
      </c>
      <c r="CB225" s="233">
        <f>CC225+CD225</f>
        <v>485825.82491000002</v>
      </c>
      <c r="CC225" s="233">
        <v>485825.82491000002</v>
      </c>
      <c r="CD225" s="233"/>
      <c r="CE225" s="234">
        <v>1</v>
      </c>
      <c r="CF225" s="233">
        <f t="shared" si="710"/>
        <v>317500</v>
      </c>
      <c r="CG225" s="233"/>
      <c r="CH225" s="233">
        <f>CI225+CJ225</f>
        <v>345000</v>
      </c>
      <c r="CI225" s="233">
        <v>345000</v>
      </c>
      <c r="CJ225" s="233"/>
      <c r="CK225" s="233">
        <f>CL225+CM225</f>
        <v>0</v>
      </c>
      <c r="CL225" s="456">
        <v>0</v>
      </c>
      <c r="CM225" s="456">
        <v>0</v>
      </c>
      <c r="CN225" s="233">
        <f>CO225+CP225</f>
        <v>0</v>
      </c>
      <c r="CO225" s="456">
        <v>0</v>
      </c>
      <c r="CP225" s="456">
        <v>0</v>
      </c>
      <c r="CQ225" s="233">
        <f>CR225+CS225</f>
        <v>345000</v>
      </c>
      <c r="CR225" s="233">
        <v>345000</v>
      </c>
      <c r="CS225" s="233"/>
      <c r="CT225" s="233">
        <f>CU225+CV225</f>
        <v>0</v>
      </c>
      <c r="CU225" s="233"/>
      <c r="CV225" s="233"/>
      <c r="CW225" s="233">
        <f>CX225+CY226</f>
        <v>33890.757469999997</v>
      </c>
      <c r="CX225" s="233">
        <v>33890.757469999997</v>
      </c>
      <c r="CY225" s="233"/>
      <c r="CZ225" s="233"/>
      <c r="DA225" s="233"/>
      <c r="DB225" s="233"/>
      <c r="DC225" s="233"/>
      <c r="DD225" s="233"/>
      <c r="DE225" s="233"/>
      <c r="DF225" s="233">
        <f t="shared" si="711"/>
        <v>-2380.3439999999973</v>
      </c>
      <c r="DG225" s="233">
        <f t="shared" ref="DG225:DG233" si="722">DJ225-CX225</f>
        <v>-2380.3439999999973</v>
      </c>
      <c r="DH225" s="233"/>
      <c r="DI225" s="251">
        <f t="shared" si="638"/>
        <v>31510.41347</v>
      </c>
      <c r="DJ225" s="233">
        <v>31510.41347</v>
      </c>
      <c r="DK225" s="233"/>
      <c r="DL225" s="233"/>
      <c r="DM225" s="155">
        <f t="shared" si="640"/>
        <v>28334.097010000001</v>
      </c>
      <c r="DN225" s="409">
        <f t="shared" si="641"/>
        <v>0.8991978806300317</v>
      </c>
      <c r="DO225" s="233">
        <v>28334.097010000001</v>
      </c>
      <c r="DP225" s="233"/>
      <c r="DQ225" s="233"/>
      <c r="DR225" s="233">
        <f>DT225</f>
        <v>3176.3164599999982</v>
      </c>
      <c r="DS225" s="423">
        <f t="shared" si="658"/>
        <v>0.10080211936996834</v>
      </c>
      <c r="DT225" s="233">
        <f t="shared" ref="DT225:DT233" si="723">DJ225-DO225</f>
        <v>3176.3164599999982</v>
      </c>
      <c r="DU225" s="233"/>
      <c r="DV225" s="233"/>
      <c r="DW225" s="233"/>
      <c r="DX225" s="251">
        <f t="shared" ref="DX225:DX233" si="724">DZ225</f>
        <v>6091.66482</v>
      </c>
      <c r="DY225" s="160">
        <f>DX225/DI225</f>
        <v>0.19332227505677349</v>
      </c>
      <c r="DZ225" s="233">
        <v>6091.66482</v>
      </c>
      <c r="EA225" s="176">
        <f>DZ225/DJ225</f>
        <v>0.19332227505677349</v>
      </c>
      <c r="EB225" s="233"/>
      <c r="EC225" s="176">
        <v>0</v>
      </c>
      <c r="ED225" s="233"/>
      <c r="EE225" s="176">
        <v>0</v>
      </c>
      <c r="EF225" s="251">
        <f>EN225+ES226</f>
        <v>28334.097010000001</v>
      </c>
      <c r="EG225" s="188">
        <f>EF225/DI225</f>
        <v>0.8991978806300317</v>
      </c>
      <c r="EH225" s="161">
        <f t="shared" si="643"/>
        <v>1</v>
      </c>
      <c r="EI225" s="188"/>
      <c r="EJ225" s="188"/>
      <c r="EK225" s="188"/>
      <c r="EL225" s="188"/>
      <c r="EM225" s="188"/>
      <c r="EN225" s="233">
        <v>28334.097010000001</v>
      </c>
      <c r="EO225" s="238">
        <f>EN225/DJ225</f>
        <v>0.8991978806300317</v>
      </c>
      <c r="EP225" s="233"/>
      <c r="EQ225" s="233"/>
      <c r="ER225" s="233"/>
      <c r="ES225" s="233"/>
      <c r="ET225" s="233"/>
      <c r="EU225" s="171">
        <f t="shared" si="714"/>
        <v>3176.3164599999982</v>
      </c>
      <c r="EV225" s="188">
        <f t="shared" si="644"/>
        <v>0.10080211936996834</v>
      </c>
      <c r="EW225" s="233">
        <f>DJ225-EN225</f>
        <v>3176.3164599999982</v>
      </c>
      <c r="EX225" s="233"/>
      <c r="EY225" s="233"/>
      <c r="EZ225" s="232">
        <f>FB225</f>
        <v>30085.063010000002</v>
      </c>
      <c r="FA225" s="161">
        <f>EZ225/DI225</f>
        <v>0.9547657328788457</v>
      </c>
      <c r="FB225" s="232">
        <v>30085.063010000002</v>
      </c>
      <c r="FC225" s="161">
        <f>FB225/DJ225</f>
        <v>0.9547657328788457</v>
      </c>
      <c r="FD225" s="232"/>
      <c r="FE225" s="233"/>
      <c r="FF225" s="233"/>
      <c r="FG225" s="233"/>
      <c r="FH225" s="232"/>
      <c r="FI225" s="161">
        <f t="shared" si="636"/>
        <v>0</v>
      </c>
      <c r="FJ225" s="232"/>
      <c r="FK225" s="161">
        <f t="shared" si="637"/>
        <v>0</v>
      </c>
      <c r="FL225" s="233"/>
      <c r="FM225" s="233"/>
      <c r="FN225" s="233"/>
      <c r="FO225" s="239"/>
    </row>
    <row r="226" spans="2:178" s="567" customFormat="1" ht="38.25" hidden="1" customHeight="1" x14ac:dyDescent="0.25">
      <c r="B226" s="551"/>
      <c r="C226" s="241" t="s">
        <v>371</v>
      </c>
      <c r="D226" s="263"/>
      <c r="E226" s="232">
        <f t="shared" si="696"/>
        <v>486686.20645</v>
      </c>
      <c r="F226" s="232">
        <f>490000-3313.79355</f>
        <v>486686.20645</v>
      </c>
      <c r="G226" s="232"/>
      <c r="H226" s="232">
        <f t="shared" si="697"/>
        <v>-28659.187080000003</v>
      </c>
      <c r="I226" s="455">
        <f t="shared" si="718"/>
        <v>-28659.187080000003</v>
      </c>
      <c r="J226" s="455">
        <f t="shared" si="718"/>
        <v>0</v>
      </c>
      <c r="K226" s="232">
        <f t="shared" si="698"/>
        <v>458027.01936999999</v>
      </c>
      <c r="L226" s="232">
        <v>458027.01936999999</v>
      </c>
      <c r="M226" s="232"/>
      <c r="N226" s="232">
        <f t="shared" si="699"/>
        <v>0</v>
      </c>
      <c r="O226" s="455">
        <f t="shared" si="719"/>
        <v>0</v>
      </c>
      <c r="P226" s="455">
        <f t="shared" si="719"/>
        <v>0</v>
      </c>
      <c r="Q226" s="233">
        <f t="shared" si="700"/>
        <v>458027.01936999999</v>
      </c>
      <c r="R226" s="233">
        <v>458027.01936999999</v>
      </c>
      <c r="S226" s="233"/>
      <c r="T226" s="233">
        <f t="shared" si="701"/>
        <v>0</v>
      </c>
      <c r="U226" s="233"/>
      <c r="V226" s="233"/>
      <c r="W226" s="233">
        <f t="shared" si="702"/>
        <v>0</v>
      </c>
      <c r="X226" s="456">
        <f t="shared" si="720"/>
        <v>0</v>
      </c>
      <c r="Y226" s="456">
        <f t="shared" si="720"/>
        <v>0</v>
      </c>
      <c r="Z226" s="566">
        <v>0</v>
      </c>
      <c r="AA226" s="233"/>
      <c r="AB226" s="233"/>
      <c r="AC226" s="233">
        <f>AD226+AE226</f>
        <v>0</v>
      </c>
      <c r="AD226" s="233"/>
      <c r="AE226" s="233"/>
      <c r="AF226" s="233">
        <f>AG226+AH226</f>
        <v>0</v>
      </c>
      <c r="AG226" s="233"/>
      <c r="AH226" s="233"/>
      <c r="AI226" s="233"/>
      <c r="AJ226" s="233">
        <v>0</v>
      </c>
      <c r="AK226" s="233">
        <f>Z226-AJ226</f>
        <v>0</v>
      </c>
      <c r="AL226" s="233">
        <f>AA226-AK226</f>
        <v>0</v>
      </c>
      <c r="AM226" s="252"/>
      <c r="AN226" s="252"/>
      <c r="AO226" s="564"/>
      <c r="AP226" s="234"/>
      <c r="AQ226" s="234"/>
      <c r="AR226" s="234">
        <f>Z226-AF226</f>
        <v>0</v>
      </c>
      <c r="AS226" s="233">
        <f>AT226+AU226</f>
        <v>0</v>
      </c>
      <c r="AT226" s="233"/>
      <c r="AU226" s="233"/>
      <c r="AV226" s="233">
        <f>AW226+AX226</f>
        <v>0</v>
      </c>
      <c r="AW226" s="456">
        <f t="shared" ref="AW226:AX228" si="725">AZ226-AT226</f>
        <v>0</v>
      </c>
      <c r="AX226" s="456">
        <f t="shared" si="725"/>
        <v>0</v>
      </c>
      <c r="AY226" s="233">
        <f>AZ226+BA226</f>
        <v>0</v>
      </c>
      <c r="AZ226" s="233"/>
      <c r="BA226" s="233"/>
      <c r="BB226" s="233">
        <f>BC226+BD226</f>
        <v>0</v>
      </c>
      <c r="BC226" s="233"/>
      <c r="BD226" s="233"/>
      <c r="BE226" s="233">
        <f>BF226+BG226</f>
        <v>0</v>
      </c>
      <c r="BF226" s="456">
        <f t="shared" si="721"/>
        <v>0</v>
      </c>
      <c r="BG226" s="456">
        <f t="shared" si="721"/>
        <v>0</v>
      </c>
      <c r="BH226" s="233">
        <f>BI226+BJ226</f>
        <v>0</v>
      </c>
      <c r="BI226" s="233"/>
      <c r="BJ226" s="233"/>
      <c r="BK226" s="565"/>
      <c r="BL226" s="233">
        <f>AY226</f>
        <v>0</v>
      </c>
      <c r="BM226" s="233"/>
      <c r="BN226" s="233"/>
      <c r="BO226" s="233"/>
      <c r="BP226" s="233"/>
      <c r="BQ226" s="233"/>
      <c r="BR226" s="233"/>
      <c r="BS226" s="233"/>
      <c r="BT226" s="233"/>
      <c r="BU226" s="233"/>
      <c r="BV226" s="233">
        <f>BW226+BX226</f>
        <v>0</v>
      </c>
      <c r="BW226" s="233"/>
      <c r="BX226" s="233"/>
      <c r="BY226" s="233">
        <f>BZ226+CA226</f>
        <v>0</v>
      </c>
      <c r="BZ226" s="456">
        <f t="shared" ref="BZ226:CA228" si="726">CC226-BW226</f>
        <v>0</v>
      </c>
      <c r="CA226" s="456">
        <f t="shared" si="726"/>
        <v>0</v>
      </c>
      <c r="CB226" s="233">
        <f>CC226+CD226</f>
        <v>0</v>
      </c>
      <c r="CC226" s="233"/>
      <c r="CD226" s="233"/>
      <c r="CE226" s="234"/>
      <c r="CF226" s="233">
        <f t="shared" si="710"/>
        <v>0</v>
      </c>
      <c r="CG226" s="233"/>
      <c r="CH226" s="233">
        <f>CI226+CJ226</f>
        <v>0</v>
      </c>
      <c r="CI226" s="233"/>
      <c r="CJ226" s="233"/>
      <c r="CK226" s="233">
        <f>CL226+CM226</f>
        <v>0</v>
      </c>
      <c r="CL226" s="456">
        <f t="shared" ref="CL226:CM228" si="727">CR226-CI226</f>
        <v>0</v>
      </c>
      <c r="CM226" s="456">
        <f t="shared" si="727"/>
        <v>0</v>
      </c>
      <c r="CN226" s="233">
        <f>CO226+CP226</f>
        <v>0</v>
      </c>
      <c r="CO226" s="456">
        <f t="shared" ref="CO226:CP228" si="728">FP227-CL226</f>
        <v>0</v>
      </c>
      <c r="CP226" s="456">
        <f t="shared" si="728"/>
        <v>0</v>
      </c>
      <c r="CQ226" s="233">
        <f>CR226+CS226</f>
        <v>0</v>
      </c>
      <c r="CR226" s="233"/>
      <c r="CS226" s="233"/>
      <c r="CT226" s="233">
        <f>CU226+CV226</f>
        <v>0</v>
      </c>
      <c r="CU226" s="233"/>
      <c r="CV226" s="233"/>
      <c r="CW226" s="233">
        <f>CX226+CY227</f>
        <v>400148.26607999997</v>
      </c>
      <c r="CX226" s="233">
        <v>400148.26607999997</v>
      </c>
      <c r="CY226" s="233"/>
      <c r="CZ226" s="233">
        <f>DA226+DB226</f>
        <v>500000</v>
      </c>
      <c r="DA226" s="233">
        <v>500000</v>
      </c>
      <c r="DB226" s="233"/>
      <c r="DC226" s="233"/>
      <c r="DD226" s="233"/>
      <c r="DE226" s="233"/>
      <c r="DF226" s="233">
        <f t="shared" si="711"/>
        <v>-52709.179619999952</v>
      </c>
      <c r="DG226" s="233">
        <f t="shared" si="722"/>
        <v>-52709.179619999952</v>
      </c>
      <c r="DH226" s="233"/>
      <c r="DI226" s="251">
        <f t="shared" si="638"/>
        <v>347439.08646000002</v>
      </c>
      <c r="DJ226" s="233">
        <v>347439.08646000002</v>
      </c>
      <c r="DK226" s="233"/>
      <c r="DL226" s="233"/>
      <c r="DM226" s="155">
        <f t="shared" si="640"/>
        <v>340358.52737999998</v>
      </c>
      <c r="DN226" s="409">
        <f t="shared" si="641"/>
        <v>0.97962071811740381</v>
      </c>
      <c r="DO226" s="233">
        <v>340358.52737999998</v>
      </c>
      <c r="DP226" s="233"/>
      <c r="DQ226" s="233"/>
      <c r="DR226" s="233">
        <f t="shared" ref="DR226:DR238" si="729">DT226</f>
        <v>7080.5590800000355</v>
      </c>
      <c r="DS226" s="423">
        <f t="shared" si="658"/>
        <v>2.0379281882596148E-2</v>
      </c>
      <c r="DT226" s="233">
        <f t="shared" si="723"/>
        <v>7080.5590800000355</v>
      </c>
      <c r="DU226" s="233"/>
      <c r="DV226" s="233"/>
      <c r="DW226" s="233"/>
      <c r="DX226" s="251">
        <f t="shared" si="724"/>
        <v>302390.30329000001</v>
      </c>
      <c r="DY226" s="160">
        <f>DX226/DI226</f>
        <v>0.87034048578415657</v>
      </c>
      <c r="DZ226" s="233">
        <v>302390.30329000001</v>
      </c>
      <c r="EA226" s="176">
        <f>DZ226/DJ226</f>
        <v>0.87034048578415657</v>
      </c>
      <c r="EB226" s="233"/>
      <c r="EC226" s="176">
        <v>0</v>
      </c>
      <c r="ED226" s="233"/>
      <c r="EE226" s="176">
        <v>0</v>
      </c>
      <c r="EF226" s="251">
        <f>EN226+ES227</f>
        <v>340358.52737999998</v>
      </c>
      <c r="EG226" s="188">
        <f>EF226/DI226</f>
        <v>0.97962071811740381</v>
      </c>
      <c r="EH226" s="161">
        <f t="shared" si="643"/>
        <v>1</v>
      </c>
      <c r="EI226" s="188"/>
      <c r="EJ226" s="188"/>
      <c r="EK226" s="188"/>
      <c r="EL226" s="188"/>
      <c r="EM226" s="188"/>
      <c r="EN226" s="233">
        <v>340358.52737999998</v>
      </c>
      <c r="EO226" s="238">
        <f>EN226/DJ226</f>
        <v>0.97962071811740381</v>
      </c>
      <c r="EP226" s="233"/>
      <c r="EQ226" s="233"/>
      <c r="ER226" s="233"/>
      <c r="ES226" s="233"/>
      <c r="ET226" s="233"/>
      <c r="EU226" s="171">
        <f t="shared" si="714"/>
        <v>7080.5590800000355</v>
      </c>
      <c r="EV226" s="188">
        <f t="shared" si="644"/>
        <v>2.0379281882596148E-2</v>
      </c>
      <c r="EW226" s="233">
        <f t="shared" ref="EW226:EW233" si="730">DJ226-EN226</f>
        <v>7080.5590800000355</v>
      </c>
      <c r="EX226" s="233"/>
      <c r="EY226" s="233"/>
      <c r="EZ226" s="232">
        <f t="shared" ref="EZ226:EZ233" si="731">FB226</f>
        <v>351440.59617999999</v>
      </c>
      <c r="FA226" s="161">
        <f>EZ226/DI226</f>
        <v>1.0115171547357285</v>
      </c>
      <c r="FB226" s="232">
        <v>351440.59617999999</v>
      </c>
      <c r="FC226" s="161">
        <f>FB226/DJ226</f>
        <v>1.0115171547357285</v>
      </c>
      <c r="FD226" s="232"/>
      <c r="FE226" s="233"/>
      <c r="FF226" s="233"/>
      <c r="FG226" s="233"/>
      <c r="FH226" s="232"/>
      <c r="FI226" s="161">
        <f t="shared" si="636"/>
        <v>0</v>
      </c>
      <c r="FJ226" s="232"/>
      <c r="FK226" s="161">
        <f t="shared" si="637"/>
        <v>0</v>
      </c>
      <c r="FL226" s="233"/>
      <c r="FM226" s="233"/>
      <c r="FN226" s="233"/>
      <c r="FO226" s="239"/>
      <c r="FT226" s="568"/>
    </row>
    <row r="227" spans="2:178" s="567" customFormat="1" ht="25.5" hidden="1" customHeight="1" x14ac:dyDescent="0.25">
      <c r="B227" s="551"/>
      <c r="C227" s="241" t="s">
        <v>372</v>
      </c>
      <c r="D227" s="263"/>
      <c r="E227" s="232">
        <f t="shared" si="696"/>
        <v>34528.16878</v>
      </c>
      <c r="F227" s="232"/>
      <c r="G227" s="232">
        <v>34528.16878</v>
      </c>
      <c r="H227" s="232">
        <f t="shared" si="697"/>
        <v>20000</v>
      </c>
      <c r="I227" s="455">
        <f t="shared" si="718"/>
        <v>20000</v>
      </c>
      <c r="J227" s="455">
        <f t="shared" si="718"/>
        <v>0</v>
      </c>
      <c r="K227" s="232">
        <f t="shared" si="698"/>
        <v>54528.16878</v>
      </c>
      <c r="L227" s="232">
        <v>20000</v>
      </c>
      <c r="M227" s="232">
        <v>34528.16878</v>
      </c>
      <c r="N227" s="232">
        <f t="shared" si="699"/>
        <v>0</v>
      </c>
      <c r="O227" s="455">
        <f t="shared" si="719"/>
        <v>0</v>
      </c>
      <c r="P227" s="455">
        <f t="shared" si="719"/>
        <v>0</v>
      </c>
      <c r="Q227" s="233">
        <f t="shared" si="700"/>
        <v>54528.16878</v>
      </c>
      <c r="R227" s="233">
        <v>20000</v>
      </c>
      <c r="S227" s="233">
        <v>34528.16878</v>
      </c>
      <c r="T227" s="233">
        <f t="shared" si="701"/>
        <v>0</v>
      </c>
      <c r="U227" s="233"/>
      <c r="V227" s="233"/>
      <c r="W227" s="233">
        <f t="shared" si="702"/>
        <v>0</v>
      </c>
      <c r="X227" s="456">
        <f t="shared" si="720"/>
        <v>0</v>
      </c>
      <c r="Y227" s="456">
        <f t="shared" si="720"/>
        <v>0</v>
      </c>
      <c r="Z227" s="233">
        <f>AA227+AB227</f>
        <v>0</v>
      </c>
      <c r="AA227" s="233"/>
      <c r="AB227" s="233"/>
      <c r="AC227" s="233">
        <f>AD227+AE227</f>
        <v>0</v>
      </c>
      <c r="AD227" s="233"/>
      <c r="AE227" s="233"/>
      <c r="AF227" s="233">
        <f>AG227+AH227</f>
        <v>0</v>
      </c>
      <c r="AG227" s="233"/>
      <c r="AH227" s="233"/>
      <c r="AI227" s="233"/>
      <c r="AJ227" s="233">
        <v>0</v>
      </c>
      <c r="AK227" s="233">
        <f>Z227-AJ227</f>
        <v>0</v>
      </c>
      <c r="AL227" s="233">
        <f>AA227-AK227</f>
        <v>0</v>
      </c>
      <c r="AM227" s="252"/>
      <c r="AN227" s="252"/>
      <c r="AO227" s="564"/>
      <c r="AP227" s="234"/>
      <c r="AQ227" s="234"/>
      <c r="AR227" s="234">
        <f>Z227-AF227</f>
        <v>0</v>
      </c>
      <c r="AS227" s="233">
        <f>AT227+AU227</f>
        <v>0</v>
      </c>
      <c r="AT227" s="233"/>
      <c r="AU227" s="233"/>
      <c r="AV227" s="233">
        <f>AW227+AX227</f>
        <v>0</v>
      </c>
      <c r="AW227" s="456">
        <f t="shared" si="725"/>
        <v>0</v>
      </c>
      <c r="AX227" s="456">
        <f t="shared" si="725"/>
        <v>0</v>
      </c>
      <c r="AY227" s="233">
        <f>AZ227+BA227</f>
        <v>0</v>
      </c>
      <c r="AZ227" s="233"/>
      <c r="BA227" s="233"/>
      <c r="BB227" s="233">
        <f>BC227+BD227</f>
        <v>0</v>
      </c>
      <c r="BC227" s="233"/>
      <c r="BD227" s="233"/>
      <c r="BE227" s="233">
        <f>BF227+BG227</f>
        <v>0</v>
      </c>
      <c r="BF227" s="456">
        <f t="shared" si="721"/>
        <v>0</v>
      </c>
      <c r="BG227" s="456">
        <f t="shared" si="721"/>
        <v>0</v>
      </c>
      <c r="BH227" s="233">
        <f>BI227+BJ227</f>
        <v>0</v>
      </c>
      <c r="BI227" s="233"/>
      <c r="BJ227" s="233"/>
      <c r="BK227" s="565"/>
      <c r="BL227" s="233">
        <f>AY227</f>
        <v>0</v>
      </c>
      <c r="BM227" s="233"/>
      <c r="BN227" s="233"/>
      <c r="BO227" s="233"/>
      <c r="BP227" s="233"/>
      <c r="BQ227" s="233"/>
      <c r="BR227" s="233"/>
      <c r="BS227" s="233"/>
      <c r="BT227" s="233"/>
      <c r="BU227" s="233"/>
      <c r="BV227" s="233">
        <f>BW227+BX227</f>
        <v>0</v>
      </c>
      <c r="BW227" s="233"/>
      <c r="BX227" s="233"/>
      <c r="BY227" s="233">
        <f>BZ227+CA227</f>
        <v>0</v>
      </c>
      <c r="BZ227" s="456">
        <f t="shared" si="726"/>
        <v>0</v>
      </c>
      <c r="CA227" s="456">
        <f t="shared" si="726"/>
        <v>0</v>
      </c>
      <c r="CB227" s="233">
        <f>CC227+CD227</f>
        <v>0</v>
      </c>
      <c r="CC227" s="233"/>
      <c r="CD227" s="233"/>
      <c r="CE227" s="234"/>
      <c r="CF227" s="233">
        <f t="shared" si="710"/>
        <v>0</v>
      </c>
      <c r="CG227" s="233"/>
      <c r="CH227" s="233">
        <f>CI227+CJ227</f>
        <v>0</v>
      </c>
      <c r="CI227" s="233"/>
      <c r="CJ227" s="233"/>
      <c r="CK227" s="233">
        <f>CL227+CM227</f>
        <v>0</v>
      </c>
      <c r="CL227" s="456">
        <f t="shared" si="727"/>
        <v>0</v>
      </c>
      <c r="CM227" s="456">
        <f t="shared" si="727"/>
        <v>0</v>
      </c>
      <c r="CN227" s="233">
        <f>CO227+CP227</f>
        <v>0</v>
      </c>
      <c r="CO227" s="456">
        <f t="shared" si="728"/>
        <v>0</v>
      </c>
      <c r="CP227" s="456">
        <f t="shared" si="728"/>
        <v>0</v>
      </c>
      <c r="CQ227" s="233">
        <f>CR227+CS227</f>
        <v>0</v>
      </c>
      <c r="CR227" s="233"/>
      <c r="CS227" s="233"/>
      <c r="CT227" s="233">
        <f>CU227+CV227</f>
        <v>0</v>
      </c>
      <c r="CU227" s="233"/>
      <c r="CV227" s="233"/>
      <c r="CW227" s="233">
        <f>CX227+CY228</f>
        <v>0</v>
      </c>
      <c r="CX227" s="233">
        <v>0</v>
      </c>
      <c r="CY227" s="233"/>
      <c r="CZ227" s="233">
        <f>DA227+DB227</f>
        <v>0</v>
      </c>
      <c r="DA227" s="233"/>
      <c r="DB227" s="233"/>
      <c r="DC227" s="233"/>
      <c r="DD227" s="233"/>
      <c r="DE227" s="233"/>
      <c r="DF227" s="233">
        <f t="shared" si="711"/>
        <v>0</v>
      </c>
      <c r="DG227" s="233">
        <f t="shared" si="722"/>
        <v>0</v>
      </c>
      <c r="DH227" s="233"/>
      <c r="DI227" s="251">
        <f t="shared" si="638"/>
        <v>0</v>
      </c>
      <c r="DJ227" s="233">
        <v>0</v>
      </c>
      <c r="DK227" s="233"/>
      <c r="DL227" s="233"/>
      <c r="DM227" s="155">
        <f t="shared" si="640"/>
        <v>0</v>
      </c>
      <c r="DN227" s="409" t="e">
        <f t="shared" si="641"/>
        <v>#DIV/0!</v>
      </c>
      <c r="DO227" s="233">
        <v>0</v>
      </c>
      <c r="DP227" s="233"/>
      <c r="DQ227" s="233"/>
      <c r="DR227" s="233">
        <f t="shared" si="729"/>
        <v>0</v>
      </c>
      <c r="DS227" s="423" t="e">
        <f t="shared" si="658"/>
        <v>#DIV/0!</v>
      </c>
      <c r="DT227" s="233">
        <f t="shared" si="723"/>
        <v>0</v>
      </c>
      <c r="DU227" s="233"/>
      <c r="DV227" s="233"/>
      <c r="DW227" s="233"/>
      <c r="DX227" s="251">
        <f t="shared" si="724"/>
        <v>0</v>
      </c>
      <c r="DY227" s="160">
        <v>0</v>
      </c>
      <c r="DZ227" s="233">
        <v>0</v>
      </c>
      <c r="EA227" s="176">
        <v>0</v>
      </c>
      <c r="EB227" s="233"/>
      <c r="EC227" s="176">
        <v>0</v>
      </c>
      <c r="ED227" s="233"/>
      <c r="EE227" s="176">
        <v>0</v>
      </c>
      <c r="EF227" s="251">
        <f>EN227+ES228</f>
        <v>0</v>
      </c>
      <c r="EG227" s="188">
        <v>0</v>
      </c>
      <c r="EH227" s="161" t="e">
        <f t="shared" si="643"/>
        <v>#DIV/0!</v>
      </c>
      <c r="EI227" s="188"/>
      <c r="EJ227" s="188"/>
      <c r="EK227" s="188"/>
      <c r="EL227" s="188"/>
      <c r="EM227" s="188"/>
      <c r="EN227" s="233">
        <v>0</v>
      </c>
      <c r="EO227" s="238">
        <v>0</v>
      </c>
      <c r="EP227" s="233"/>
      <c r="EQ227" s="233"/>
      <c r="ER227" s="233"/>
      <c r="ES227" s="233"/>
      <c r="ET227" s="233"/>
      <c r="EU227" s="171">
        <f t="shared" si="714"/>
        <v>0</v>
      </c>
      <c r="EV227" s="188" t="e">
        <f t="shared" si="644"/>
        <v>#DIV/0!</v>
      </c>
      <c r="EW227" s="233">
        <f t="shared" si="730"/>
        <v>0</v>
      </c>
      <c r="EX227" s="233"/>
      <c r="EY227" s="233"/>
      <c r="EZ227" s="232">
        <f t="shared" si="731"/>
        <v>0</v>
      </c>
      <c r="FA227" s="161">
        <v>0</v>
      </c>
      <c r="FB227" s="232">
        <v>0</v>
      </c>
      <c r="FC227" s="161">
        <v>0</v>
      </c>
      <c r="FD227" s="232"/>
      <c r="FE227" s="233"/>
      <c r="FF227" s="233"/>
      <c r="FG227" s="233"/>
      <c r="FH227" s="232"/>
      <c r="FI227" s="161" t="e">
        <f t="shared" si="636"/>
        <v>#DIV/0!</v>
      </c>
      <c r="FJ227" s="232">
        <v>0</v>
      </c>
      <c r="FK227" s="161" t="e">
        <f t="shared" si="637"/>
        <v>#DIV/0!</v>
      </c>
      <c r="FL227" s="233"/>
      <c r="FM227" s="233"/>
      <c r="FN227" s="233"/>
      <c r="FO227" s="239"/>
    </row>
    <row r="228" spans="2:178" s="567" customFormat="1" ht="40.5" hidden="1" customHeight="1" x14ac:dyDescent="0.25">
      <c r="B228" s="551"/>
      <c r="C228" s="241" t="s">
        <v>373</v>
      </c>
      <c r="D228" s="263"/>
      <c r="E228" s="232">
        <f t="shared" si="696"/>
        <v>26746.969490000003</v>
      </c>
      <c r="F228" s="232">
        <f>29360.76304-2613.79355</f>
        <v>26746.969490000003</v>
      </c>
      <c r="G228" s="232"/>
      <c r="H228" s="232">
        <f t="shared" si="697"/>
        <v>1.9999999858555384E-4</v>
      </c>
      <c r="I228" s="455">
        <f t="shared" si="718"/>
        <v>1.9999999858555384E-4</v>
      </c>
      <c r="J228" s="455">
        <f t="shared" si="718"/>
        <v>0</v>
      </c>
      <c r="K228" s="232">
        <f t="shared" si="698"/>
        <v>26746.969690000002</v>
      </c>
      <c r="L228" s="232">
        <v>26746.969690000002</v>
      </c>
      <c r="M228" s="232"/>
      <c r="N228" s="232">
        <f t="shared" si="699"/>
        <v>0</v>
      </c>
      <c r="O228" s="455">
        <f t="shared" si="719"/>
        <v>0</v>
      </c>
      <c r="P228" s="455">
        <f t="shared" si="719"/>
        <v>0</v>
      </c>
      <c r="Q228" s="233">
        <f t="shared" si="700"/>
        <v>26746.969690000002</v>
      </c>
      <c r="R228" s="233">
        <v>26746.969690000002</v>
      </c>
      <c r="S228" s="233"/>
      <c r="T228" s="233">
        <f t="shared" si="701"/>
        <v>0</v>
      </c>
      <c r="U228" s="233"/>
      <c r="V228" s="233"/>
      <c r="W228" s="233">
        <f t="shared" si="702"/>
        <v>13579.62823</v>
      </c>
      <c r="X228" s="456">
        <f t="shared" si="720"/>
        <v>13579.62823</v>
      </c>
      <c r="Y228" s="456">
        <f t="shared" si="720"/>
        <v>0</v>
      </c>
      <c r="Z228" s="233">
        <f>AA228+AB228</f>
        <v>13579.62823</v>
      </c>
      <c r="AA228" s="233">
        <v>13579.62823</v>
      </c>
      <c r="AB228" s="233"/>
      <c r="AC228" s="233">
        <f>AD228+AE228</f>
        <v>0</v>
      </c>
      <c r="AD228" s="233"/>
      <c r="AE228" s="233"/>
      <c r="AF228" s="233">
        <f>AG228+AH228</f>
        <v>13579.62823</v>
      </c>
      <c r="AG228" s="233">
        <f>AA228</f>
        <v>13579.62823</v>
      </c>
      <c r="AH228" s="233"/>
      <c r="AI228" s="233"/>
      <c r="AJ228" s="233">
        <v>0</v>
      </c>
      <c r="AK228" s="233">
        <f>Z228-AJ228</f>
        <v>13579.62823</v>
      </c>
      <c r="AL228" s="233">
        <f>AA228-AK228</f>
        <v>0</v>
      </c>
      <c r="AM228" s="252"/>
      <c r="AN228" s="252"/>
      <c r="AO228" s="564">
        <v>1</v>
      </c>
      <c r="AP228" s="234"/>
      <c r="AQ228" s="234">
        <f>AG228</f>
        <v>13579.62823</v>
      </c>
      <c r="AR228" s="234">
        <f>Z228-AF228</f>
        <v>0</v>
      </c>
      <c r="AS228" s="233">
        <f>AT228+AU228</f>
        <v>0</v>
      </c>
      <c r="AT228" s="233"/>
      <c r="AU228" s="233"/>
      <c r="AV228" s="233">
        <f>AW228+AX228</f>
        <v>0</v>
      </c>
      <c r="AW228" s="456">
        <f t="shared" si="725"/>
        <v>0</v>
      </c>
      <c r="AX228" s="456">
        <f t="shared" si="725"/>
        <v>0</v>
      </c>
      <c r="AY228" s="233">
        <f>AZ228+BA228</f>
        <v>0</v>
      </c>
      <c r="AZ228" s="233"/>
      <c r="BA228" s="233"/>
      <c r="BB228" s="233">
        <f>BC228+BD228</f>
        <v>0</v>
      </c>
      <c r="BC228" s="233"/>
      <c r="BD228" s="233"/>
      <c r="BE228" s="233">
        <f>BF228+BG228</f>
        <v>0</v>
      </c>
      <c r="BF228" s="456">
        <f t="shared" si="721"/>
        <v>0</v>
      </c>
      <c r="BG228" s="456">
        <f t="shared" si="721"/>
        <v>0</v>
      </c>
      <c r="BH228" s="233">
        <f>BI228+BJ228</f>
        <v>0</v>
      </c>
      <c r="BI228" s="233"/>
      <c r="BJ228" s="233"/>
      <c r="BK228" s="565">
        <v>1</v>
      </c>
      <c r="BL228" s="233">
        <f>AY228</f>
        <v>0</v>
      </c>
      <c r="BM228" s="233"/>
      <c r="BN228" s="233"/>
      <c r="BO228" s="233"/>
      <c r="BP228" s="233"/>
      <c r="BQ228" s="233"/>
      <c r="BR228" s="233"/>
      <c r="BS228" s="233"/>
      <c r="BT228" s="233"/>
      <c r="BU228" s="233"/>
      <c r="BV228" s="233">
        <f>BW228+BX228</f>
        <v>0</v>
      </c>
      <c r="BW228" s="233"/>
      <c r="BX228" s="233"/>
      <c r="BY228" s="233">
        <f>BZ228+CA228</f>
        <v>0</v>
      </c>
      <c r="BZ228" s="456">
        <f t="shared" si="726"/>
        <v>0</v>
      </c>
      <c r="CA228" s="456">
        <f t="shared" si="726"/>
        <v>0</v>
      </c>
      <c r="CB228" s="233">
        <f>CC228+CD228</f>
        <v>0</v>
      </c>
      <c r="CC228" s="233"/>
      <c r="CD228" s="233"/>
      <c r="CE228" s="234">
        <v>1</v>
      </c>
      <c r="CF228" s="233">
        <f t="shared" si="710"/>
        <v>0</v>
      </c>
      <c r="CG228" s="233"/>
      <c r="CH228" s="233">
        <f>CI228+CJ228</f>
        <v>0</v>
      </c>
      <c r="CI228" s="233"/>
      <c r="CJ228" s="233"/>
      <c r="CK228" s="233">
        <f>CL228+CM228</f>
        <v>0</v>
      </c>
      <c r="CL228" s="456">
        <f t="shared" si="727"/>
        <v>0</v>
      </c>
      <c r="CM228" s="456">
        <f t="shared" si="727"/>
        <v>0</v>
      </c>
      <c r="CN228" s="233">
        <f>CO228+CP228</f>
        <v>0</v>
      </c>
      <c r="CO228" s="456">
        <f t="shared" si="728"/>
        <v>0</v>
      </c>
      <c r="CP228" s="456">
        <f t="shared" si="728"/>
        <v>0</v>
      </c>
      <c r="CQ228" s="233">
        <f>CR228+CS228</f>
        <v>0</v>
      </c>
      <c r="CR228" s="233"/>
      <c r="CS228" s="233"/>
      <c r="CT228" s="233">
        <f>CU228+CV228</f>
        <v>0</v>
      </c>
      <c r="CU228" s="233"/>
      <c r="CV228" s="233"/>
      <c r="CW228" s="233">
        <f>CX228+CY229</f>
        <v>71885.182390000002</v>
      </c>
      <c r="CX228" s="233">
        <v>71885.182390000002</v>
      </c>
      <c r="CY228" s="233"/>
      <c r="CZ228" s="233">
        <f>DA228+DB228</f>
        <v>0</v>
      </c>
      <c r="DA228" s="233"/>
      <c r="DB228" s="233"/>
      <c r="DC228" s="233"/>
      <c r="DD228" s="233"/>
      <c r="DE228" s="233"/>
      <c r="DF228" s="233">
        <f t="shared" si="711"/>
        <v>-25759.844210000003</v>
      </c>
      <c r="DG228" s="233">
        <f t="shared" si="722"/>
        <v>-25759.844210000003</v>
      </c>
      <c r="DH228" s="233"/>
      <c r="DI228" s="251">
        <f t="shared" si="638"/>
        <v>46125.338179999999</v>
      </c>
      <c r="DJ228" s="233">
        <v>46125.338179999999</v>
      </c>
      <c r="DK228" s="233"/>
      <c r="DL228" s="233"/>
      <c r="DM228" s="155">
        <f t="shared" si="640"/>
        <v>46125.338179999999</v>
      </c>
      <c r="DN228" s="409">
        <f t="shared" si="641"/>
        <v>1</v>
      </c>
      <c r="DO228" s="233">
        <f>DJ228</f>
        <v>46125.338179999999</v>
      </c>
      <c r="DP228" s="233"/>
      <c r="DQ228" s="233"/>
      <c r="DR228" s="233">
        <f t="shared" si="729"/>
        <v>0</v>
      </c>
      <c r="DS228" s="423">
        <f t="shared" si="658"/>
        <v>0</v>
      </c>
      <c r="DT228" s="233">
        <f t="shared" si="723"/>
        <v>0</v>
      </c>
      <c r="DU228" s="233"/>
      <c r="DV228" s="233"/>
      <c r="DW228" s="233"/>
      <c r="DX228" s="251">
        <f t="shared" si="724"/>
        <v>35576.467819999998</v>
      </c>
      <c r="DY228" s="160">
        <f>DX228/DI228</f>
        <v>0.77129988036436758</v>
      </c>
      <c r="DZ228" s="233">
        <v>35576.467819999998</v>
      </c>
      <c r="EA228" s="176">
        <f>DZ228/DJ228</f>
        <v>0.77129988036436758</v>
      </c>
      <c r="EB228" s="233"/>
      <c r="EC228" s="176">
        <v>0</v>
      </c>
      <c r="ED228" s="233"/>
      <c r="EE228" s="176">
        <v>0</v>
      </c>
      <c r="EF228" s="251">
        <f>EN228+ES229</f>
        <v>42345.682439999997</v>
      </c>
      <c r="EG228" s="188">
        <f t="shared" ref="EG228:EG258" si="732">EF228/DI228</f>
        <v>0.91805684491135364</v>
      </c>
      <c r="EH228" s="161">
        <f t="shared" si="643"/>
        <v>0.91805684491135364</v>
      </c>
      <c r="EI228" s="188"/>
      <c r="EJ228" s="188"/>
      <c r="EK228" s="188"/>
      <c r="EL228" s="188"/>
      <c r="EM228" s="188"/>
      <c r="EN228" s="233">
        <v>42345.682439999997</v>
      </c>
      <c r="EO228" s="238">
        <f t="shared" ref="EO228:EO238" si="733">EN228/DJ228</f>
        <v>0.91805684491135364</v>
      </c>
      <c r="EP228" s="233"/>
      <c r="EQ228" s="233"/>
      <c r="ER228" s="233"/>
      <c r="ES228" s="233"/>
      <c r="ET228" s="233"/>
      <c r="EU228" s="171">
        <f t="shared" si="714"/>
        <v>3779.655740000002</v>
      </c>
      <c r="EV228" s="188">
        <f t="shared" si="644"/>
        <v>8.1943155088646372E-2</v>
      </c>
      <c r="EW228" s="233">
        <f t="shared" si="730"/>
        <v>3779.655740000002</v>
      </c>
      <c r="EX228" s="233"/>
      <c r="EY228" s="233"/>
      <c r="EZ228" s="232">
        <f t="shared" si="731"/>
        <v>46300.935400000002</v>
      </c>
      <c r="FA228" s="161">
        <f>EZ228/DI228</f>
        <v>1.0038069578875444</v>
      </c>
      <c r="FB228" s="232">
        <v>46300.935400000002</v>
      </c>
      <c r="FC228" s="161">
        <f>FB228/DJ228</f>
        <v>1.0038069578875444</v>
      </c>
      <c r="FD228" s="232"/>
      <c r="FE228" s="233"/>
      <c r="FF228" s="233"/>
      <c r="FG228" s="233"/>
      <c r="FH228" s="232"/>
      <c r="FI228" s="161">
        <f t="shared" si="636"/>
        <v>0</v>
      </c>
      <c r="FJ228" s="232">
        <v>0</v>
      </c>
      <c r="FK228" s="161">
        <f t="shared" si="637"/>
        <v>0</v>
      </c>
      <c r="FL228" s="233"/>
      <c r="FM228" s="233"/>
      <c r="FN228" s="233"/>
      <c r="FO228" s="239"/>
    </row>
    <row r="229" spans="2:178" s="567" customFormat="1" ht="82.5" hidden="1" customHeight="1" x14ac:dyDescent="0.25">
      <c r="B229" s="551"/>
      <c r="C229" s="296" t="s">
        <v>374</v>
      </c>
      <c r="D229" s="263"/>
      <c r="E229" s="232"/>
      <c r="F229" s="232"/>
      <c r="G229" s="232"/>
      <c r="H229" s="232"/>
      <c r="I229" s="455"/>
      <c r="J229" s="455"/>
      <c r="K229" s="232"/>
      <c r="L229" s="232"/>
      <c r="M229" s="232"/>
      <c r="N229" s="232"/>
      <c r="O229" s="455"/>
      <c r="P229" s="455"/>
      <c r="Q229" s="233"/>
      <c r="R229" s="233"/>
      <c r="S229" s="233"/>
      <c r="T229" s="233"/>
      <c r="U229" s="233"/>
      <c r="V229" s="233"/>
      <c r="W229" s="233"/>
      <c r="X229" s="456"/>
      <c r="Y229" s="456"/>
      <c r="Z229" s="233"/>
      <c r="AA229" s="233"/>
      <c r="AB229" s="233"/>
      <c r="AC229" s="233"/>
      <c r="AD229" s="233"/>
      <c r="AE229" s="233"/>
      <c r="AF229" s="233"/>
      <c r="AG229" s="233"/>
      <c r="AH229" s="233"/>
      <c r="AI229" s="233"/>
      <c r="AJ229" s="233"/>
      <c r="AK229" s="233"/>
      <c r="AL229" s="233"/>
      <c r="AM229" s="252"/>
      <c r="AN229" s="252"/>
      <c r="AO229" s="564"/>
      <c r="AP229" s="234"/>
      <c r="AQ229" s="234"/>
      <c r="AR229" s="234"/>
      <c r="AS229" s="233"/>
      <c r="AT229" s="233"/>
      <c r="AU229" s="233"/>
      <c r="AV229" s="233"/>
      <c r="AW229" s="456"/>
      <c r="AX229" s="456"/>
      <c r="AY229" s="233"/>
      <c r="AZ229" s="233"/>
      <c r="BA229" s="233"/>
      <c r="BB229" s="233"/>
      <c r="BC229" s="233"/>
      <c r="BD229" s="233"/>
      <c r="BE229" s="233"/>
      <c r="BF229" s="456"/>
      <c r="BG229" s="456"/>
      <c r="BH229" s="233"/>
      <c r="BI229" s="233"/>
      <c r="BJ229" s="233"/>
      <c r="BK229" s="565"/>
      <c r="BL229" s="233">
        <f>AY229</f>
        <v>0</v>
      </c>
      <c r="BM229" s="233"/>
      <c r="BN229" s="233"/>
      <c r="BO229" s="233"/>
      <c r="BP229" s="233"/>
      <c r="BQ229" s="233"/>
      <c r="BR229" s="233"/>
      <c r="BS229" s="233"/>
      <c r="BT229" s="233"/>
      <c r="BU229" s="233"/>
      <c r="BV229" s="233"/>
      <c r="BW229" s="233"/>
      <c r="BX229" s="233"/>
      <c r="BY229" s="233"/>
      <c r="BZ229" s="456"/>
      <c r="CA229" s="456"/>
      <c r="CB229" s="233"/>
      <c r="CC229" s="233"/>
      <c r="CD229" s="233"/>
      <c r="CE229" s="234"/>
      <c r="CF229" s="233">
        <f t="shared" si="710"/>
        <v>0</v>
      </c>
      <c r="CG229" s="233"/>
      <c r="CH229" s="233"/>
      <c r="CI229" s="233"/>
      <c r="CJ229" s="233"/>
      <c r="CK229" s="233"/>
      <c r="CL229" s="456"/>
      <c r="CM229" s="456"/>
      <c r="CN229" s="233"/>
      <c r="CO229" s="456"/>
      <c r="CP229" s="456"/>
      <c r="CQ229" s="233"/>
      <c r="CR229" s="233"/>
      <c r="CS229" s="233"/>
      <c r="CT229" s="233"/>
      <c r="CU229" s="233"/>
      <c r="CV229" s="233"/>
      <c r="CW229" s="233">
        <f>CX229+CY231</f>
        <v>48943.484420000001</v>
      </c>
      <c r="CX229" s="233">
        <v>48943.484420000001</v>
      </c>
      <c r="CY229" s="233"/>
      <c r="CZ229" s="233">
        <f>DA229+DB229</f>
        <v>0</v>
      </c>
      <c r="DA229" s="233"/>
      <c r="DB229" s="233"/>
      <c r="DC229" s="233"/>
      <c r="DD229" s="233"/>
      <c r="DE229" s="233"/>
      <c r="DF229" s="233">
        <f t="shared" si="711"/>
        <v>3757.9894599999971</v>
      </c>
      <c r="DG229" s="233">
        <f t="shared" si="722"/>
        <v>3757.9894599999971</v>
      </c>
      <c r="DH229" s="233"/>
      <c r="DI229" s="251">
        <f t="shared" si="638"/>
        <v>52701.473879999998</v>
      </c>
      <c r="DJ229" s="233">
        <v>52701.473879999998</v>
      </c>
      <c r="DK229" s="233"/>
      <c r="DL229" s="233"/>
      <c r="DM229" s="155">
        <f t="shared" si="640"/>
        <v>48864.180740000003</v>
      </c>
      <c r="DN229" s="409">
        <f t="shared" si="641"/>
        <v>0.92718812478115087</v>
      </c>
      <c r="DO229" s="233">
        <v>48864.180740000003</v>
      </c>
      <c r="DP229" s="233"/>
      <c r="DQ229" s="233"/>
      <c r="DR229" s="233">
        <f t="shared" si="729"/>
        <v>3837.2931399999943</v>
      </c>
      <c r="DS229" s="423">
        <f t="shared" si="658"/>
        <v>7.281187521884909E-2</v>
      </c>
      <c r="DT229" s="233">
        <f t="shared" si="723"/>
        <v>3837.2931399999943</v>
      </c>
      <c r="DU229" s="233"/>
      <c r="DV229" s="233"/>
      <c r="DW229" s="233"/>
      <c r="DX229" s="251">
        <f t="shared" si="724"/>
        <v>58590.166989999998</v>
      </c>
      <c r="DY229" s="160">
        <f>DX229/DI229</f>
        <v>1.111736782227541</v>
      </c>
      <c r="DZ229" s="233">
        <v>58590.166989999998</v>
      </c>
      <c r="EA229" s="176">
        <f>DZ229/DJ229</f>
        <v>1.111736782227541</v>
      </c>
      <c r="EB229" s="233"/>
      <c r="EC229" s="176">
        <v>0</v>
      </c>
      <c r="ED229" s="233"/>
      <c r="EE229" s="176">
        <v>0</v>
      </c>
      <c r="EF229" s="251">
        <f>EN229+ES231</f>
        <v>48864.180740000003</v>
      </c>
      <c r="EG229" s="188">
        <f t="shared" si="732"/>
        <v>0.92718812478115087</v>
      </c>
      <c r="EH229" s="161">
        <f t="shared" si="643"/>
        <v>1</v>
      </c>
      <c r="EI229" s="188"/>
      <c r="EJ229" s="188"/>
      <c r="EK229" s="188"/>
      <c r="EL229" s="188"/>
      <c r="EM229" s="188"/>
      <c r="EN229" s="233">
        <v>48864.180740000003</v>
      </c>
      <c r="EO229" s="238">
        <f t="shared" si="733"/>
        <v>0.92718812478115087</v>
      </c>
      <c r="EP229" s="233"/>
      <c r="EQ229" s="233"/>
      <c r="ER229" s="233"/>
      <c r="ES229" s="233"/>
      <c r="ET229" s="233"/>
      <c r="EU229" s="171">
        <f t="shared" si="714"/>
        <v>3837.2931399999943</v>
      </c>
      <c r="EV229" s="188">
        <f t="shared" si="644"/>
        <v>7.281187521884909E-2</v>
      </c>
      <c r="EW229" s="233">
        <f t="shared" si="730"/>
        <v>3837.2931399999943</v>
      </c>
      <c r="EX229" s="233"/>
      <c r="EY229" s="233"/>
      <c r="EZ229" s="232">
        <f t="shared" si="731"/>
        <v>48864.180740000003</v>
      </c>
      <c r="FA229" s="161">
        <f>EZ229/DI229</f>
        <v>0.92718812478115087</v>
      </c>
      <c r="FB229" s="232">
        <v>48864.180740000003</v>
      </c>
      <c r="FC229" s="161">
        <f>FB229/DJ229</f>
        <v>0.92718812478115087</v>
      </c>
      <c r="FD229" s="232"/>
      <c r="FE229" s="233"/>
      <c r="FF229" s="233"/>
      <c r="FG229" s="233"/>
      <c r="FH229" s="232"/>
      <c r="FI229" s="161">
        <f t="shared" si="636"/>
        <v>0</v>
      </c>
      <c r="FJ229" s="232">
        <v>0</v>
      </c>
      <c r="FK229" s="161">
        <f t="shared" si="637"/>
        <v>0</v>
      </c>
      <c r="FL229" s="233"/>
      <c r="FM229" s="233"/>
      <c r="FN229" s="233"/>
      <c r="FO229" s="239"/>
    </row>
    <row r="230" spans="2:178" s="567" customFormat="1" ht="31.5" hidden="1" customHeight="1" x14ac:dyDescent="0.25">
      <c r="B230" s="551"/>
      <c r="C230" s="241" t="s">
        <v>375</v>
      </c>
      <c r="D230" s="263"/>
      <c r="E230" s="232"/>
      <c r="F230" s="232"/>
      <c r="G230" s="232"/>
      <c r="H230" s="232"/>
      <c r="I230" s="455"/>
      <c r="J230" s="455"/>
      <c r="K230" s="232"/>
      <c r="L230" s="232"/>
      <c r="M230" s="232"/>
      <c r="N230" s="232"/>
      <c r="O230" s="455"/>
      <c r="P230" s="455"/>
      <c r="Q230" s="233"/>
      <c r="R230" s="233"/>
      <c r="S230" s="233"/>
      <c r="T230" s="233"/>
      <c r="U230" s="233"/>
      <c r="V230" s="233"/>
      <c r="W230" s="233"/>
      <c r="X230" s="456"/>
      <c r="Y230" s="456"/>
      <c r="Z230" s="233"/>
      <c r="AA230" s="233"/>
      <c r="AB230" s="233"/>
      <c r="AC230" s="233"/>
      <c r="AD230" s="233"/>
      <c r="AE230" s="233"/>
      <c r="AF230" s="233"/>
      <c r="AG230" s="233"/>
      <c r="AH230" s="233"/>
      <c r="AI230" s="233"/>
      <c r="AJ230" s="233"/>
      <c r="AK230" s="233"/>
      <c r="AL230" s="233"/>
      <c r="AM230" s="252"/>
      <c r="AN230" s="252"/>
      <c r="AO230" s="564"/>
      <c r="AP230" s="234"/>
      <c r="AQ230" s="234"/>
      <c r="AR230" s="234"/>
      <c r="AS230" s="233"/>
      <c r="AT230" s="233"/>
      <c r="AU230" s="233"/>
      <c r="AV230" s="233"/>
      <c r="AW230" s="456"/>
      <c r="AX230" s="456"/>
      <c r="AY230" s="233"/>
      <c r="AZ230" s="233"/>
      <c r="BA230" s="233"/>
      <c r="BB230" s="233"/>
      <c r="BC230" s="233"/>
      <c r="BD230" s="233"/>
      <c r="BE230" s="233"/>
      <c r="BF230" s="456"/>
      <c r="BG230" s="456"/>
      <c r="BH230" s="233"/>
      <c r="BI230" s="233"/>
      <c r="BJ230" s="233"/>
      <c r="BK230" s="565"/>
      <c r="BL230" s="233"/>
      <c r="BM230" s="233"/>
      <c r="BN230" s="233"/>
      <c r="BO230" s="233"/>
      <c r="BP230" s="233"/>
      <c r="BQ230" s="233"/>
      <c r="BR230" s="233"/>
      <c r="BS230" s="233"/>
      <c r="BT230" s="233"/>
      <c r="BU230" s="233"/>
      <c r="BV230" s="233"/>
      <c r="BW230" s="233"/>
      <c r="BX230" s="233"/>
      <c r="BY230" s="233"/>
      <c r="BZ230" s="456"/>
      <c r="CA230" s="456"/>
      <c r="CB230" s="233"/>
      <c r="CC230" s="233"/>
      <c r="CD230" s="233"/>
      <c r="CE230" s="234"/>
      <c r="CF230" s="233"/>
      <c r="CG230" s="233"/>
      <c r="CH230" s="233"/>
      <c r="CI230" s="233"/>
      <c r="CJ230" s="233"/>
      <c r="CK230" s="233"/>
      <c r="CL230" s="456"/>
      <c r="CM230" s="456"/>
      <c r="CN230" s="233"/>
      <c r="CO230" s="456"/>
      <c r="CP230" s="456"/>
      <c r="CQ230" s="233"/>
      <c r="CR230" s="233"/>
      <c r="CS230" s="233"/>
      <c r="CT230" s="233"/>
      <c r="CU230" s="233"/>
      <c r="CV230" s="233"/>
      <c r="CW230" s="233">
        <f>CX230+CY234</f>
        <v>53940.290949999995</v>
      </c>
      <c r="CX230" s="233">
        <f>26775.29095+27165</f>
        <v>53940.290949999995</v>
      </c>
      <c r="CY230" s="233"/>
      <c r="CZ230" s="233"/>
      <c r="DA230" s="233"/>
      <c r="DB230" s="233"/>
      <c r="DC230" s="233"/>
      <c r="DD230" s="233"/>
      <c r="DE230" s="233"/>
      <c r="DF230" s="233">
        <f t="shared" si="711"/>
        <v>-27315.459539999996</v>
      </c>
      <c r="DG230" s="233">
        <f t="shared" si="722"/>
        <v>-27315.459539999996</v>
      </c>
      <c r="DH230" s="233"/>
      <c r="DI230" s="251">
        <f t="shared" si="638"/>
        <v>26624.831409999999</v>
      </c>
      <c r="DJ230" s="233">
        <v>26624.831409999999</v>
      </c>
      <c r="DK230" s="233"/>
      <c r="DL230" s="233"/>
      <c r="DM230" s="155">
        <f t="shared" si="640"/>
        <v>26624.831409999999</v>
      </c>
      <c r="DN230" s="409">
        <f t="shared" si="641"/>
        <v>1</v>
      </c>
      <c r="DO230" s="233">
        <f>DJ230</f>
        <v>26624.831409999999</v>
      </c>
      <c r="DP230" s="233"/>
      <c r="DQ230" s="233"/>
      <c r="DR230" s="233">
        <f t="shared" si="729"/>
        <v>0</v>
      </c>
      <c r="DS230" s="423">
        <f t="shared" si="658"/>
        <v>0</v>
      </c>
      <c r="DT230" s="233">
        <f t="shared" si="723"/>
        <v>0</v>
      </c>
      <c r="DU230" s="233"/>
      <c r="DV230" s="233"/>
      <c r="DW230" s="233"/>
      <c r="DX230" s="251">
        <f t="shared" si="724"/>
        <v>0</v>
      </c>
      <c r="DY230" s="160">
        <f>DX230/DI230</f>
        <v>0</v>
      </c>
      <c r="DZ230" s="233">
        <v>0</v>
      </c>
      <c r="EA230" s="176">
        <f>DZ230/DJ230</f>
        <v>0</v>
      </c>
      <c r="EB230" s="233"/>
      <c r="EC230" s="176">
        <v>0</v>
      </c>
      <c r="ED230" s="233"/>
      <c r="EE230" s="176">
        <v>0</v>
      </c>
      <c r="EF230" s="251">
        <f>EN230+ES234</f>
        <v>26624.831409999999</v>
      </c>
      <c r="EG230" s="188">
        <f t="shared" si="732"/>
        <v>1</v>
      </c>
      <c r="EH230" s="161">
        <f t="shared" si="643"/>
        <v>1</v>
      </c>
      <c r="EI230" s="188"/>
      <c r="EJ230" s="188"/>
      <c r="EK230" s="188"/>
      <c r="EL230" s="188"/>
      <c r="EM230" s="188"/>
      <c r="EN230" s="233">
        <v>26624.831409999999</v>
      </c>
      <c r="EO230" s="238">
        <f t="shared" si="733"/>
        <v>1</v>
      </c>
      <c r="EP230" s="233"/>
      <c r="EQ230" s="233"/>
      <c r="ER230" s="233"/>
      <c r="ES230" s="233"/>
      <c r="ET230" s="233"/>
      <c r="EU230" s="171">
        <f t="shared" si="714"/>
        <v>0</v>
      </c>
      <c r="EV230" s="188">
        <f t="shared" si="644"/>
        <v>0</v>
      </c>
      <c r="EW230" s="233">
        <f t="shared" si="730"/>
        <v>0</v>
      </c>
      <c r="EX230" s="233"/>
      <c r="EY230" s="233"/>
      <c r="EZ230" s="232">
        <f t="shared" si="731"/>
        <v>26470.684789999999</v>
      </c>
      <c r="FA230" s="161">
        <f>EZ230/DI230</f>
        <v>0.99421041892711837</v>
      </c>
      <c r="FB230" s="232">
        <v>26470.684789999999</v>
      </c>
      <c r="FC230" s="161">
        <f>FB230/DJ230</f>
        <v>0.99421041892711837</v>
      </c>
      <c r="FD230" s="232"/>
      <c r="FE230" s="233"/>
      <c r="FF230" s="233"/>
      <c r="FG230" s="233"/>
      <c r="FH230" s="232"/>
      <c r="FI230" s="161">
        <f t="shared" si="636"/>
        <v>0</v>
      </c>
      <c r="FJ230" s="232">
        <v>0</v>
      </c>
      <c r="FK230" s="161">
        <f t="shared" si="637"/>
        <v>0</v>
      </c>
      <c r="FL230" s="233"/>
      <c r="FM230" s="233"/>
      <c r="FN230" s="233"/>
      <c r="FO230" s="239"/>
    </row>
    <row r="231" spans="2:178" s="567" customFormat="1" ht="25.5" hidden="1" customHeight="1" x14ac:dyDescent="0.3">
      <c r="B231" s="551"/>
      <c r="C231" s="241" t="s">
        <v>376</v>
      </c>
      <c r="D231" s="569"/>
      <c r="E231" s="569"/>
      <c r="F231" s="569"/>
      <c r="G231" s="569"/>
      <c r="H231" s="569"/>
      <c r="I231" s="569"/>
      <c r="J231" s="569"/>
      <c r="K231" s="569"/>
      <c r="L231" s="569"/>
      <c r="M231" s="569"/>
      <c r="N231" s="569"/>
      <c r="O231" s="569"/>
      <c r="P231" s="569"/>
      <c r="Q231" s="569"/>
      <c r="R231" s="569"/>
      <c r="S231" s="569"/>
      <c r="T231" s="569"/>
      <c r="U231" s="569"/>
      <c r="V231" s="569"/>
      <c r="W231" s="569"/>
      <c r="X231" s="569"/>
      <c r="Y231" s="569"/>
      <c r="Z231" s="569"/>
      <c r="AA231" s="569"/>
      <c r="AB231" s="569"/>
      <c r="AC231" s="569"/>
      <c r="AD231" s="569"/>
      <c r="AE231" s="569"/>
      <c r="AF231" s="569"/>
      <c r="AG231" s="569"/>
      <c r="AH231" s="569"/>
      <c r="AI231" s="569"/>
      <c r="AJ231" s="569"/>
      <c r="AK231" s="569"/>
      <c r="AL231" s="569"/>
      <c r="AM231" s="569"/>
      <c r="AN231" s="569"/>
      <c r="AO231" s="569"/>
      <c r="AP231" s="569"/>
      <c r="AQ231" s="569"/>
      <c r="AR231" s="569"/>
      <c r="AS231" s="569"/>
      <c r="AT231" s="569"/>
      <c r="AU231" s="569"/>
      <c r="AV231" s="569"/>
      <c r="AW231" s="569"/>
      <c r="AX231" s="569"/>
      <c r="AY231" s="569"/>
      <c r="AZ231" s="569"/>
      <c r="BA231" s="569"/>
      <c r="BB231" s="569"/>
      <c r="BC231" s="569"/>
      <c r="BD231" s="569"/>
      <c r="BE231" s="569"/>
      <c r="BF231" s="569"/>
      <c r="BG231" s="569"/>
      <c r="BH231" s="569"/>
      <c r="BI231" s="569"/>
      <c r="BJ231" s="569"/>
      <c r="BK231" s="569"/>
      <c r="BL231" s="569"/>
      <c r="BM231" s="569"/>
      <c r="BN231" s="569"/>
      <c r="BO231" s="569"/>
      <c r="BP231" s="569"/>
      <c r="BQ231" s="569"/>
      <c r="BR231" s="569"/>
      <c r="BS231" s="569"/>
      <c r="BT231" s="569"/>
      <c r="BU231" s="569"/>
      <c r="BV231" s="569"/>
      <c r="BW231" s="569"/>
      <c r="BX231" s="569"/>
      <c r="BY231" s="569"/>
      <c r="BZ231" s="569"/>
      <c r="CA231" s="569"/>
      <c r="CB231" s="569"/>
      <c r="CC231" s="569"/>
      <c r="CD231" s="569"/>
      <c r="CE231" s="569"/>
      <c r="CF231" s="569"/>
      <c r="CG231" s="569"/>
      <c r="CH231" s="569"/>
      <c r="CI231" s="569"/>
      <c r="CJ231" s="569"/>
      <c r="CK231" s="569"/>
      <c r="CL231" s="569"/>
      <c r="CM231" s="569"/>
      <c r="CN231" s="569"/>
      <c r="CO231" s="569"/>
      <c r="CP231" s="569"/>
      <c r="CQ231" s="569"/>
      <c r="CR231" s="569"/>
      <c r="CS231" s="569"/>
      <c r="CT231" s="569"/>
      <c r="CU231" s="569"/>
      <c r="CV231" s="569"/>
      <c r="CW231" s="233">
        <f>CX231+CY235</f>
        <v>8026.6367200000004</v>
      </c>
      <c r="CX231" s="233">
        <v>8026.6367200000004</v>
      </c>
      <c r="CY231" s="233"/>
      <c r="CZ231" s="233"/>
      <c r="DA231" s="233"/>
      <c r="DB231" s="233"/>
      <c r="DC231" s="233"/>
      <c r="DD231" s="233"/>
      <c r="DE231" s="233"/>
      <c r="DF231" s="233">
        <f t="shared" si="711"/>
        <v>37863.421040000001</v>
      </c>
      <c r="DG231" s="233">
        <f t="shared" si="722"/>
        <v>37863.421040000001</v>
      </c>
      <c r="DH231" s="233"/>
      <c r="DI231" s="251">
        <f t="shared" si="638"/>
        <v>45890.057760000003</v>
      </c>
      <c r="DJ231" s="233">
        <v>45890.057760000003</v>
      </c>
      <c r="DK231" s="233"/>
      <c r="DL231" s="233"/>
      <c r="DM231" s="155">
        <f t="shared" si="640"/>
        <v>37890.057760000003</v>
      </c>
      <c r="DN231" s="409">
        <f t="shared" si="641"/>
        <v>0.82567030004975961</v>
      </c>
      <c r="DO231" s="233">
        <v>37890.057760000003</v>
      </c>
      <c r="DP231" s="233"/>
      <c r="DQ231" s="233"/>
      <c r="DR231" s="233">
        <f t="shared" si="729"/>
        <v>8000</v>
      </c>
      <c r="DS231" s="423">
        <f t="shared" si="658"/>
        <v>0.17432969995024036</v>
      </c>
      <c r="DT231" s="233">
        <f t="shared" si="723"/>
        <v>8000</v>
      </c>
      <c r="DU231" s="233"/>
      <c r="DV231" s="233"/>
      <c r="DW231" s="233"/>
      <c r="DX231" s="251">
        <f t="shared" si="724"/>
        <v>7625.3048799999997</v>
      </c>
      <c r="DY231" s="160">
        <f>DX231/DI231</f>
        <v>0.16616463896993794</v>
      </c>
      <c r="DZ231" s="233">
        <v>7625.3048799999997</v>
      </c>
      <c r="EA231" s="176">
        <f>DZ231/DJ231</f>
        <v>0.16616463896993794</v>
      </c>
      <c r="EB231" s="233"/>
      <c r="EC231" s="176">
        <v>0</v>
      </c>
      <c r="ED231" s="233"/>
      <c r="EE231" s="176">
        <v>0</v>
      </c>
      <c r="EF231" s="251">
        <f>EN231+ES235</f>
        <v>37191.070800000001</v>
      </c>
      <c r="EG231" s="188">
        <f t="shared" si="732"/>
        <v>0.81043852667401828</v>
      </c>
      <c r="EH231" s="161">
        <f t="shared" si="643"/>
        <v>0.98155223292538996</v>
      </c>
      <c r="EI231" s="188"/>
      <c r="EJ231" s="188"/>
      <c r="EK231" s="188"/>
      <c r="EL231" s="188"/>
      <c r="EM231" s="188"/>
      <c r="EN231" s="233">
        <v>37191.070800000001</v>
      </c>
      <c r="EO231" s="238">
        <f t="shared" si="733"/>
        <v>0.81043852667401828</v>
      </c>
      <c r="EP231" s="233"/>
      <c r="EQ231" s="233"/>
      <c r="ER231" s="233"/>
      <c r="ES231" s="233"/>
      <c r="ET231" s="233"/>
      <c r="EU231" s="171">
        <f t="shared" si="714"/>
        <v>8698.986960000002</v>
      </c>
      <c r="EV231" s="188">
        <f t="shared" si="644"/>
        <v>0.18956147332598175</v>
      </c>
      <c r="EW231" s="233">
        <f t="shared" si="730"/>
        <v>8698.986960000002</v>
      </c>
      <c r="EX231" s="233"/>
      <c r="EY231" s="233"/>
      <c r="EZ231" s="232">
        <f t="shared" si="731"/>
        <v>45890.057760000003</v>
      </c>
      <c r="FA231" s="161">
        <f>EZ231/DI231</f>
        <v>1</v>
      </c>
      <c r="FB231" s="232">
        <v>45890.057760000003</v>
      </c>
      <c r="FC231" s="161">
        <f>FB231/DJ231</f>
        <v>1</v>
      </c>
      <c r="FD231" s="232"/>
      <c r="FE231" s="233"/>
      <c r="FF231" s="233"/>
      <c r="FG231" s="233"/>
      <c r="FH231" s="232"/>
      <c r="FI231" s="161">
        <f t="shared" si="636"/>
        <v>0</v>
      </c>
      <c r="FJ231" s="232">
        <v>0</v>
      </c>
      <c r="FK231" s="161">
        <f t="shared" si="637"/>
        <v>0</v>
      </c>
      <c r="FL231" s="233"/>
      <c r="FM231" s="233"/>
      <c r="FN231" s="233"/>
      <c r="FO231" s="239"/>
    </row>
    <row r="232" spans="2:178" s="567" customFormat="1" ht="25.5" hidden="1" customHeight="1" x14ac:dyDescent="0.3">
      <c r="B232" s="551"/>
      <c r="C232" s="241" t="s">
        <v>377</v>
      </c>
      <c r="D232" s="569"/>
      <c r="E232" s="569"/>
      <c r="F232" s="569"/>
      <c r="G232" s="569"/>
      <c r="H232" s="569"/>
      <c r="I232" s="569"/>
      <c r="J232" s="569"/>
      <c r="K232" s="569"/>
      <c r="L232" s="569"/>
      <c r="M232" s="569"/>
      <c r="N232" s="569"/>
      <c r="O232" s="569"/>
      <c r="P232" s="569"/>
      <c r="Q232" s="569"/>
      <c r="R232" s="569"/>
      <c r="S232" s="569"/>
      <c r="T232" s="569"/>
      <c r="U232" s="569"/>
      <c r="V232" s="569"/>
      <c r="W232" s="569"/>
      <c r="X232" s="569"/>
      <c r="Y232" s="569"/>
      <c r="Z232" s="569"/>
      <c r="AA232" s="569"/>
      <c r="AB232" s="569"/>
      <c r="AC232" s="569"/>
      <c r="AD232" s="569"/>
      <c r="AE232" s="569"/>
      <c r="AF232" s="569"/>
      <c r="AG232" s="569"/>
      <c r="AH232" s="569"/>
      <c r="AI232" s="569"/>
      <c r="AJ232" s="569"/>
      <c r="AK232" s="569"/>
      <c r="AL232" s="569"/>
      <c r="AM232" s="569"/>
      <c r="AN232" s="569"/>
      <c r="AO232" s="569"/>
      <c r="AP232" s="569"/>
      <c r="AQ232" s="569"/>
      <c r="AR232" s="569"/>
      <c r="AS232" s="569"/>
      <c r="AT232" s="569"/>
      <c r="AU232" s="569"/>
      <c r="AV232" s="569"/>
      <c r="AW232" s="569"/>
      <c r="AX232" s="569"/>
      <c r="AY232" s="569"/>
      <c r="AZ232" s="569"/>
      <c r="BA232" s="569"/>
      <c r="BB232" s="569"/>
      <c r="BC232" s="569"/>
      <c r="BD232" s="569"/>
      <c r="BE232" s="569"/>
      <c r="BF232" s="569"/>
      <c r="BG232" s="569"/>
      <c r="BH232" s="569"/>
      <c r="BI232" s="569"/>
      <c r="BJ232" s="569"/>
      <c r="BK232" s="569"/>
      <c r="BL232" s="569"/>
      <c r="BM232" s="569"/>
      <c r="BN232" s="569"/>
      <c r="BO232" s="569"/>
      <c r="BP232" s="569"/>
      <c r="BQ232" s="569"/>
      <c r="BR232" s="569"/>
      <c r="BS232" s="569"/>
      <c r="BT232" s="569"/>
      <c r="BU232" s="569"/>
      <c r="BV232" s="569"/>
      <c r="BW232" s="569"/>
      <c r="BX232" s="569"/>
      <c r="BY232" s="569"/>
      <c r="BZ232" s="569"/>
      <c r="CA232" s="569"/>
      <c r="CB232" s="569"/>
      <c r="CC232" s="569"/>
      <c r="CD232" s="569"/>
      <c r="CE232" s="569"/>
      <c r="CF232" s="569"/>
      <c r="CG232" s="569"/>
      <c r="CH232" s="569"/>
      <c r="CI232" s="569"/>
      <c r="CJ232" s="569"/>
      <c r="CK232" s="569"/>
      <c r="CL232" s="569"/>
      <c r="CM232" s="569"/>
      <c r="CN232" s="569"/>
      <c r="CO232" s="569"/>
      <c r="CP232" s="569"/>
      <c r="CQ232" s="569"/>
      <c r="CR232" s="569"/>
      <c r="CS232" s="569"/>
      <c r="CT232" s="569"/>
      <c r="CU232" s="569"/>
      <c r="CV232" s="569"/>
      <c r="CW232" s="233">
        <f>CX232+CY237</f>
        <v>0</v>
      </c>
      <c r="CX232" s="233">
        <v>0</v>
      </c>
      <c r="CY232" s="233"/>
      <c r="CZ232" s="233"/>
      <c r="DA232" s="233"/>
      <c r="DB232" s="233"/>
      <c r="DC232" s="233"/>
      <c r="DD232" s="233"/>
      <c r="DE232" s="233"/>
      <c r="DF232" s="233">
        <f t="shared" si="711"/>
        <v>9977.6</v>
      </c>
      <c r="DG232" s="233">
        <f t="shared" si="722"/>
        <v>9977.6</v>
      </c>
      <c r="DH232" s="233"/>
      <c r="DI232" s="251">
        <f t="shared" si="638"/>
        <v>9977.6</v>
      </c>
      <c r="DJ232" s="233">
        <v>9977.6</v>
      </c>
      <c r="DK232" s="233"/>
      <c r="DL232" s="233"/>
      <c r="DM232" s="155">
        <f t="shared" si="640"/>
        <v>9977.6</v>
      </c>
      <c r="DN232" s="409">
        <f t="shared" si="641"/>
        <v>1</v>
      </c>
      <c r="DO232" s="233">
        <v>9977.6</v>
      </c>
      <c r="DP232" s="233"/>
      <c r="DQ232" s="233"/>
      <c r="DR232" s="233">
        <f t="shared" si="729"/>
        <v>0</v>
      </c>
      <c r="DS232" s="423">
        <f t="shared" si="658"/>
        <v>0</v>
      </c>
      <c r="DT232" s="233">
        <f t="shared" si="723"/>
        <v>0</v>
      </c>
      <c r="DU232" s="233"/>
      <c r="DV232" s="233"/>
      <c r="DW232" s="233"/>
      <c r="DX232" s="251">
        <f t="shared" si="724"/>
        <v>0</v>
      </c>
      <c r="DY232" s="160">
        <f>DX232/DI232</f>
        <v>0</v>
      </c>
      <c r="DZ232" s="233">
        <v>0</v>
      </c>
      <c r="EA232" s="176">
        <f>DZ232/DJ232</f>
        <v>0</v>
      </c>
      <c r="EB232" s="233"/>
      <c r="EC232" s="176">
        <v>0</v>
      </c>
      <c r="ED232" s="233"/>
      <c r="EE232" s="176">
        <v>0</v>
      </c>
      <c r="EF232" s="251">
        <f>EN232+ES237</f>
        <v>9977.6</v>
      </c>
      <c r="EG232" s="188">
        <f t="shared" si="732"/>
        <v>1</v>
      </c>
      <c r="EH232" s="161">
        <f t="shared" si="643"/>
        <v>1</v>
      </c>
      <c r="EI232" s="188"/>
      <c r="EJ232" s="188"/>
      <c r="EK232" s="188"/>
      <c r="EL232" s="188"/>
      <c r="EM232" s="188"/>
      <c r="EN232" s="233">
        <v>9977.6</v>
      </c>
      <c r="EO232" s="238">
        <f t="shared" si="733"/>
        <v>1</v>
      </c>
      <c r="EP232" s="233"/>
      <c r="EQ232" s="233"/>
      <c r="ER232" s="233"/>
      <c r="ES232" s="233"/>
      <c r="ET232" s="233"/>
      <c r="EU232" s="171">
        <f t="shared" si="714"/>
        <v>0</v>
      </c>
      <c r="EV232" s="188">
        <f t="shared" si="644"/>
        <v>0</v>
      </c>
      <c r="EW232" s="233">
        <f t="shared" si="730"/>
        <v>0</v>
      </c>
      <c r="EX232" s="233"/>
      <c r="EY232" s="233"/>
      <c r="EZ232" s="232">
        <f t="shared" si="731"/>
        <v>9977.6</v>
      </c>
      <c r="FA232" s="161">
        <f>EZ232/DI232</f>
        <v>1</v>
      </c>
      <c r="FB232" s="232">
        <v>9977.6</v>
      </c>
      <c r="FC232" s="161">
        <f>FB232/DJ232</f>
        <v>1</v>
      </c>
      <c r="FD232" s="232"/>
      <c r="FE232" s="233"/>
      <c r="FF232" s="233"/>
      <c r="FG232" s="233"/>
      <c r="FH232" s="232"/>
      <c r="FI232" s="161">
        <f t="shared" si="636"/>
        <v>0</v>
      </c>
      <c r="FJ232" s="232">
        <v>0</v>
      </c>
      <c r="FK232" s="161">
        <f t="shared" si="637"/>
        <v>0</v>
      </c>
      <c r="FL232" s="233"/>
      <c r="FM232" s="233"/>
      <c r="FN232" s="233"/>
      <c r="FO232" s="239"/>
    </row>
    <row r="233" spans="2:178" s="567" customFormat="1" ht="25.5" hidden="1" customHeight="1" x14ac:dyDescent="0.3">
      <c r="B233" s="551"/>
      <c r="C233" s="241" t="s">
        <v>378</v>
      </c>
      <c r="D233" s="569"/>
      <c r="E233" s="569"/>
      <c r="F233" s="569"/>
      <c r="G233" s="569"/>
      <c r="H233" s="569"/>
      <c r="I233" s="569"/>
      <c r="J233" s="569"/>
      <c r="K233" s="569"/>
      <c r="L233" s="569"/>
      <c r="M233" s="569"/>
      <c r="N233" s="569"/>
      <c r="O233" s="569"/>
      <c r="P233" s="569"/>
      <c r="Q233" s="569"/>
      <c r="R233" s="569"/>
      <c r="S233" s="569"/>
      <c r="T233" s="569"/>
      <c r="U233" s="569"/>
      <c r="V233" s="569"/>
      <c r="W233" s="569"/>
      <c r="X233" s="569"/>
      <c r="Y233" s="569"/>
      <c r="Z233" s="569"/>
      <c r="AA233" s="569"/>
      <c r="AB233" s="569"/>
      <c r="AC233" s="569"/>
      <c r="AD233" s="569"/>
      <c r="AE233" s="569"/>
      <c r="AF233" s="569"/>
      <c r="AG233" s="569"/>
      <c r="AH233" s="569"/>
      <c r="AI233" s="569"/>
      <c r="AJ233" s="569"/>
      <c r="AK233" s="569"/>
      <c r="AL233" s="569"/>
      <c r="AM233" s="569"/>
      <c r="AN233" s="569"/>
      <c r="AO233" s="569"/>
      <c r="AP233" s="569"/>
      <c r="AQ233" s="569"/>
      <c r="AR233" s="569"/>
      <c r="AS233" s="569"/>
      <c r="AT233" s="569"/>
      <c r="AU233" s="569"/>
      <c r="AV233" s="569"/>
      <c r="AW233" s="569"/>
      <c r="AX233" s="569"/>
      <c r="AY233" s="569"/>
      <c r="AZ233" s="569"/>
      <c r="BA233" s="569"/>
      <c r="BB233" s="569"/>
      <c r="BC233" s="569"/>
      <c r="BD233" s="569"/>
      <c r="BE233" s="569"/>
      <c r="BF233" s="569"/>
      <c r="BG233" s="569"/>
      <c r="BH233" s="569"/>
      <c r="BI233" s="569"/>
      <c r="BJ233" s="569"/>
      <c r="BK233" s="569"/>
      <c r="BL233" s="569"/>
      <c r="BM233" s="569"/>
      <c r="BN233" s="569"/>
      <c r="BO233" s="569"/>
      <c r="BP233" s="569"/>
      <c r="BQ233" s="569"/>
      <c r="BR233" s="569"/>
      <c r="BS233" s="569"/>
      <c r="BT233" s="569"/>
      <c r="BU233" s="569"/>
      <c r="BV233" s="569"/>
      <c r="BW233" s="569"/>
      <c r="BX233" s="569"/>
      <c r="BY233" s="569"/>
      <c r="BZ233" s="569"/>
      <c r="CA233" s="569"/>
      <c r="CB233" s="569"/>
      <c r="CC233" s="569"/>
      <c r="CD233" s="569"/>
      <c r="CE233" s="569"/>
      <c r="CF233" s="569"/>
      <c r="CG233" s="569"/>
      <c r="CH233" s="569"/>
      <c r="CI233" s="569"/>
      <c r="CJ233" s="569"/>
      <c r="CK233" s="569"/>
      <c r="CL233" s="569"/>
      <c r="CM233" s="569"/>
      <c r="CN233" s="569"/>
      <c r="CO233" s="569"/>
      <c r="CP233" s="569"/>
      <c r="CQ233" s="569"/>
      <c r="CR233" s="569"/>
      <c r="CS233" s="569"/>
      <c r="CT233" s="569"/>
      <c r="CU233" s="569"/>
      <c r="CV233" s="569"/>
      <c r="CW233" s="233">
        <f>CX233+CY238</f>
        <v>0</v>
      </c>
      <c r="CX233" s="233">
        <v>0</v>
      </c>
      <c r="CY233" s="233"/>
      <c r="CZ233" s="233"/>
      <c r="DA233" s="233"/>
      <c r="DB233" s="233"/>
      <c r="DC233" s="233"/>
      <c r="DD233" s="233"/>
      <c r="DE233" s="233"/>
      <c r="DF233" s="233">
        <f t="shared" si="711"/>
        <v>0</v>
      </c>
      <c r="DG233" s="233">
        <f t="shared" si="722"/>
        <v>0</v>
      </c>
      <c r="DH233" s="233"/>
      <c r="DI233" s="251">
        <f t="shared" si="638"/>
        <v>0</v>
      </c>
      <c r="DJ233" s="233">
        <f>CX233</f>
        <v>0</v>
      </c>
      <c r="DK233" s="233"/>
      <c r="DL233" s="233"/>
      <c r="DM233" s="155">
        <f t="shared" si="640"/>
        <v>0</v>
      </c>
      <c r="DN233" s="409" t="e">
        <f t="shared" si="641"/>
        <v>#DIV/0!</v>
      </c>
      <c r="DO233" s="233">
        <f>DC233</f>
        <v>0</v>
      </c>
      <c r="DP233" s="233"/>
      <c r="DQ233" s="233"/>
      <c r="DR233" s="233">
        <f t="shared" si="729"/>
        <v>0</v>
      </c>
      <c r="DS233" s="423" t="e">
        <f t="shared" si="658"/>
        <v>#DIV/0!</v>
      </c>
      <c r="DT233" s="233">
        <f t="shared" si="723"/>
        <v>0</v>
      </c>
      <c r="DU233" s="233"/>
      <c r="DV233" s="233"/>
      <c r="DW233" s="233"/>
      <c r="DX233" s="251">
        <f t="shared" si="724"/>
        <v>0</v>
      </c>
      <c r="DY233" s="160">
        <v>0</v>
      </c>
      <c r="DZ233" s="233"/>
      <c r="EA233" s="176">
        <v>0</v>
      </c>
      <c r="EB233" s="233"/>
      <c r="EC233" s="176">
        <v>0</v>
      </c>
      <c r="ED233" s="233"/>
      <c r="EE233" s="176">
        <v>0</v>
      </c>
      <c r="EF233" s="251"/>
      <c r="EG233" s="188" t="e">
        <f t="shared" si="732"/>
        <v>#DIV/0!</v>
      </c>
      <c r="EH233" s="161" t="e">
        <f t="shared" si="643"/>
        <v>#DIV/0!</v>
      </c>
      <c r="EI233" s="188"/>
      <c r="EJ233" s="188"/>
      <c r="EK233" s="188"/>
      <c r="EL233" s="188"/>
      <c r="EM233" s="188"/>
      <c r="EN233" s="233"/>
      <c r="EO233" s="238" t="e">
        <f t="shared" si="733"/>
        <v>#DIV/0!</v>
      </c>
      <c r="EP233" s="233"/>
      <c r="EQ233" s="233"/>
      <c r="ER233" s="233"/>
      <c r="ES233" s="233"/>
      <c r="ET233" s="233"/>
      <c r="EU233" s="171">
        <f t="shared" si="714"/>
        <v>0</v>
      </c>
      <c r="EV233" s="188" t="e">
        <f t="shared" si="644"/>
        <v>#DIV/0!</v>
      </c>
      <c r="EW233" s="233">
        <f t="shared" si="730"/>
        <v>0</v>
      </c>
      <c r="EX233" s="233"/>
      <c r="EY233" s="233"/>
      <c r="EZ233" s="232">
        <f t="shared" si="731"/>
        <v>0</v>
      </c>
      <c r="FA233" s="161">
        <v>0</v>
      </c>
      <c r="FB233" s="232"/>
      <c r="FC233" s="161">
        <v>0</v>
      </c>
      <c r="FD233" s="232"/>
      <c r="FE233" s="233"/>
      <c r="FF233" s="233"/>
      <c r="FG233" s="233"/>
      <c r="FH233" s="232"/>
      <c r="FI233" s="161" t="e">
        <f t="shared" si="636"/>
        <v>#DIV/0!</v>
      </c>
      <c r="FJ233" s="232"/>
      <c r="FK233" s="161" t="e">
        <f t="shared" si="637"/>
        <v>#DIV/0!</v>
      </c>
      <c r="FL233" s="233"/>
      <c r="FM233" s="233"/>
      <c r="FN233" s="233"/>
      <c r="FO233" s="239"/>
    </row>
    <row r="234" spans="2:178" s="572" customFormat="1" ht="23.25" hidden="1" customHeight="1" x14ac:dyDescent="0.25">
      <c r="B234" s="570"/>
      <c r="C234" s="223" t="s">
        <v>379</v>
      </c>
      <c r="D234" s="166" t="s">
        <v>380</v>
      </c>
      <c r="E234" s="168">
        <f>F234+G234</f>
        <v>3786.19355</v>
      </c>
      <c r="F234" s="168">
        <f t="shared" ref="F234:S234" si="734">F237+F235</f>
        <v>3786.19355</v>
      </c>
      <c r="G234" s="168">
        <f t="shared" si="734"/>
        <v>0</v>
      </c>
      <c r="H234" s="168">
        <f t="shared" si="734"/>
        <v>0</v>
      </c>
      <c r="I234" s="168">
        <f t="shared" si="734"/>
        <v>0</v>
      </c>
      <c r="J234" s="168">
        <f t="shared" si="734"/>
        <v>0</v>
      </c>
      <c r="K234" s="168">
        <f t="shared" si="734"/>
        <v>3786.19355</v>
      </c>
      <c r="L234" s="168">
        <f t="shared" si="734"/>
        <v>3786.19355</v>
      </c>
      <c r="M234" s="168">
        <f t="shared" si="734"/>
        <v>0</v>
      </c>
      <c r="N234" s="168">
        <f t="shared" si="734"/>
        <v>0</v>
      </c>
      <c r="O234" s="168">
        <f t="shared" si="734"/>
        <v>0</v>
      </c>
      <c r="P234" s="168">
        <f t="shared" si="734"/>
        <v>0</v>
      </c>
      <c r="Q234" s="171">
        <f t="shared" si="734"/>
        <v>3786.19355</v>
      </c>
      <c r="R234" s="171">
        <f t="shared" si="734"/>
        <v>3786.19355</v>
      </c>
      <c r="S234" s="171">
        <f t="shared" si="734"/>
        <v>0</v>
      </c>
      <c r="T234" s="171">
        <f>U234+V234</f>
        <v>472.4</v>
      </c>
      <c r="U234" s="171">
        <f>U237</f>
        <v>0</v>
      </c>
      <c r="V234" s="171">
        <f>V237</f>
        <v>472.4</v>
      </c>
      <c r="W234" s="171">
        <f>X234+Y234</f>
        <v>0</v>
      </c>
      <c r="X234" s="171">
        <f t="shared" ref="X234:AL234" si="735">X237</f>
        <v>472.4</v>
      </c>
      <c r="Y234" s="171">
        <f t="shared" si="735"/>
        <v>-472.4</v>
      </c>
      <c r="Z234" s="171">
        <f t="shared" si="735"/>
        <v>472.4</v>
      </c>
      <c r="AA234" s="171">
        <f t="shared" si="735"/>
        <v>472.4</v>
      </c>
      <c r="AB234" s="171">
        <f t="shared" si="735"/>
        <v>0</v>
      </c>
      <c r="AC234" s="171">
        <f t="shared" si="735"/>
        <v>0</v>
      </c>
      <c r="AD234" s="171">
        <f t="shared" si="735"/>
        <v>0</v>
      </c>
      <c r="AE234" s="171">
        <f t="shared" si="735"/>
        <v>0</v>
      </c>
      <c r="AF234" s="171">
        <f t="shared" si="735"/>
        <v>472.4</v>
      </c>
      <c r="AG234" s="171">
        <f t="shared" si="735"/>
        <v>472.4</v>
      </c>
      <c r="AH234" s="171">
        <f t="shared" si="735"/>
        <v>0</v>
      </c>
      <c r="AI234" s="171">
        <f t="shared" si="735"/>
        <v>0</v>
      </c>
      <c r="AJ234" s="171">
        <f t="shared" si="735"/>
        <v>0</v>
      </c>
      <c r="AK234" s="171">
        <f t="shared" si="735"/>
        <v>472.4</v>
      </c>
      <c r="AL234" s="171">
        <f t="shared" si="735"/>
        <v>472.4</v>
      </c>
      <c r="AM234" s="259"/>
      <c r="AN234" s="259"/>
      <c r="AO234" s="571">
        <v>1</v>
      </c>
      <c r="AP234" s="175">
        <f>AP237</f>
        <v>0</v>
      </c>
      <c r="AQ234" s="175">
        <f>AQ237</f>
        <v>0</v>
      </c>
      <c r="AR234" s="175">
        <f>AR237</f>
        <v>472.4</v>
      </c>
      <c r="AS234" s="171">
        <f>AT234+AU234</f>
        <v>500</v>
      </c>
      <c r="AT234" s="171">
        <f>AT237</f>
        <v>500</v>
      </c>
      <c r="AU234" s="171">
        <f>AU237</f>
        <v>0</v>
      </c>
      <c r="AV234" s="171">
        <f>AW234+AX234</f>
        <v>0</v>
      </c>
      <c r="AW234" s="171">
        <f>AW237</f>
        <v>0</v>
      </c>
      <c r="AX234" s="171">
        <f>AX237</f>
        <v>0</v>
      </c>
      <c r="AY234" s="171">
        <f>AZ234+BA234</f>
        <v>500</v>
      </c>
      <c r="AZ234" s="171">
        <f t="shared" ref="AZ234:BG234" si="736">AZ237</f>
        <v>500</v>
      </c>
      <c r="BA234" s="171">
        <f t="shared" si="736"/>
        <v>0</v>
      </c>
      <c r="BB234" s="171">
        <f t="shared" si="736"/>
        <v>500</v>
      </c>
      <c r="BC234" s="171">
        <f t="shared" si="736"/>
        <v>500</v>
      </c>
      <c r="BD234" s="171">
        <f t="shared" si="736"/>
        <v>0</v>
      </c>
      <c r="BE234" s="171">
        <f t="shared" si="736"/>
        <v>0</v>
      </c>
      <c r="BF234" s="171">
        <f t="shared" si="736"/>
        <v>0</v>
      </c>
      <c r="BG234" s="171">
        <f t="shared" si="736"/>
        <v>0</v>
      </c>
      <c r="BH234" s="171">
        <f>BI234+BJ234</f>
        <v>2500</v>
      </c>
      <c r="BI234" s="171">
        <f t="shared" ref="BI234:BU234" si="737">BI237</f>
        <v>2500</v>
      </c>
      <c r="BJ234" s="171">
        <f t="shared" si="737"/>
        <v>0</v>
      </c>
      <c r="BK234" s="171">
        <f t="shared" si="737"/>
        <v>1</v>
      </c>
      <c r="BL234" s="171">
        <f t="shared" si="737"/>
        <v>500</v>
      </c>
      <c r="BM234" s="171">
        <f t="shared" si="737"/>
        <v>0</v>
      </c>
      <c r="BN234" s="171">
        <f t="shared" si="737"/>
        <v>0</v>
      </c>
      <c r="BO234" s="171">
        <f t="shared" si="737"/>
        <v>0</v>
      </c>
      <c r="BP234" s="171">
        <f t="shared" si="737"/>
        <v>0</v>
      </c>
      <c r="BQ234" s="171">
        <f t="shared" si="737"/>
        <v>0</v>
      </c>
      <c r="BR234" s="171">
        <f t="shared" si="737"/>
        <v>0</v>
      </c>
      <c r="BS234" s="171">
        <f t="shared" si="737"/>
        <v>2500</v>
      </c>
      <c r="BT234" s="171">
        <f t="shared" si="737"/>
        <v>2500</v>
      </c>
      <c r="BU234" s="171">
        <f t="shared" si="737"/>
        <v>0</v>
      </c>
      <c r="BV234" s="171">
        <f>BW234+BX234</f>
        <v>500</v>
      </c>
      <c r="BW234" s="171">
        <f>BW237</f>
        <v>500</v>
      </c>
      <c r="BX234" s="171"/>
      <c r="BY234" s="171">
        <f>BZ234+CA234</f>
        <v>0</v>
      </c>
      <c r="BZ234" s="171">
        <f>BZ237</f>
        <v>0</v>
      </c>
      <c r="CA234" s="171">
        <f>CA237</f>
        <v>0</v>
      </c>
      <c r="CB234" s="171">
        <f>CC234+CD234</f>
        <v>2500</v>
      </c>
      <c r="CC234" s="171">
        <f>CC237</f>
        <v>2500</v>
      </c>
      <c r="CD234" s="171"/>
      <c r="CE234" s="258">
        <v>1</v>
      </c>
      <c r="CF234" s="251">
        <f>BV234</f>
        <v>500</v>
      </c>
      <c r="CG234" s="171"/>
      <c r="CH234" s="171">
        <f>CI234+CJ234</f>
        <v>2000</v>
      </c>
      <c r="CI234" s="171">
        <f>CI237</f>
        <v>2000</v>
      </c>
      <c r="CJ234" s="171">
        <f>CJ237</f>
        <v>0</v>
      </c>
      <c r="CK234" s="171">
        <f>CL234+CM234</f>
        <v>0</v>
      </c>
      <c r="CL234" s="171">
        <f>CL237</f>
        <v>0</v>
      </c>
      <c r="CM234" s="171">
        <f>CM237</f>
        <v>0</v>
      </c>
      <c r="CN234" s="171">
        <f>CO234+CP234</f>
        <v>0</v>
      </c>
      <c r="CO234" s="171">
        <f>CO237</f>
        <v>0</v>
      </c>
      <c r="CP234" s="171">
        <f>CP237</f>
        <v>0</v>
      </c>
      <c r="CQ234" s="171">
        <f>CR234+CS234</f>
        <v>2000</v>
      </c>
      <c r="CR234" s="171">
        <f>CR237</f>
        <v>2000</v>
      </c>
      <c r="CS234" s="171">
        <f>CS237</f>
        <v>0</v>
      </c>
      <c r="CT234" s="171">
        <f>CU234+CV234</f>
        <v>-2000</v>
      </c>
      <c r="CU234" s="171">
        <f>CU237</f>
        <v>-2000</v>
      </c>
      <c r="CV234" s="171"/>
      <c r="CW234" s="171">
        <f>CX234+CY234</f>
        <v>17427.36981</v>
      </c>
      <c r="CX234" s="171">
        <f>CX235+CX236+CX237+CX238</f>
        <v>17427.36981</v>
      </c>
      <c r="CY234" s="171"/>
      <c r="CZ234" s="171">
        <f>DA234+DB234</f>
        <v>0</v>
      </c>
      <c r="DA234" s="171">
        <f>DA237</f>
        <v>0</v>
      </c>
      <c r="DB234" s="171">
        <f>DB237</f>
        <v>0</v>
      </c>
      <c r="DC234" s="171"/>
      <c r="DD234" s="171"/>
      <c r="DE234" s="171"/>
      <c r="DF234" s="171">
        <f t="shared" si="711"/>
        <v>-1091.1247999999996</v>
      </c>
      <c r="DG234" s="171">
        <f>DG235+DG236+DG237</f>
        <v>-1091.1247999999996</v>
      </c>
      <c r="DH234" s="171"/>
      <c r="DI234" s="251">
        <f t="shared" si="638"/>
        <v>16299.871510000001</v>
      </c>
      <c r="DJ234" s="171">
        <f>DJ235+DJ236+DJ237+DJ238</f>
        <v>16299.871510000001</v>
      </c>
      <c r="DK234" s="171"/>
      <c r="DL234" s="171"/>
      <c r="DM234" s="155">
        <f t="shared" si="640"/>
        <v>11198.042390000001</v>
      </c>
      <c r="DN234" s="409">
        <f t="shared" si="641"/>
        <v>0.68700188115777361</v>
      </c>
      <c r="DO234" s="171">
        <f>DO235+DO236+DO237+DO238</f>
        <v>11198.042390000001</v>
      </c>
      <c r="DP234" s="171"/>
      <c r="DQ234" s="171"/>
      <c r="DR234" s="251">
        <f t="shared" si="729"/>
        <v>5101.8291200000003</v>
      </c>
      <c r="DS234" s="423">
        <f t="shared" si="658"/>
        <v>0.31299811884222639</v>
      </c>
      <c r="DT234" s="171">
        <f>DT235+DT236+DT237+DT238</f>
        <v>5101.8291200000003</v>
      </c>
      <c r="DU234" s="171"/>
      <c r="DV234" s="171"/>
      <c r="DW234" s="171"/>
      <c r="DX234" s="171">
        <f>DZ234</f>
        <v>2626.25</v>
      </c>
      <c r="DY234" s="160">
        <f t="shared" ref="DY234:DY258" si="738">DX234/DI234</f>
        <v>0.16112090198924517</v>
      </c>
      <c r="DZ234" s="171">
        <f>DZ235+DZ236+DZ237</f>
        <v>2626.25</v>
      </c>
      <c r="EA234" s="176">
        <f>DZ234/DJ234</f>
        <v>0.16112090198924517</v>
      </c>
      <c r="EB234" s="171"/>
      <c r="EC234" s="176">
        <v>0</v>
      </c>
      <c r="ED234" s="171"/>
      <c r="EE234" s="176">
        <v>0</v>
      </c>
      <c r="EF234" s="171">
        <f>EF235+EF236+EF237</f>
        <v>9548.0423900000005</v>
      </c>
      <c r="EG234" s="188">
        <f t="shared" si="732"/>
        <v>0.58577408933206987</v>
      </c>
      <c r="EH234" s="161">
        <f t="shared" si="643"/>
        <v>0.85265281711440277</v>
      </c>
      <c r="EI234" s="188"/>
      <c r="EJ234" s="188"/>
      <c r="EK234" s="188"/>
      <c r="EL234" s="188"/>
      <c r="EM234" s="188"/>
      <c r="EN234" s="171">
        <f>EN235+EN236+EN237+EN238</f>
        <v>11198.042390000001</v>
      </c>
      <c r="EO234" s="188">
        <f t="shared" si="733"/>
        <v>0.68700188115777361</v>
      </c>
      <c r="EP234" s="171"/>
      <c r="EQ234" s="171"/>
      <c r="ER234" s="171"/>
      <c r="ES234" s="171"/>
      <c r="ET234" s="171">
        <f>ET237</f>
        <v>0</v>
      </c>
      <c r="EU234" s="171">
        <f t="shared" si="714"/>
        <v>5101.8291200000003</v>
      </c>
      <c r="EV234" s="188">
        <f t="shared" si="644"/>
        <v>0.31299811884222639</v>
      </c>
      <c r="EW234" s="171">
        <f>EW235+EW236+EW237+EW238</f>
        <v>5101.8291200000003</v>
      </c>
      <c r="EX234" s="171"/>
      <c r="EY234" s="171"/>
      <c r="EZ234" s="168">
        <f>FB234</f>
        <v>16072.996510000001</v>
      </c>
      <c r="FA234" s="161">
        <f t="shared" ref="FA234:FA258" si="739">EZ234/DI234</f>
        <v>0.98608117862396572</v>
      </c>
      <c r="FB234" s="168">
        <f>FB235+FB236+FB237+FB238</f>
        <v>16072.996510000001</v>
      </c>
      <c r="FC234" s="161">
        <f>FB234/DJ234</f>
        <v>0.98608117862396572</v>
      </c>
      <c r="FD234" s="168"/>
      <c r="FE234" s="171"/>
      <c r="FF234" s="171"/>
      <c r="FG234" s="171"/>
      <c r="FH234" s="168"/>
      <c r="FI234" s="161">
        <f t="shared" si="636"/>
        <v>0</v>
      </c>
      <c r="FJ234" s="168">
        <f>FJ235+FJ236+FJ237</f>
        <v>0</v>
      </c>
      <c r="FK234" s="161">
        <f t="shared" si="637"/>
        <v>0</v>
      </c>
      <c r="FL234" s="171"/>
      <c r="FM234" s="171"/>
      <c r="FN234" s="171"/>
      <c r="FO234" s="177"/>
    </row>
    <row r="235" spans="2:178" s="148" customFormat="1" ht="36.75" hidden="1" customHeight="1" x14ac:dyDescent="0.25">
      <c r="B235" s="551"/>
      <c r="C235" s="241" t="s">
        <v>375</v>
      </c>
      <c r="D235" s="263"/>
      <c r="E235" s="232">
        <f>F235+G235</f>
        <v>3313.7935499999999</v>
      </c>
      <c r="F235" s="232">
        <v>3313.7935499999999</v>
      </c>
      <c r="G235" s="232"/>
      <c r="H235" s="232">
        <f>I235+J235</f>
        <v>0</v>
      </c>
      <c r="I235" s="455">
        <f>L235-F235</f>
        <v>0</v>
      </c>
      <c r="J235" s="455">
        <f>M235-G235</f>
        <v>0</v>
      </c>
      <c r="K235" s="232">
        <f>L235+M235</f>
        <v>3313.7935499999999</v>
      </c>
      <c r="L235" s="232">
        <v>3313.7935499999999</v>
      </c>
      <c r="M235" s="232"/>
      <c r="N235" s="232"/>
      <c r="O235" s="232"/>
      <c r="P235" s="232"/>
      <c r="Q235" s="233">
        <f>R235+S235</f>
        <v>3313.7935499999999</v>
      </c>
      <c r="R235" s="233">
        <v>3313.7935499999999</v>
      </c>
      <c r="S235" s="233"/>
      <c r="T235" s="233"/>
      <c r="U235" s="233"/>
      <c r="V235" s="233"/>
      <c r="W235" s="233"/>
      <c r="X235" s="233"/>
      <c r="Y235" s="233"/>
      <c r="Z235" s="233"/>
      <c r="AA235" s="233"/>
      <c r="AB235" s="233"/>
      <c r="AC235" s="233"/>
      <c r="AD235" s="233"/>
      <c r="AE235" s="233"/>
      <c r="AF235" s="233"/>
      <c r="AG235" s="233"/>
      <c r="AH235" s="233"/>
      <c r="AI235" s="233"/>
      <c r="AJ235" s="233"/>
      <c r="AK235" s="233"/>
      <c r="AL235" s="233"/>
      <c r="AM235" s="252"/>
      <c r="AN235" s="252"/>
      <c r="AO235" s="564"/>
      <c r="AP235" s="252"/>
      <c r="AQ235" s="252"/>
      <c r="AR235" s="234">
        <f>Z235-AF235</f>
        <v>0</v>
      </c>
      <c r="AS235" s="233"/>
      <c r="AT235" s="233"/>
      <c r="AU235" s="233"/>
      <c r="AV235" s="233"/>
      <c r="AW235" s="233"/>
      <c r="AX235" s="233"/>
      <c r="AY235" s="233"/>
      <c r="AZ235" s="233"/>
      <c r="BA235" s="233"/>
      <c r="BB235" s="233"/>
      <c r="BC235" s="233"/>
      <c r="BD235" s="233"/>
      <c r="BE235" s="233"/>
      <c r="BF235" s="233"/>
      <c r="BG235" s="233"/>
      <c r="BH235" s="233"/>
      <c r="BI235" s="233"/>
      <c r="BJ235" s="233"/>
      <c r="BK235" s="565"/>
      <c r="BL235" s="233">
        <f>AY235</f>
        <v>0</v>
      </c>
      <c r="BM235" s="233"/>
      <c r="BN235" s="233"/>
      <c r="BO235" s="233"/>
      <c r="BP235" s="233"/>
      <c r="BQ235" s="233"/>
      <c r="BR235" s="233"/>
      <c r="BS235" s="233"/>
      <c r="BT235" s="233"/>
      <c r="BU235" s="233"/>
      <c r="BV235" s="233"/>
      <c r="BW235" s="233"/>
      <c r="BX235" s="233"/>
      <c r="BY235" s="233"/>
      <c r="BZ235" s="233"/>
      <c r="CA235" s="233"/>
      <c r="CB235" s="233"/>
      <c r="CC235" s="233"/>
      <c r="CD235" s="233"/>
      <c r="CE235" s="234"/>
      <c r="CF235" s="233">
        <f>BV235</f>
        <v>0</v>
      </c>
      <c r="CG235" s="233"/>
      <c r="CH235" s="233"/>
      <c r="CI235" s="233"/>
      <c r="CJ235" s="233"/>
      <c r="CK235" s="233"/>
      <c r="CL235" s="233"/>
      <c r="CM235" s="233"/>
      <c r="CN235" s="233"/>
      <c r="CO235" s="233"/>
      <c r="CP235" s="233"/>
      <c r="CQ235" s="233"/>
      <c r="CR235" s="233"/>
      <c r="CS235" s="233"/>
      <c r="CT235" s="233"/>
      <c r="CU235" s="233"/>
      <c r="CV235" s="233"/>
      <c r="CW235" s="233">
        <f>CX235+CY235</f>
        <v>605</v>
      </c>
      <c r="CX235" s="232">
        <v>605</v>
      </c>
      <c r="CY235" s="233"/>
      <c r="CZ235" s="233"/>
      <c r="DA235" s="233"/>
      <c r="DB235" s="233"/>
      <c r="DC235" s="233"/>
      <c r="DD235" s="233"/>
      <c r="DE235" s="233"/>
      <c r="DF235" s="233">
        <f t="shared" si="711"/>
        <v>0</v>
      </c>
      <c r="DG235" s="233">
        <f>DJ235-CX235</f>
        <v>0</v>
      </c>
      <c r="DH235" s="233"/>
      <c r="DI235" s="251">
        <f t="shared" si="638"/>
        <v>605</v>
      </c>
      <c r="DJ235" s="233">
        <v>605</v>
      </c>
      <c r="DK235" s="233"/>
      <c r="DL235" s="233"/>
      <c r="DM235" s="155">
        <f t="shared" si="640"/>
        <v>605</v>
      </c>
      <c r="DN235" s="409">
        <f t="shared" si="641"/>
        <v>1</v>
      </c>
      <c r="DO235" s="233">
        <v>605</v>
      </c>
      <c r="DP235" s="233"/>
      <c r="DQ235" s="233"/>
      <c r="DR235" s="233">
        <f t="shared" si="729"/>
        <v>0</v>
      </c>
      <c r="DS235" s="423">
        <f t="shared" si="658"/>
        <v>0</v>
      </c>
      <c r="DT235" s="233">
        <f>DJ235-DO235</f>
        <v>0</v>
      </c>
      <c r="DU235" s="233"/>
      <c r="DV235" s="233"/>
      <c r="DW235" s="233"/>
      <c r="DX235" s="171">
        <f t="shared" ref="DX235:DX238" si="740">DZ235</f>
        <v>605</v>
      </c>
      <c r="DY235" s="160">
        <f t="shared" si="738"/>
        <v>1</v>
      </c>
      <c r="DZ235" s="233">
        <v>605</v>
      </c>
      <c r="EA235" s="176">
        <f>DZ235/DJ235</f>
        <v>1</v>
      </c>
      <c r="EB235" s="233"/>
      <c r="EC235" s="176">
        <v>0</v>
      </c>
      <c r="ED235" s="233"/>
      <c r="EE235" s="176">
        <v>0</v>
      </c>
      <c r="EF235" s="251">
        <f>EN235+ES235</f>
        <v>605</v>
      </c>
      <c r="EG235" s="188">
        <f t="shared" si="732"/>
        <v>1</v>
      </c>
      <c r="EH235" s="161">
        <f t="shared" si="643"/>
        <v>1</v>
      </c>
      <c r="EI235" s="188"/>
      <c r="EJ235" s="188"/>
      <c r="EK235" s="188"/>
      <c r="EL235" s="188"/>
      <c r="EM235" s="188"/>
      <c r="EN235" s="233">
        <v>605</v>
      </c>
      <c r="EO235" s="238">
        <f t="shared" si="733"/>
        <v>1</v>
      </c>
      <c r="EP235" s="233"/>
      <c r="EQ235" s="233"/>
      <c r="ER235" s="233"/>
      <c r="ES235" s="233"/>
      <c r="ET235" s="233"/>
      <c r="EU235" s="171">
        <f t="shared" si="714"/>
        <v>0</v>
      </c>
      <c r="EV235" s="188">
        <f t="shared" si="644"/>
        <v>0</v>
      </c>
      <c r="EW235" s="233">
        <f>DJ235-EN235</f>
        <v>0</v>
      </c>
      <c r="EX235" s="233"/>
      <c r="EY235" s="233"/>
      <c r="EZ235" s="232">
        <f>FB235</f>
        <v>605</v>
      </c>
      <c r="FA235" s="161">
        <f t="shared" si="739"/>
        <v>1</v>
      </c>
      <c r="FB235" s="232">
        <v>605</v>
      </c>
      <c r="FC235" s="161">
        <f>FB235/DJ235</f>
        <v>1</v>
      </c>
      <c r="FD235" s="232"/>
      <c r="FE235" s="233"/>
      <c r="FF235" s="233"/>
      <c r="FG235" s="233"/>
      <c r="FH235" s="232"/>
      <c r="FI235" s="161">
        <f t="shared" si="636"/>
        <v>0</v>
      </c>
      <c r="FJ235" s="232">
        <v>0</v>
      </c>
      <c r="FK235" s="161">
        <f t="shared" si="637"/>
        <v>0</v>
      </c>
      <c r="FL235" s="233"/>
      <c r="FM235" s="233"/>
      <c r="FN235" s="233"/>
      <c r="FO235" s="239"/>
    </row>
    <row r="236" spans="2:178" s="148" customFormat="1" ht="33" hidden="1" customHeight="1" x14ac:dyDescent="0.25">
      <c r="B236" s="551"/>
      <c r="C236" s="241" t="s">
        <v>381</v>
      </c>
      <c r="D236" s="263"/>
      <c r="E236" s="232"/>
      <c r="F236" s="232"/>
      <c r="G236" s="232"/>
      <c r="H236" s="232"/>
      <c r="I236" s="455"/>
      <c r="J236" s="455"/>
      <c r="K236" s="232"/>
      <c r="L236" s="232"/>
      <c r="M236" s="232"/>
      <c r="N236" s="232"/>
      <c r="O236" s="232"/>
      <c r="P236" s="232"/>
      <c r="Q236" s="233"/>
      <c r="R236" s="233"/>
      <c r="S236" s="233"/>
      <c r="T236" s="233"/>
      <c r="U236" s="233"/>
      <c r="V236" s="233"/>
      <c r="W236" s="233"/>
      <c r="X236" s="233"/>
      <c r="Y236" s="233"/>
      <c r="Z236" s="233"/>
      <c r="AA236" s="233"/>
      <c r="AB236" s="233"/>
      <c r="AC236" s="233"/>
      <c r="AD236" s="233"/>
      <c r="AE236" s="233"/>
      <c r="AF236" s="233"/>
      <c r="AG236" s="233"/>
      <c r="AH236" s="233"/>
      <c r="AI236" s="233"/>
      <c r="AJ236" s="233"/>
      <c r="AK236" s="233"/>
      <c r="AL236" s="233"/>
      <c r="AM236" s="252"/>
      <c r="AN236" s="252"/>
      <c r="AO236" s="564"/>
      <c r="AP236" s="252"/>
      <c r="AQ236" s="252"/>
      <c r="AR236" s="234"/>
      <c r="AS236" s="233"/>
      <c r="AT236" s="233"/>
      <c r="AU236" s="233"/>
      <c r="AV236" s="233"/>
      <c r="AW236" s="233"/>
      <c r="AX236" s="233"/>
      <c r="AY236" s="233"/>
      <c r="AZ236" s="233"/>
      <c r="BA236" s="233"/>
      <c r="BB236" s="233"/>
      <c r="BC236" s="233"/>
      <c r="BD236" s="233"/>
      <c r="BE236" s="233"/>
      <c r="BF236" s="233"/>
      <c r="BG236" s="233"/>
      <c r="BH236" s="233"/>
      <c r="BI236" s="233"/>
      <c r="BJ236" s="233"/>
      <c r="BK236" s="565"/>
      <c r="BL236" s="233"/>
      <c r="BM236" s="233"/>
      <c r="BN236" s="233"/>
      <c r="BO236" s="233"/>
      <c r="BP236" s="233"/>
      <c r="BQ236" s="233"/>
      <c r="BR236" s="233"/>
      <c r="BS236" s="233"/>
      <c r="BT236" s="233"/>
      <c r="BU236" s="233"/>
      <c r="BV236" s="233"/>
      <c r="BW236" s="233"/>
      <c r="BX236" s="233"/>
      <c r="BY236" s="233"/>
      <c r="BZ236" s="233"/>
      <c r="CA236" s="233"/>
      <c r="CB236" s="233"/>
      <c r="CC236" s="233"/>
      <c r="CD236" s="233"/>
      <c r="CE236" s="234"/>
      <c r="CF236" s="233"/>
      <c r="CG236" s="233"/>
      <c r="CH236" s="233"/>
      <c r="CI236" s="233"/>
      <c r="CJ236" s="233"/>
      <c r="CK236" s="233"/>
      <c r="CL236" s="233"/>
      <c r="CM236" s="233"/>
      <c r="CN236" s="233"/>
      <c r="CO236" s="233"/>
      <c r="CP236" s="233"/>
      <c r="CQ236" s="233"/>
      <c r="CR236" s="233"/>
      <c r="CS236" s="233"/>
      <c r="CT236" s="233"/>
      <c r="CU236" s="233"/>
      <c r="CV236" s="233"/>
      <c r="CW236" s="233">
        <f>CX236+CY236</f>
        <v>10036.74631</v>
      </c>
      <c r="CX236" s="232">
        <v>10036.74631</v>
      </c>
      <c r="CY236" s="233"/>
      <c r="CZ236" s="233"/>
      <c r="DA236" s="233"/>
      <c r="DB236" s="233"/>
      <c r="DC236" s="233"/>
      <c r="DD236" s="233"/>
      <c r="DE236" s="233"/>
      <c r="DF236" s="233">
        <f t="shared" si="711"/>
        <v>-1264.9997999999996</v>
      </c>
      <c r="DG236" s="233">
        <f>DJ236-CX236</f>
        <v>-1264.9997999999996</v>
      </c>
      <c r="DH236" s="233"/>
      <c r="DI236" s="251">
        <f t="shared" si="638"/>
        <v>8771.7465100000009</v>
      </c>
      <c r="DJ236" s="233">
        <v>8771.7465100000009</v>
      </c>
      <c r="DK236" s="233"/>
      <c r="DL236" s="233"/>
      <c r="DM236" s="155">
        <f t="shared" si="640"/>
        <v>3669.9173900000001</v>
      </c>
      <c r="DN236" s="409">
        <f t="shared" si="641"/>
        <v>0.41837932569257519</v>
      </c>
      <c r="DO236" s="233">
        <v>3669.9173900000001</v>
      </c>
      <c r="DP236" s="233"/>
      <c r="DQ236" s="233"/>
      <c r="DR236" s="233">
        <f t="shared" si="729"/>
        <v>5101.8291200000003</v>
      </c>
      <c r="DS236" s="423">
        <f t="shared" si="658"/>
        <v>0.58162067430742481</v>
      </c>
      <c r="DT236" s="233">
        <f>DJ236-DO236</f>
        <v>5101.8291200000003</v>
      </c>
      <c r="DU236" s="233"/>
      <c r="DV236" s="233"/>
      <c r="DW236" s="233"/>
      <c r="DX236" s="171">
        <f t="shared" si="740"/>
        <v>0</v>
      </c>
      <c r="DY236" s="160">
        <f t="shared" si="738"/>
        <v>0</v>
      </c>
      <c r="DZ236" s="233">
        <v>0</v>
      </c>
      <c r="EA236" s="176">
        <f>DZ236/DJ236</f>
        <v>0</v>
      </c>
      <c r="EB236" s="233"/>
      <c r="EC236" s="176">
        <v>0</v>
      </c>
      <c r="ED236" s="233"/>
      <c r="EE236" s="176">
        <v>0</v>
      </c>
      <c r="EF236" s="251">
        <f>EN236+ES236</f>
        <v>3669.9173900000001</v>
      </c>
      <c r="EG236" s="188">
        <f t="shared" si="732"/>
        <v>0.41837932569257519</v>
      </c>
      <c r="EH236" s="161">
        <f t="shared" si="643"/>
        <v>1</v>
      </c>
      <c r="EI236" s="188"/>
      <c r="EJ236" s="188"/>
      <c r="EK236" s="188"/>
      <c r="EL236" s="188"/>
      <c r="EM236" s="188"/>
      <c r="EN236" s="233">
        <v>3669.9173900000001</v>
      </c>
      <c r="EO236" s="238">
        <f t="shared" si="733"/>
        <v>0.41837932569257519</v>
      </c>
      <c r="EP236" s="233"/>
      <c r="EQ236" s="233"/>
      <c r="ER236" s="233"/>
      <c r="ES236" s="233"/>
      <c r="ET236" s="233"/>
      <c r="EU236" s="171">
        <f t="shared" si="714"/>
        <v>5101.8291200000003</v>
      </c>
      <c r="EV236" s="188">
        <f t="shared" si="644"/>
        <v>0.58162067430742481</v>
      </c>
      <c r="EW236" s="233">
        <f t="shared" ref="EW236:EW238" si="741">DJ236-EN236</f>
        <v>5101.8291200000003</v>
      </c>
      <c r="EX236" s="233"/>
      <c r="EY236" s="233"/>
      <c r="EZ236" s="232">
        <f t="shared" ref="EZ236:EZ238" si="742">FB236</f>
        <v>8771.7465100000009</v>
      </c>
      <c r="FA236" s="161">
        <f t="shared" si="739"/>
        <v>1</v>
      </c>
      <c r="FB236" s="232">
        <v>8771.7465100000009</v>
      </c>
      <c r="FC236" s="161">
        <f>FB236/DJ236</f>
        <v>1</v>
      </c>
      <c r="FD236" s="232"/>
      <c r="FE236" s="233"/>
      <c r="FF236" s="233"/>
      <c r="FG236" s="233"/>
      <c r="FH236" s="232"/>
      <c r="FI236" s="161">
        <f t="shared" si="636"/>
        <v>0</v>
      </c>
      <c r="FJ236" s="232">
        <v>0</v>
      </c>
      <c r="FK236" s="161">
        <f t="shared" si="637"/>
        <v>0</v>
      </c>
      <c r="FL236" s="233"/>
      <c r="FM236" s="233"/>
      <c r="FN236" s="233"/>
      <c r="FO236" s="239"/>
    </row>
    <row r="237" spans="2:178" s="574" customFormat="1" ht="30" hidden="1" customHeight="1" x14ac:dyDescent="0.25">
      <c r="B237" s="551"/>
      <c r="C237" s="241" t="s">
        <v>368</v>
      </c>
      <c r="D237" s="263" t="s">
        <v>380</v>
      </c>
      <c r="E237" s="232">
        <f>F237+G237</f>
        <v>472.4</v>
      </c>
      <c r="F237" s="232">
        <v>472.4</v>
      </c>
      <c r="G237" s="232"/>
      <c r="H237" s="232">
        <f>I237+J237</f>
        <v>0</v>
      </c>
      <c r="I237" s="455">
        <f>L237-F237</f>
        <v>0</v>
      </c>
      <c r="J237" s="455">
        <f>M237-G237</f>
        <v>0</v>
      </c>
      <c r="K237" s="232">
        <f>L237+M237</f>
        <v>472.4</v>
      </c>
      <c r="L237" s="232">
        <v>472.4</v>
      </c>
      <c r="M237" s="232"/>
      <c r="N237" s="232">
        <f>O237+P237</f>
        <v>0</v>
      </c>
      <c r="O237" s="455">
        <f>R237-L237</f>
        <v>0</v>
      </c>
      <c r="P237" s="455">
        <f>S237-M237</f>
        <v>0</v>
      </c>
      <c r="Q237" s="233">
        <f>R237+S237</f>
        <v>472.4</v>
      </c>
      <c r="R237" s="233">
        <v>472.4</v>
      </c>
      <c r="S237" s="233"/>
      <c r="T237" s="233">
        <f>U237+V237</f>
        <v>472.4</v>
      </c>
      <c r="U237" s="233"/>
      <c r="V237" s="233">
        <v>472.4</v>
      </c>
      <c r="W237" s="233">
        <f>X237+Y237</f>
        <v>0</v>
      </c>
      <c r="X237" s="456">
        <f>AA237-U237</f>
        <v>472.4</v>
      </c>
      <c r="Y237" s="456">
        <f>AB237-V237</f>
        <v>-472.4</v>
      </c>
      <c r="Z237" s="233">
        <f>AA237+AB237</f>
        <v>472.4</v>
      </c>
      <c r="AA237" s="233">
        <v>472.4</v>
      </c>
      <c r="AB237" s="233">
        <v>0</v>
      </c>
      <c r="AC237" s="233">
        <f>AD237+AE237</f>
        <v>0</v>
      </c>
      <c r="AD237" s="233"/>
      <c r="AE237" s="233">
        <v>0</v>
      </c>
      <c r="AF237" s="233">
        <f>AG237+AH237</f>
        <v>472.4</v>
      </c>
      <c r="AG237" s="233">
        <v>472.4</v>
      </c>
      <c r="AH237" s="233">
        <v>0</v>
      </c>
      <c r="AI237" s="233"/>
      <c r="AJ237" s="233">
        <v>0</v>
      </c>
      <c r="AK237" s="233">
        <f>Z237-AJ237</f>
        <v>472.4</v>
      </c>
      <c r="AL237" s="233">
        <f>AF237-AJ237</f>
        <v>472.4</v>
      </c>
      <c r="AM237" s="252"/>
      <c r="AN237" s="252"/>
      <c r="AO237" s="564">
        <v>1</v>
      </c>
      <c r="AP237" s="252"/>
      <c r="AQ237" s="252"/>
      <c r="AR237" s="234">
        <f>AF237-AP237-AQ237</f>
        <v>472.4</v>
      </c>
      <c r="AS237" s="233">
        <f>AT237+AU237</f>
        <v>500</v>
      </c>
      <c r="AT237" s="233">
        <v>500</v>
      </c>
      <c r="AU237" s="233"/>
      <c r="AV237" s="233">
        <f>AW237+AX237</f>
        <v>0</v>
      </c>
      <c r="AW237" s="456">
        <v>0</v>
      </c>
      <c r="AX237" s="456">
        <v>0</v>
      </c>
      <c r="AY237" s="233">
        <f>AZ237+BA237</f>
        <v>500</v>
      </c>
      <c r="AZ237" s="233">
        <f>AT237+AW237</f>
        <v>500</v>
      </c>
      <c r="BA237" s="233"/>
      <c r="BB237" s="233">
        <f>BC237+BD237</f>
        <v>500</v>
      </c>
      <c r="BC237" s="233">
        <v>500</v>
      </c>
      <c r="BD237" s="233"/>
      <c r="BE237" s="233">
        <f>BF237+BG237</f>
        <v>0</v>
      </c>
      <c r="BF237" s="456">
        <f>BW237-BC237</f>
        <v>0</v>
      </c>
      <c r="BG237" s="456">
        <f>BX237-BD237</f>
        <v>0</v>
      </c>
      <c r="BH237" s="233">
        <f>BI237+BJ237</f>
        <v>2500</v>
      </c>
      <c r="BI237" s="233">
        <v>2500</v>
      </c>
      <c r="BJ237" s="233"/>
      <c r="BK237" s="565">
        <v>1</v>
      </c>
      <c r="BL237" s="233">
        <f>AY237</f>
        <v>500</v>
      </c>
      <c r="BM237" s="233"/>
      <c r="BN237" s="233"/>
      <c r="BO237" s="233"/>
      <c r="BP237" s="233"/>
      <c r="BQ237" s="233"/>
      <c r="BR237" s="233"/>
      <c r="BS237" s="233">
        <f>BT237+BU237</f>
        <v>2500</v>
      </c>
      <c r="BT237" s="233">
        <f>BI237</f>
        <v>2500</v>
      </c>
      <c r="BU237" s="233"/>
      <c r="BV237" s="233">
        <f>BW237+BX237</f>
        <v>500</v>
      </c>
      <c r="BW237" s="233">
        <v>500</v>
      </c>
      <c r="BX237" s="233"/>
      <c r="BY237" s="233">
        <f>BZ237+CA237</f>
        <v>0</v>
      </c>
      <c r="BZ237" s="456">
        <v>0</v>
      </c>
      <c r="CA237" s="456">
        <v>0</v>
      </c>
      <c r="CB237" s="233">
        <f>CC237+CD237</f>
        <v>2500</v>
      </c>
      <c r="CC237" s="233">
        <v>2500</v>
      </c>
      <c r="CD237" s="233"/>
      <c r="CE237" s="234">
        <v>1</v>
      </c>
      <c r="CF237" s="233">
        <f>BV237</f>
        <v>500</v>
      </c>
      <c r="CG237" s="233"/>
      <c r="CH237" s="233">
        <f>CI237+CJ237</f>
        <v>2000</v>
      </c>
      <c r="CI237" s="233">
        <v>2000</v>
      </c>
      <c r="CJ237" s="233"/>
      <c r="CK237" s="233">
        <f>CL237+CM237</f>
        <v>0</v>
      </c>
      <c r="CL237" s="456">
        <v>0</v>
      </c>
      <c r="CM237" s="456">
        <v>0</v>
      </c>
      <c r="CN237" s="233">
        <f>CO237+CP237</f>
        <v>0</v>
      </c>
      <c r="CO237" s="456">
        <v>0</v>
      </c>
      <c r="CP237" s="456">
        <v>0</v>
      </c>
      <c r="CQ237" s="233">
        <f>CR237+CS237</f>
        <v>2000</v>
      </c>
      <c r="CR237" s="233">
        <v>2000</v>
      </c>
      <c r="CS237" s="233"/>
      <c r="CT237" s="233">
        <f>CU237+CV237</f>
        <v>-2000</v>
      </c>
      <c r="CU237" s="233">
        <f>DA237-CR237</f>
        <v>-2000</v>
      </c>
      <c r="CV237" s="233"/>
      <c r="CW237" s="233">
        <f>CX237+CY237</f>
        <v>5099.25</v>
      </c>
      <c r="CX237" s="232">
        <v>5099.25</v>
      </c>
      <c r="CY237" s="233"/>
      <c r="CZ237" s="233">
        <f>DA237+DB237</f>
        <v>0</v>
      </c>
      <c r="DA237" s="233"/>
      <c r="DB237" s="233"/>
      <c r="DC237" s="233"/>
      <c r="DD237" s="233"/>
      <c r="DE237" s="233"/>
      <c r="DF237" s="233">
        <f>DG237+DH237</f>
        <v>173.875</v>
      </c>
      <c r="DG237" s="233">
        <f>DJ237-CX237</f>
        <v>173.875</v>
      </c>
      <c r="DH237" s="233"/>
      <c r="DI237" s="251">
        <f t="shared" si="638"/>
        <v>5273.125</v>
      </c>
      <c r="DJ237" s="233">
        <v>5273.125</v>
      </c>
      <c r="DK237" s="233"/>
      <c r="DL237" s="233"/>
      <c r="DM237" s="155">
        <f t="shared" si="640"/>
        <v>5273.125</v>
      </c>
      <c r="DN237" s="409">
        <f t="shared" si="641"/>
        <v>1</v>
      </c>
      <c r="DO237" s="233">
        <f>DJ237</f>
        <v>5273.125</v>
      </c>
      <c r="DP237" s="233"/>
      <c r="DQ237" s="233"/>
      <c r="DR237" s="233">
        <f t="shared" si="729"/>
        <v>0</v>
      </c>
      <c r="DS237" s="423">
        <f t="shared" si="658"/>
        <v>0</v>
      </c>
      <c r="DT237" s="233">
        <f>DJ237-DO237</f>
        <v>0</v>
      </c>
      <c r="DU237" s="233"/>
      <c r="DV237" s="233"/>
      <c r="DW237" s="233"/>
      <c r="DX237" s="171">
        <f t="shared" si="740"/>
        <v>2021.25</v>
      </c>
      <c r="DY237" s="160">
        <f t="shared" si="738"/>
        <v>0.3833116036505867</v>
      </c>
      <c r="DZ237" s="233">
        <v>2021.25</v>
      </c>
      <c r="EA237" s="176">
        <f>DZ237/DJ237</f>
        <v>0.3833116036505867</v>
      </c>
      <c r="EB237" s="233"/>
      <c r="EC237" s="176">
        <v>0</v>
      </c>
      <c r="ED237" s="233"/>
      <c r="EE237" s="176">
        <v>0</v>
      </c>
      <c r="EF237" s="251">
        <f>EN237+ES237</f>
        <v>5273.125</v>
      </c>
      <c r="EG237" s="188">
        <f t="shared" si="732"/>
        <v>1</v>
      </c>
      <c r="EH237" s="161">
        <f t="shared" si="643"/>
        <v>1</v>
      </c>
      <c r="EI237" s="188"/>
      <c r="EJ237" s="188"/>
      <c r="EK237" s="188"/>
      <c r="EL237" s="188"/>
      <c r="EM237" s="188"/>
      <c r="EN237" s="233">
        <v>5273.125</v>
      </c>
      <c r="EO237" s="238">
        <f t="shared" si="733"/>
        <v>1</v>
      </c>
      <c r="EP237" s="233"/>
      <c r="EQ237" s="233"/>
      <c r="ER237" s="233"/>
      <c r="ES237" s="233"/>
      <c r="ET237" s="233"/>
      <c r="EU237" s="171">
        <f t="shared" si="714"/>
        <v>0</v>
      </c>
      <c r="EV237" s="188">
        <f t="shared" si="644"/>
        <v>0</v>
      </c>
      <c r="EW237" s="233">
        <f t="shared" si="741"/>
        <v>0</v>
      </c>
      <c r="EX237" s="233"/>
      <c r="EY237" s="233"/>
      <c r="EZ237" s="232">
        <f t="shared" si="742"/>
        <v>5046.25</v>
      </c>
      <c r="FA237" s="161">
        <f t="shared" si="739"/>
        <v>0.9569752281616688</v>
      </c>
      <c r="FB237" s="232">
        <v>5046.25</v>
      </c>
      <c r="FC237" s="161">
        <f>FB237/DJ237</f>
        <v>0.9569752281616688</v>
      </c>
      <c r="FD237" s="232"/>
      <c r="FE237" s="233"/>
      <c r="FF237" s="233"/>
      <c r="FG237" s="233"/>
      <c r="FH237" s="232"/>
      <c r="FI237" s="161">
        <f t="shared" si="636"/>
        <v>0</v>
      </c>
      <c r="FJ237" s="232">
        <v>0</v>
      </c>
      <c r="FK237" s="161">
        <f t="shared" si="637"/>
        <v>0</v>
      </c>
      <c r="FL237" s="233"/>
      <c r="FM237" s="233"/>
      <c r="FN237" s="233"/>
      <c r="FO237" s="239"/>
      <c r="FP237" s="416"/>
      <c r="FQ237" s="416"/>
      <c r="FR237" s="416"/>
      <c r="FS237" s="416"/>
      <c r="FT237" s="573"/>
      <c r="FU237" s="416"/>
      <c r="FV237" s="416"/>
    </row>
    <row r="238" spans="2:178" s="574" customFormat="1" ht="30" hidden="1" customHeight="1" x14ac:dyDescent="0.25">
      <c r="B238" s="551"/>
      <c r="C238" s="241" t="s">
        <v>373</v>
      </c>
      <c r="D238" s="263"/>
      <c r="E238" s="232"/>
      <c r="F238" s="232"/>
      <c r="G238" s="232"/>
      <c r="H238" s="232"/>
      <c r="I238" s="455"/>
      <c r="J238" s="455"/>
      <c r="K238" s="232"/>
      <c r="L238" s="232"/>
      <c r="M238" s="232"/>
      <c r="N238" s="232"/>
      <c r="O238" s="455"/>
      <c r="P238" s="455"/>
      <c r="Q238" s="233"/>
      <c r="R238" s="233"/>
      <c r="S238" s="233"/>
      <c r="T238" s="233"/>
      <c r="U238" s="233"/>
      <c r="V238" s="233"/>
      <c r="W238" s="233"/>
      <c r="X238" s="456"/>
      <c r="Y238" s="456"/>
      <c r="Z238" s="233"/>
      <c r="AA238" s="233"/>
      <c r="AB238" s="233"/>
      <c r="AC238" s="233"/>
      <c r="AD238" s="233"/>
      <c r="AE238" s="233"/>
      <c r="AF238" s="233"/>
      <c r="AG238" s="233"/>
      <c r="AH238" s="233"/>
      <c r="AI238" s="233"/>
      <c r="AJ238" s="233"/>
      <c r="AK238" s="233"/>
      <c r="AL238" s="233"/>
      <c r="AM238" s="252"/>
      <c r="AN238" s="252"/>
      <c r="AO238" s="564"/>
      <c r="AP238" s="252"/>
      <c r="AQ238" s="252"/>
      <c r="AR238" s="234"/>
      <c r="AS238" s="233"/>
      <c r="AT238" s="233"/>
      <c r="AU238" s="233"/>
      <c r="AV238" s="233"/>
      <c r="AW238" s="456"/>
      <c r="AX238" s="456"/>
      <c r="AY238" s="233"/>
      <c r="AZ238" s="233"/>
      <c r="BA238" s="233"/>
      <c r="BB238" s="233"/>
      <c r="BC238" s="233"/>
      <c r="BD238" s="233"/>
      <c r="BE238" s="233"/>
      <c r="BF238" s="456"/>
      <c r="BG238" s="456"/>
      <c r="BH238" s="233"/>
      <c r="BI238" s="233"/>
      <c r="BJ238" s="233"/>
      <c r="BK238" s="565"/>
      <c r="BL238" s="233"/>
      <c r="BM238" s="233"/>
      <c r="BN238" s="233"/>
      <c r="BO238" s="233"/>
      <c r="BP238" s="233"/>
      <c r="BQ238" s="233"/>
      <c r="BR238" s="233"/>
      <c r="BS238" s="233"/>
      <c r="BT238" s="233"/>
      <c r="BU238" s="233"/>
      <c r="BV238" s="233"/>
      <c r="BW238" s="233"/>
      <c r="BX238" s="233"/>
      <c r="BY238" s="233"/>
      <c r="BZ238" s="456"/>
      <c r="CA238" s="456"/>
      <c r="CB238" s="233"/>
      <c r="CC238" s="233"/>
      <c r="CD238" s="233"/>
      <c r="CE238" s="234"/>
      <c r="CF238" s="233"/>
      <c r="CG238" s="233"/>
      <c r="CH238" s="233"/>
      <c r="CI238" s="233"/>
      <c r="CJ238" s="233"/>
      <c r="CK238" s="233"/>
      <c r="CL238" s="456"/>
      <c r="CM238" s="456"/>
      <c r="CN238" s="233"/>
      <c r="CO238" s="456"/>
      <c r="CP238" s="456"/>
      <c r="CQ238" s="233"/>
      <c r="CR238" s="233"/>
      <c r="CS238" s="233"/>
      <c r="CT238" s="233"/>
      <c r="CU238" s="233"/>
      <c r="CV238" s="233"/>
      <c r="CW238" s="233">
        <f>CX238+CY238</f>
        <v>1686.3734999999999</v>
      </c>
      <c r="CX238" s="232">
        <v>1686.3734999999999</v>
      </c>
      <c r="CY238" s="233"/>
      <c r="CZ238" s="233"/>
      <c r="DA238" s="233"/>
      <c r="DB238" s="233"/>
      <c r="DC238" s="233"/>
      <c r="DD238" s="233"/>
      <c r="DE238" s="233"/>
      <c r="DF238" s="233"/>
      <c r="DG238" s="233"/>
      <c r="DH238" s="233"/>
      <c r="DI238" s="251">
        <f t="shared" si="638"/>
        <v>1650</v>
      </c>
      <c r="DJ238" s="233">
        <v>1650</v>
      </c>
      <c r="DK238" s="233"/>
      <c r="DL238" s="233"/>
      <c r="DM238" s="155">
        <f t="shared" si="640"/>
        <v>1650</v>
      </c>
      <c r="DN238" s="409">
        <f t="shared" si="641"/>
        <v>1</v>
      </c>
      <c r="DO238" s="233">
        <v>1650</v>
      </c>
      <c r="DP238" s="233"/>
      <c r="DQ238" s="233"/>
      <c r="DR238" s="233">
        <f t="shared" si="729"/>
        <v>0</v>
      </c>
      <c r="DS238" s="423">
        <f t="shared" si="658"/>
        <v>0</v>
      </c>
      <c r="DT238" s="233">
        <f>DJ238-DO238</f>
        <v>0</v>
      </c>
      <c r="DU238" s="233"/>
      <c r="DV238" s="233"/>
      <c r="DW238" s="233"/>
      <c r="DX238" s="171">
        <f t="shared" si="740"/>
        <v>0</v>
      </c>
      <c r="DY238" s="160">
        <f t="shared" si="738"/>
        <v>0</v>
      </c>
      <c r="DZ238" s="233"/>
      <c r="EA238" s="176">
        <f>DZ238/DJ238</f>
        <v>0</v>
      </c>
      <c r="EB238" s="233"/>
      <c r="EC238" s="176">
        <v>0</v>
      </c>
      <c r="ED238" s="233"/>
      <c r="EE238" s="176">
        <v>0</v>
      </c>
      <c r="EF238" s="251">
        <f>EN238+ES238</f>
        <v>1650</v>
      </c>
      <c r="EG238" s="188">
        <f t="shared" si="732"/>
        <v>1</v>
      </c>
      <c r="EH238" s="161">
        <f t="shared" si="643"/>
        <v>1</v>
      </c>
      <c r="EI238" s="188"/>
      <c r="EJ238" s="188"/>
      <c r="EK238" s="188"/>
      <c r="EL238" s="188"/>
      <c r="EM238" s="188"/>
      <c r="EN238" s="233">
        <v>1650</v>
      </c>
      <c r="EO238" s="238">
        <f t="shared" si="733"/>
        <v>1</v>
      </c>
      <c r="EP238" s="233"/>
      <c r="EQ238" s="233"/>
      <c r="ER238" s="233"/>
      <c r="ES238" s="233"/>
      <c r="ET238" s="233"/>
      <c r="EU238" s="171">
        <f t="shared" si="714"/>
        <v>0</v>
      </c>
      <c r="EV238" s="188">
        <f t="shared" si="644"/>
        <v>0</v>
      </c>
      <c r="EW238" s="233">
        <f t="shared" si="741"/>
        <v>0</v>
      </c>
      <c r="EX238" s="233"/>
      <c r="EY238" s="233"/>
      <c r="EZ238" s="232">
        <f t="shared" si="742"/>
        <v>1650</v>
      </c>
      <c r="FA238" s="161">
        <f t="shared" si="739"/>
        <v>1</v>
      </c>
      <c r="FB238" s="232">
        <v>1650</v>
      </c>
      <c r="FC238" s="161">
        <f>FB238/DJ238</f>
        <v>1</v>
      </c>
      <c r="FD238" s="232"/>
      <c r="FE238" s="233"/>
      <c r="FF238" s="233"/>
      <c r="FG238" s="233"/>
      <c r="FH238" s="232"/>
      <c r="FI238" s="161">
        <f t="shared" si="636"/>
        <v>0</v>
      </c>
      <c r="FJ238" s="232"/>
      <c r="FK238" s="161">
        <f t="shared" si="637"/>
        <v>0</v>
      </c>
      <c r="FL238" s="233"/>
      <c r="FM238" s="233"/>
      <c r="FN238" s="233"/>
      <c r="FO238" s="239"/>
      <c r="FP238" s="416"/>
      <c r="FQ238" s="416"/>
      <c r="FR238" s="416"/>
      <c r="FS238" s="416"/>
      <c r="FT238" s="416"/>
      <c r="FU238" s="416"/>
      <c r="FV238" s="416"/>
    </row>
    <row r="239" spans="2:178" s="553" customFormat="1" ht="204.75" customHeight="1" x14ac:dyDescent="0.25">
      <c r="B239" s="551" t="s">
        <v>382</v>
      </c>
      <c r="C239" s="271" t="s">
        <v>383</v>
      </c>
      <c r="D239" s="263"/>
      <c r="E239" s="264"/>
      <c r="F239" s="264"/>
      <c r="G239" s="264"/>
      <c r="H239" s="264"/>
      <c r="I239" s="264"/>
      <c r="J239" s="264"/>
      <c r="K239" s="264"/>
      <c r="L239" s="264"/>
      <c r="M239" s="264"/>
      <c r="N239" s="264"/>
      <c r="O239" s="264"/>
      <c r="P239" s="264"/>
      <c r="Q239" s="251"/>
      <c r="R239" s="251"/>
      <c r="S239" s="251"/>
      <c r="T239" s="251"/>
      <c r="U239" s="251"/>
      <c r="V239" s="251"/>
      <c r="W239" s="251"/>
      <c r="X239" s="251"/>
      <c r="Y239" s="251"/>
      <c r="Z239" s="251"/>
      <c r="AA239" s="251"/>
      <c r="AB239" s="251"/>
      <c r="AC239" s="251"/>
      <c r="AD239" s="251"/>
      <c r="AE239" s="251"/>
      <c r="AF239" s="251"/>
      <c r="AG239" s="251"/>
      <c r="AH239" s="251"/>
      <c r="AI239" s="251"/>
      <c r="AJ239" s="251"/>
      <c r="AK239" s="251"/>
      <c r="AL239" s="251"/>
      <c r="AM239" s="259"/>
      <c r="AN239" s="259"/>
      <c r="AO239" s="571"/>
      <c r="AP239" s="259"/>
      <c r="AQ239" s="259"/>
      <c r="AR239" s="258"/>
      <c r="AS239" s="251"/>
      <c r="AT239" s="251"/>
      <c r="AU239" s="251"/>
      <c r="AV239" s="251"/>
      <c r="AW239" s="251"/>
      <c r="AX239" s="251"/>
      <c r="AY239" s="251"/>
      <c r="AZ239" s="251"/>
      <c r="BA239" s="251"/>
      <c r="BB239" s="251"/>
      <c r="BC239" s="251"/>
      <c r="BD239" s="251"/>
      <c r="BE239" s="251"/>
      <c r="BF239" s="251"/>
      <c r="BG239" s="251"/>
      <c r="BH239" s="251"/>
      <c r="BI239" s="251"/>
      <c r="BJ239" s="251"/>
      <c r="BK239" s="575"/>
      <c r="BL239" s="251"/>
      <c r="BM239" s="251"/>
      <c r="BN239" s="251"/>
      <c r="BO239" s="251"/>
      <c r="BP239" s="251"/>
      <c r="BQ239" s="251"/>
      <c r="BR239" s="251"/>
      <c r="BS239" s="251"/>
      <c r="BT239" s="251"/>
      <c r="BU239" s="251"/>
      <c r="BV239" s="251"/>
      <c r="BW239" s="251"/>
      <c r="BX239" s="251"/>
      <c r="BY239" s="251"/>
      <c r="BZ239" s="251"/>
      <c r="CA239" s="251"/>
      <c r="CB239" s="251"/>
      <c r="CC239" s="251"/>
      <c r="CD239" s="251"/>
      <c r="CE239" s="258"/>
      <c r="CF239" s="251"/>
      <c r="CG239" s="251"/>
      <c r="CH239" s="251"/>
      <c r="CI239" s="251"/>
      <c r="CJ239" s="251"/>
      <c r="CK239" s="251"/>
      <c r="CL239" s="251"/>
      <c r="CM239" s="251"/>
      <c r="CN239" s="251"/>
      <c r="CO239" s="251"/>
      <c r="CP239" s="251"/>
      <c r="CQ239" s="251"/>
      <c r="CR239" s="251"/>
      <c r="CS239" s="251"/>
      <c r="CT239" s="251"/>
      <c r="CU239" s="251"/>
      <c r="CV239" s="251"/>
      <c r="CW239" s="251">
        <v>0</v>
      </c>
      <c r="CX239" s="251">
        <v>0</v>
      </c>
      <c r="CY239" s="251"/>
      <c r="CZ239" s="251"/>
      <c r="DA239" s="251"/>
      <c r="DB239" s="251"/>
      <c r="DC239" s="251"/>
      <c r="DD239" s="251"/>
      <c r="DE239" s="251"/>
      <c r="DF239" s="251">
        <f>DG239+DH239</f>
        <v>0</v>
      </c>
      <c r="DG239" s="251">
        <f>DJ239</f>
        <v>0</v>
      </c>
      <c r="DH239" s="251">
        <v>0</v>
      </c>
      <c r="DI239" s="251">
        <f t="shared" ref="DI239:DI249" si="743">DJ239+DK239+DL239</f>
        <v>192784.60573000001</v>
      </c>
      <c r="DJ239" s="251">
        <v>0</v>
      </c>
      <c r="DK239" s="251">
        <f>SUM(DK240:DK249)</f>
        <v>192784.60573000001</v>
      </c>
      <c r="DL239" s="251">
        <v>0</v>
      </c>
      <c r="DM239" s="171">
        <f t="shared" si="640"/>
        <v>119989.77099</v>
      </c>
      <c r="DN239" s="189">
        <f t="shared" si="641"/>
        <v>0.62240328026008929</v>
      </c>
      <c r="DO239" s="251">
        <v>0</v>
      </c>
      <c r="DP239" s="251">
        <f>DP240+DP241+DP242+DP243+DP244+DP245+DP246+DP248+DP249</f>
        <v>119989.77099</v>
      </c>
      <c r="DQ239" s="251">
        <v>0</v>
      </c>
      <c r="DR239" s="171">
        <f t="shared" ref="DR239" si="744">DT239+DU239+DV239</f>
        <v>61.283450000000698</v>
      </c>
      <c r="DS239" s="430">
        <f t="shared" si="658"/>
        <v>3.1788559967194584E-4</v>
      </c>
      <c r="DT239" s="251"/>
      <c r="DU239" s="251">
        <f>DU240+DU241+DU242+DU243+DU244+DU245+DU246+DU248+DU249</f>
        <v>61.283450000000698</v>
      </c>
      <c r="DV239" s="251"/>
      <c r="DW239" s="251"/>
      <c r="DX239" s="251">
        <f>DZ239+EB239+ED239</f>
        <v>86990.900229999999</v>
      </c>
      <c r="DY239" s="176">
        <f t="shared" si="738"/>
        <v>0.45123364441159308</v>
      </c>
      <c r="DZ239" s="251"/>
      <c r="EA239" s="176">
        <v>0</v>
      </c>
      <c r="EB239" s="251">
        <f>EB240+EB241+EB242+EB243+EB244+EB245+EB246+EB248+EB249</f>
        <v>86990.900229999999</v>
      </c>
      <c r="EC239" s="176">
        <f t="shared" ref="EC239:EC251" si="745">EB239/DK239</f>
        <v>0.45123364441159308</v>
      </c>
      <c r="ED239" s="251"/>
      <c r="EE239" s="176">
        <v>0</v>
      </c>
      <c r="EF239" s="251">
        <f>EP239</f>
        <v>192723.32227999999</v>
      </c>
      <c r="EG239" s="188">
        <f t="shared" si="732"/>
        <v>0.99968211440032795</v>
      </c>
      <c r="EH239" s="188">
        <f t="shared" si="643"/>
        <v>1.6061645979477837</v>
      </c>
      <c r="EI239" s="188"/>
      <c r="EJ239" s="188"/>
      <c r="EK239" s="188"/>
      <c r="EL239" s="188"/>
      <c r="EM239" s="188"/>
      <c r="EN239" s="251">
        <v>0</v>
      </c>
      <c r="EO239" s="188">
        <v>0</v>
      </c>
      <c r="EP239" s="251">
        <f>SUM(EP240:EP249)</f>
        <v>192723.32227999999</v>
      </c>
      <c r="EQ239" s="272">
        <f t="shared" ref="EQ239:EQ249" si="746">EP239/DK239</f>
        <v>0.99968211440032795</v>
      </c>
      <c r="ER239" s="251">
        <v>0</v>
      </c>
      <c r="ES239" s="272">
        <v>0</v>
      </c>
      <c r="ET239" s="251">
        <v>0</v>
      </c>
      <c r="EU239" s="171">
        <f t="shared" si="714"/>
        <v>61.283450000002517</v>
      </c>
      <c r="EV239" s="188">
        <f t="shared" si="644"/>
        <v>3.1788559967195528E-4</v>
      </c>
      <c r="EW239" s="251"/>
      <c r="EX239" s="251">
        <f>SUM(EX240:EX249)</f>
        <v>61.283450000002517</v>
      </c>
      <c r="EY239" s="251"/>
      <c r="EZ239" s="264">
        <f>FD239</f>
        <v>124119.10042</v>
      </c>
      <c r="FA239" s="188">
        <f t="shared" si="739"/>
        <v>0.64382267427427331</v>
      </c>
      <c r="FB239" s="264">
        <v>0</v>
      </c>
      <c r="FC239" s="188">
        <v>0</v>
      </c>
      <c r="FD239" s="264">
        <f>SUM(FD240:FD249)</f>
        <v>124119.10042</v>
      </c>
      <c r="FE239" s="272">
        <f t="shared" ref="FE239:FE255" si="747">FD239/DK239</f>
        <v>0.64382267427427331</v>
      </c>
      <c r="FF239" s="251"/>
      <c r="FG239" s="251"/>
      <c r="FH239" s="264"/>
      <c r="FI239" s="188">
        <f t="shared" si="636"/>
        <v>0</v>
      </c>
      <c r="FJ239" s="264"/>
      <c r="FK239" s="188" t="e">
        <f t="shared" si="637"/>
        <v>#DIV/0!</v>
      </c>
      <c r="FL239" s="251">
        <f>SUM(FL240:FL249)</f>
        <v>0</v>
      </c>
      <c r="FM239" s="251"/>
      <c r="FN239" s="251"/>
      <c r="FO239" s="267"/>
      <c r="FP239" s="266"/>
      <c r="FQ239" s="266"/>
      <c r="FR239" s="266"/>
      <c r="FS239" s="266"/>
      <c r="FT239" s="266"/>
      <c r="FU239" s="266"/>
      <c r="FV239" s="266"/>
    </row>
    <row r="240" spans="2:178" s="576" customFormat="1" ht="124.5" hidden="1" customHeight="1" x14ac:dyDescent="0.25">
      <c r="B240" s="558" t="s">
        <v>384</v>
      </c>
      <c r="C240" s="241" t="s">
        <v>385</v>
      </c>
      <c r="D240" s="263"/>
      <c r="E240" s="264"/>
      <c r="F240" s="264"/>
      <c r="G240" s="264"/>
      <c r="H240" s="264"/>
      <c r="I240" s="256"/>
      <c r="J240" s="256"/>
      <c r="K240" s="264"/>
      <c r="L240" s="264"/>
      <c r="M240" s="264"/>
      <c r="N240" s="264"/>
      <c r="O240" s="256"/>
      <c r="P240" s="256"/>
      <c r="Q240" s="251"/>
      <c r="R240" s="251"/>
      <c r="S240" s="251"/>
      <c r="T240" s="251"/>
      <c r="U240" s="251"/>
      <c r="V240" s="251"/>
      <c r="W240" s="251"/>
      <c r="X240" s="257"/>
      <c r="Y240" s="257"/>
      <c r="Z240" s="251"/>
      <c r="AA240" s="251"/>
      <c r="AB240" s="251"/>
      <c r="AC240" s="251"/>
      <c r="AD240" s="251"/>
      <c r="AE240" s="251"/>
      <c r="AF240" s="251"/>
      <c r="AG240" s="251"/>
      <c r="AH240" s="251"/>
      <c r="AI240" s="251"/>
      <c r="AJ240" s="251"/>
      <c r="AK240" s="251"/>
      <c r="AL240" s="251"/>
      <c r="AM240" s="259"/>
      <c r="AN240" s="259"/>
      <c r="AO240" s="571"/>
      <c r="AP240" s="259"/>
      <c r="AQ240" s="259"/>
      <c r="AR240" s="258"/>
      <c r="AS240" s="251"/>
      <c r="AT240" s="251"/>
      <c r="AU240" s="251"/>
      <c r="AV240" s="251"/>
      <c r="AW240" s="257"/>
      <c r="AX240" s="257"/>
      <c r="AY240" s="251"/>
      <c r="AZ240" s="251"/>
      <c r="BA240" s="251"/>
      <c r="BB240" s="251"/>
      <c r="BC240" s="251"/>
      <c r="BD240" s="251"/>
      <c r="BE240" s="251"/>
      <c r="BF240" s="257"/>
      <c r="BG240" s="257"/>
      <c r="BH240" s="251"/>
      <c r="BI240" s="251"/>
      <c r="BJ240" s="251"/>
      <c r="BK240" s="575"/>
      <c r="BL240" s="251"/>
      <c r="BM240" s="251"/>
      <c r="BN240" s="251"/>
      <c r="BO240" s="251"/>
      <c r="BP240" s="251"/>
      <c r="BQ240" s="251"/>
      <c r="BR240" s="251"/>
      <c r="BS240" s="251"/>
      <c r="BT240" s="251"/>
      <c r="BU240" s="251"/>
      <c r="BV240" s="251"/>
      <c r="BW240" s="251"/>
      <c r="BX240" s="251"/>
      <c r="BY240" s="251"/>
      <c r="BZ240" s="257"/>
      <c r="CA240" s="257"/>
      <c r="CB240" s="251"/>
      <c r="CC240" s="251"/>
      <c r="CD240" s="251"/>
      <c r="CE240" s="258"/>
      <c r="CF240" s="251"/>
      <c r="CG240" s="251"/>
      <c r="CH240" s="251"/>
      <c r="CI240" s="251"/>
      <c r="CJ240" s="251"/>
      <c r="CK240" s="251"/>
      <c r="CL240" s="257"/>
      <c r="CM240" s="257"/>
      <c r="CN240" s="251"/>
      <c r="CO240" s="257"/>
      <c r="CP240" s="257"/>
      <c r="CQ240" s="251"/>
      <c r="CR240" s="251"/>
      <c r="CS240" s="251"/>
      <c r="CT240" s="251"/>
      <c r="CU240" s="251"/>
      <c r="CV240" s="251"/>
      <c r="CW240" s="251"/>
      <c r="CX240" s="251"/>
      <c r="CY240" s="251"/>
      <c r="CZ240" s="251"/>
      <c r="DA240" s="251"/>
      <c r="DB240" s="251"/>
      <c r="DC240" s="251"/>
      <c r="DD240" s="251"/>
      <c r="DE240" s="251"/>
      <c r="DF240" s="251"/>
      <c r="DG240" s="251"/>
      <c r="DH240" s="251"/>
      <c r="DI240" s="251">
        <f t="shared" si="743"/>
        <v>1692</v>
      </c>
      <c r="DJ240" s="251"/>
      <c r="DK240" s="251">
        <f>1692</f>
        <v>1692</v>
      </c>
      <c r="DL240" s="251"/>
      <c r="DM240" s="155">
        <f t="shared" si="640"/>
        <v>1692</v>
      </c>
      <c r="DN240" s="409">
        <f t="shared" si="641"/>
        <v>1</v>
      </c>
      <c r="DO240" s="251"/>
      <c r="DP240" s="251">
        <f>'[7]на 01.12.2019_к кадр сов'!EP240+282</f>
        <v>1692</v>
      </c>
      <c r="DQ240" s="251"/>
      <c r="DR240" s="251">
        <f>DT240+DU240+DV240</f>
        <v>0</v>
      </c>
      <c r="DS240" s="423">
        <f t="shared" si="658"/>
        <v>0</v>
      </c>
      <c r="DT240" s="251"/>
      <c r="DU240" s="251">
        <f t="shared" ref="DU240:DU249" si="748">DK240-DP240</f>
        <v>0</v>
      </c>
      <c r="DV240" s="251"/>
      <c r="DW240" s="251"/>
      <c r="DX240" s="251">
        <f t="shared" ref="DX240:DX249" si="749">DZ240+EB240+ED240</f>
        <v>1269</v>
      </c>
      <c r="DY240" s="160">
        <f t="shared" si="738"/>
        <v>0.75</v>
      </c>
      <c r="DZ240" s="251"/>
      <c r="EA240" s="176">
        <v>0</v>
      </c>
      <c r="EB240" s="251">
        <v>1269</v>
      </c>
      <c r="EC240" s="176">
        <f t="shared" si="745"/>
        <v>0.75</v>
      </c>
      <c r="ED240" s="251"/>
      <c r="EE240" s="176">
        <v>0</v>
      </c>
      <c r="EF240" s="251">
        <f>EP240</f>
        <v>1692</v>
      </c>
      <c r="EG240" s="188">
        <f t="shared" si="732"/>
        <v>1</v>
      </c>
      <c r="EH240" s="161">
        <f t="shared" si="643"/>
        <v>1</v>
      </c>
      <c r="EI240" s="188"/>
      <c r="EJ240" s="188"/>
      <c r="EK240" s="188"/>
      <c r="EL240" s="188"/>
      <c r="EM240" s="188"/>
      <c r="EN240" s="233">
        <v>0</v>
      </c>
      <c r="EO240" s="238">
        <v>0</v>
      </c>
      <c r="EP240" s="233">
        <v>1692</v>
      </c>
      <c r="EQ240" s="238">
        <f t="shared" si="746"/>
        <v>1</v>
      </c>
      <c r="ER240" s="233">
        <v>0</v>
      </c>
      <c r="ES240" s="238">
        <v>0</v>
      </c>
      <c r="ET240" s="251"/>
      <c r="EU240" s="171">
        <f t="shared" si="714"/>
        <v>0</v>
      </c>
      <c r="EV240" s="188">
        <f t="shared" si="644"/>
        <v>0</v>
      </c>
      <c r="EW240" s="251"/>
      <c r="EX240" s="251">
        <f>DK240-EP240</f>
        <v>0</v>
      </c>
      <c r="EY240" s="251"/>
      <c r="EZ240" s="264">
        <f>FD240</f>
        <v>1692</v>
      </c>
      <c r="FA240" s="161">
        <f t="shared" si="739"/>
        <v>1</v>
      </c>
      <c r="FB240" s="264"/>
      <c r="FC240" s="161">
        <v>0</v>
      </c>
      <c r="FD240" s="264">
        <v>1692</v>
      </c>
      <c r="FE240" s="272">
        <f t="shared" si="747"/>
        <v>1</v>
      </c>
      <c r="FF240" s="251"/>
      <c r="FG240" s="251"/>
      <c r="FH240" s="264"/>
      <c r="FI240" s="161">
        <f t="shared" si="636"/>
        <v>0</v>
      </c>
      <c r="FJ240" s="264"/>
      <c r="FK240" s="161" t="e">
        <f t="shared" si="637"/>
        <v>#DIV/0!</v>
      </c>
      <c r="FL240" s="251"/>
      <c r="FM240" s="251"/>
      <c r="FN240" s="251"/>
      <c r="FO240" s="267"/>
      <c r="FP240" s="438"/>
      <c r="FQ240" s="438"/>
      <c r="FR240" s="438"/>
      <c r="FS240" s="438"/>
      <c r="FT240" s="438"/>
      <c r="FU240" s="438"/>
      <c r="FV240" s="438"/>
    </row>
    <row r="241" spans="2:178" s="576" customFormat="1" ht="78.75" hidden="1" customHeight="1" x14ac:dyDescent="0.25">
      <c r="B241" s="558" t="s">
        <v>386</v>
      </c>
      <c r="C241" s="241" t="s">
        <v>387</v>
      </c>
      <c r="D241" s="263"/>
      <c r="E241" s="264"/>
      <c r="F241" s="264"/>
      <c r="G241" s="264"/>
      <c r="H241" s="264"/>
      <c r="I241" s="256"/>
      <c r="J241" s="256"/>
      <c r="K241" s="264"/>
      <c r="L241" s="264"/>
      <c r="M241" s="264"/>
      <c r="N241" s="264"/>
      <c r="O241" s="256"/>
      <c r="P241" s="256"/>
      <c r="Q241" s="251"/>
      <c r="R241" s="251"/>
      <c r="S241" s="251"/>
      <c r="T241" s="251"/>
      <c r="U241" s="251"/>
      <c r="V241" s="251"/>
      <c r="W241" s="251"/>
      <c r="X241" s="257"/>
      <c r="Y241" s="257"/>
      <c r="Z241" s="251"/>
      <c r="AA241" s="251"/>
      <c r="AB241" s="251"/>
      <c r="AC241" s="251"/>
      <c r="AD241" s="251"/>
      <c r="AE241" s="251"/>
      <c r="AF241" s="251"/>
      <c r="AG241" s="251"/>
      <c r="AH241" s="251"/>
      <c r="AI241" s="251"/>
      <c r="AJ241" s="251"/>
      <c r="AK241" s="251"/>
      <c r="AL241" s="251"/>
      <c r="AM241" s="259"/>
      <c r="AN241" s="259"/>
      <c r="AO241" s="571"/>
      <c r="AP241" s="259"/>
      <c r="AQ241" s="259"/>
      <c r="AR241" s="258"/>
      <c r="AS241" s="251"/>
      <c r="AT241" s="251"/>
      <c r="AU241" s="251"/>
      <c r="AV241" s="251"/>
      <c r="AW241" s="257"/>
      <c r="AX241" s="257"/>
      <c r="AY241" s="251"/>
      <c r="AZ241" s="251"/>
      <c r="BA241" s="251"/>
      <c r="BB241" s="251"/>
      <c r="BC241" s="251"/>
      <c r="BD241" s="251"/>
      <c r="BE241" s="251"/>
      <c r="BF241" s="257"/>
      <c r="BG241" s="257"/>
      <c r="BH241" s="251"/>
      <c r="BI241" s="251"/>
      <c r="BJ241" s="251"/>
      <c r="BK241" s="575"/>
      <c r="BL241" s="251"/>
      <c r="BM241" s="251"/>
      <c r="BN241" s="251"/>
      <c r="BO241" s="251"/>
      <c r="BP241" s="251"/>
      <c r="BQ241" s="251"/>
      <c r="BR241" s="251"/>
      <c r="BS241" s="251"/>
      <c r="BT241" s="251"/>
      <c r="BU241" s="251"/>
      <c r="BV241" s="251"/>
      <c r="BW241" s="251"/>
      <c r="BX241" s="251"/>
      <c r="BY241" s="251"/>
      <c r="BZ241" s="257"/>
      <c r="CA241" s="257"/>
      <c r="CB241" s="251"/>
      <c r="CC241" s="251"/>
      <c r="CD241" s="251"/>
      <c r="CE241" s="258"/>
      <c r="CF241" s="251"/>
      <c r="CG241" s="251"/>
      <c r="CH241" s="251"/>
      <c r="CI241" s="251"/>
      <c r="CJ241" s="251"/>
      <c r="CK241" s="251"/>
      <c r="CL241" s="257"/>
      <c r="CM241" s="257"/>
      <c r="CN241" s="251"/>
      <c r="CO241" s="257"/>
      <c r="CP241" s="257"/>
      <c r="CQ241" s="251"/>
      <c r="CR241" s="251"/>
      <c r="CS241" s="251"/>
      <c r="CT241" s="251"/>
      <c r="CU241" s="251"/>
      <c r="CV241" s="251"/>
      <c r="CW241" s="251"/>
      <c r="CX241" s="251"/>
      <c r="CY241" s="251"/>
      <c r="CZ241" s="251"/>
      <c r="DA241" s="251"/>
      <c r="DB241" s="251"/>
      <c r="DC241" s="251"/>
      <c r="DD241" s="251"/>
      <c r="DE241" s="251"/>
      <c r="DF241" s="251"/>
      <c r="DG241" s="251"/>
      <c r="DH241" s="251"/>
      <c r="DI241" s="251">
        <f t="shared" si="743"/>
        <v>552</v>
      </c>
      <c r="DJ241" s="251"/>
      <c r="DK241" s="251">
        <v>552</v>
      </c>
      <c r="DL241" s="251"/>
      <c r="DM241" s="155">
        <f t="shared" si="640"/>
        <v>552</v>
      </c>
      <c r="DN241" s="409">
        <f t="shared" si="641"/>
        <v>1</v>
      </c>
      <c r="DO241" s="251"/>
      <c r="DP241" s="251">
        <v>552</v>
      </c>
      <c r="DQ241" s="251"/>
      <c r="DR241" s="251">
        <f t="shared" ref="DR241:DR251" si="750">DT241+DU241+DV241</f>
        <v>0</v>
      </c>
      <c r="DS241" s="423">
        <f t="shared" si="658"/>
        <v>0</v>
      </c>
      <c r="DT241" s="251"/>
      <c r="DU241" s="251">
        <f t="shared" si="748"/>
        <v>0</v>
      </c>
      <c r="DV241" s="251"/>
      <c r="DW241" s="251"/>
      <c r="DX241" s="251">
        <f t="shared" si="749"/>
        <v>552</v>
      </c>
      <c r="DY241" s="160">
        <f t="shared" si="738"/>
        <v>1</v>
      </c>
      <c r="DZ241" s="251"/>
      <c r="EA241" s="176">
        <v>0</v>
      </c>
      <c r="EB241" s="251">
        <v>552</v>
      </c>
      <c r="EC241" s="176">
        <f t="shared" si="745"/>
        <v>1</v>
      </c>
      <c r="ED241" s="251"/>
      <c r="EE241" s="176">
        <v>0</v>
      </c>
      <c r="EF241" s="251">
        <f>EP241</f>
        <v>552</v>
      </c>
      <c r="EG241" s="188">
        <f t="shared" si="732"/>
        <v>1</v>
      </c>
      <c r="EH241" s="161">
        <f t="shared" si="643"/>
        <v>1</v>
      </c>
      <c r="EI241" s="188"/>
      <c r="EJ241" s="188"/>
      <c r="EK241" s="188"/>
      <c r="EL241" s="188"/>
      <c r="EM241" s="188"/>
      <c r="EN241" s="233">
        <v>0</v>
      </c>
      <c r="EO241" s="238">
        <v>0</v>
      </c>
      <c r="EP241" s="233">
        <v>552</v>
      </c>
      <c r="EQ241" s="238">
        <f t="shared" si="746"/>
        <v>1</v>
      </c>
      <c r="ER241" s="233">
        <v>0</v>
      </c>
      <c r="ES241" s="238">
        <v>0</v>
      </c>
      <c r="ET241" s="251"/>
      <c r="EU241" s="171">
        <f t="shared" si="714"/>
        <v>0</v>
      </c>
      <c r="EV241" s="188">
        <f t="shared" si="644"/>
        <v>0</v>
      </c>
      <c r="EW241" s="251"/>
      <c r="EX241" s="251">
        <f t="shared" ref="EX241:EX249" si="751">DK241-EP241</f>
        <v>0</v>
      </c>
      <c r="EY241" s="251"/>
      <c r="EZ241" s="264">
        <f>FD241</f>
        <v>552</v>
      </c>
      <c r="FA241" s="161">
        <f t="shared" si="739"/>
        <v>1</v>
      </c>
      <c r="FB241" s="264"/>
      <c r="FC241" s="161">
        <v>0</v>
      </c>
      <c r="FD241" s="264">
        <v>552</v>
      </c>
      <c r="FE241" s="272">
        <f t="shared" si="747"/>
        <v>1</v>
      </c>
      <c r="FF241" s="251"/>
      <c r="FG241" s="251"/>
      <c r="FH241" s="264"/>
      <c r="FI241" s="161">
        <f t="shared" si="636"/>
        <v>0</v>
      </c>
      <c r="FJ241" s="264"/>
      <c r="FK241" s="161" t="e">
        <f t="shared" si="637"/>
        <v>#DIV/0!</v>
      </c>
      <c r="FL241" s="251"/>
      <c r="FM241" s="251"/>
      <c r="FN241" s="251"/>
      <c r="FO241" s="267"/>
      <c r="FP241" s="438"/>
      <c r="FQ241" s="438"/>
      <c r="FR241" s="438"/>
      <c r="FS241" s="438"/>
      <c r="FT241" s="438"/>
      <c r="FU241" s="438"/>
      <c r="FV241" s="438"/>
    </row>
    <row r="242" spans="2:178" s="576" customFormat="1" ht="79.5" hidden="1" customHeight="1" x14ac:dyDescent="0.25">
      <c r="B242" s="558" t="s">
        <v>388</v>
      </c>
      <c r="C242" s="241" t="s">
        <v>389</v>
      </c>
      <c r="D242" s="263"/>
      <c r="E242" s="264"/>
      <c r="F242" s="264"/>
      <c r="G242" s="264"/>
      <c r="H242" s="264"/>
      <c r="I242" s="256"/>
      <c r="J242" s="256"/>
      <c r="K242" s="264"/>
      <c r="L242" s="264"/>
      <c r="M242" s="264"/>
      <c r="N242" s="264"/>
      <c r="O242" s="256"/>
      <c r="P242" s="256"/>
      <c r="Q242" s="251"/>
      <c r="R242" s="251"/>
      <c r="S242" s="251"/>
      <c r="T242" s="251"/>
      <c r="U242" s="251"/>
      <c r="V242" s="251"/>
      <c r="W242" s="251"/>
      <c r="X242" s="257"/>
      <c r="Y242" s="257"/>
      <c r="Z242" s="251"/>
      <c r="AA242" s="251"/>
      <c r="AB242" s="251"/>
      <c r="AC242" s="251"/>
      <c r="AD242" s="251"/>
      <c r="AE242" s="251"/>
      <c r="AF242" s="251"/>
      <c r="AG242" s="251"/>
      <c r="AH242" s="251"/>
      <c r="AI242" s="251"/>
      <c r="AJ242" s="251"/>
      <c r="AK242" s="251"/>
      <c r="AL242" s="251"/>
      <c r="AM242" s="259"/>
      <c r="AN242" s="259"/>
      <c r="AO242" s="571"/>
      <c r="AP242" s="259"/>
      <c r="AQ242" s="259"/>
      <c r="AR242" s="258"/>
      <c r="AS242" s="251"/>
      <c r="AT242" s="251"/>
      <c r="AU242" s="251"/>
      <c r="AV242" s="251"/>
      <c r="AW242" s="257"/>
      <c r="AX242" s="257"/>
      <c r="AY242" s="251"/>
      <c r="AZ242" s="251"/>
      <c r="BA242" s="251"/>
      <c r="BB242" s="251"/>
      <c r="BC242" s="251"/>
      <c r="BD242" s="251"/>
      <c r="BE242" s="251"/>
      <c r="BF242" s="257"/>
      <c r="BG242" s="257"/>
      <c r="BH242" s="251"/>
      <c r="BI242" s="251"/>
      <c r="BJ242" s="251"/>
      <c r="BK242" s="575"/>
      <c r="BL242" s="251"/>
      <c r="BM242" s="251"/>
      <c r="BN242" s="251"/>
      <c r="BO242" s="251"/>
      <c r="BP242" s="251"/>
      <c r="BQ242" s="251"/>
      <c r="BR242" s="251"/>
      <c r="BS242" s="251"/>
      <c r="BT242" s="251"/>
      <c r="BU242" s="251"/>
      <c r="BV242" s="251"/>
      <c r="BW242" s="251"/>
      <c r="BX242" s="251"/>
      <c r="BY242" s="251"/>
      <c r="BZ242" s="257"/>
      <c r="CA242" s="257"/>
      <c r="CB242" s="251"/>
      <c r="CC242" s="251"/>
      <c r="CD242" s="251"/>
      <c r="CE242" s="258"/>
      <c r="CF242" s="251"/>
      <c r="CG242" s="251"/>
      <c r="CH242" s="251"/>
      <c r="CI242" s="251"/>
      <c r="CJ242" s="251"/>
      <c r="CK242" s="251"/>
      <c r="CL242" s="257"/>
      <c r="CM242" s="257"/>
      <c r="CN242" s="251"/>
      <c r="CO242" s="257"/>
      <c r="CP242" s="257"/>
      <c r="CQ242" s="251"/>
      <c r="CR242" s="251"/>
      <c r="CS242" s="251"/>
      <c r="CT242" s="251"/>
      <c r="CU242" s="251"/>
      <c r="CV242" s="251"/>
      <c r="CW242" s="251"/>
      <c r="CX242" s="251"/>
      <c r="CY242" s="251"/>
      <c r="CZ242" s="251"/>
      <c r="DA242" s="251"/>
      <c r="DB242" s="251"/>
      <c r="DC242" s="251"/>
      <c r="DD242" s="251"/>
      <c r="DE242" s="251"/>
      <c r="DF242" s="251"/>
      <c r="DG242" s="251"/>
      <c r="DH242" s="251"/>
      <c r="DI242" s="251">
        <f t="shared" si="743"/>
        <v>14857.92</v>
      </c>
      <c r="DJ242" s="251"/>
      <c r="DK242" s="251">
        <v>14857.92</v>
      </c>
      <c r="DL242" s="251"/>
      <c r="DM242" s="155">
        <f t="shared" si="640"/>
        <v>14857.92</v>
      </c>
      <c r="DN242" s="409">
        <f t="shared" si="641"/>
        <v>1</v>
      </c>
      <c r="DO242" s="251"/>
      <c r="DP242" s="251">
        <v>14857.92</v>
      </c>
      <c r="DQ242" s="251"/>
      <c r="DR242" s="251">
        <f t="shared" si="750"/>
        <v>0</v>
      </c>
      <c r="DS242" s="423">
        <f t="shared" si="658"/>
        <v>0</v>
      </c>
      <c r="DT242" s="251"/>
      <c r="DU242" s="251">
        <f t="shared" si="748"/>
        <v>0</v>
      </c>
      <c r="DV242" s="251"/>
      <c r="DW242" s="251"/>
      <c r="DX242" s="251">
        <f t="shared" si="749"/>
        <v>0</v>
      </c>
      <c r="DY242" s="160">
        <f t="shared" si="738"/>
        <v>0</v>
      </c>
      <c r="DZ242" s="251"/>
      <c r="EA242" s="176">
        <v>0</v>
      </c>
      <c r="EB242" s="251"/>
      <c r="EC242" s="176">
        <f t="shared" si="745"/>
        <v>0</v>
      </c>
      <c r="ED242" s="251"/>
      <c r="EE242" s="176">
        <v>0</v>
      </c>
      <c r="EF242" s="251">
        <f t="shared" ref="EF242:EF251" si="752">EP242</f>
        <v>14857.92</v>
      </c>
      <c r="EG242" s="188">
        <f t="shared" si="732"/>
        <v>1</v>
      </c>
      <c r="EH242" s="161">
        <f t="shared" si="643"/>
        <v>1</v>
      </c>
      <c r="EI242" s="188"/>
      <c r="EJ242" s="188"/>
      <c r="EK242" s="188"/>
      <c r="EL242" s="188"/>
      <c r="EM242" s="188"/>
      <c r="EN242" s="233">
        <v>0</v>
      </c>
      <c r="EO242" s="238">
        <v>0</v>
      </c>
      <c r="EP242" s="233">
        <v>14857.92</v>
      </c>
      <c r="EQ242" s="238">
        <f t="shared" si="746"/>
        <v>1</v>
      </c>
      <c r="ER242" s="233">
        <v>0</v>
      </c>
      <c r="ES242" s="238">
        <v>0</v>
      </c>
      <c r="ET242" s="251"/>
      <c r="EU242" s="171">
        <f t="shared" si="714"/>
        <v>0</v>
      </c>
      <c r="EV242" s="188">
        <f t="shared" si="644"/>
        <v>0</v>
      </c>
      <c r="EW242" s="251"/>
      <c r="EX242" s="251">
        <f t="shared" si="751"/>
        <v>0</v>
      </c>
      <c r="EY242" s="251"/>
      <c r="EZ242" s="264">
        <f>FD242</f>
        <v>14857.92</v>
      </c>
      <c r="FA242" s="161">
        <f t="shared" si="739"/>
        <v>1</v>
      </c>
      <c r="FB242" s="264"/>
      <c r="FC242" s="161">
        <v>0</v>
      </c>
      <c r="FD242" s="264">
        <v>14857.92</v>
      </c>
      <c r="FE242" s="272">
        <f t="shared" si="747"/>
        <v>1</v>
      </c>
      <c r="FF242" s="251"/>
      <c r="FG242" s="251"/>
      <c r="FH242" s="264"/>
      <c r="FI242" s="161">
        <f t="shared" si="636"/>
        <v>0</v>
      </c>
      <c r="FJ242" s="264"/>
      <c r="FK242" s="161" t="e">
        <f t="shared" si="637"/>
        <v>#DIV/0!</v>
      </c>
      <c r="FL242" s="251"/>
      <c r="FM242" s="251"/>
      <c r="FN242" s="251"/>
      <c r="FO242" s="267"/>
      <c r="FP242" s="438"/>
      <c r="FQ242" s="438"/>
      <c r="FR242" s="438"/>
      <c r="FS242" s="438"/>
      <c r="FT242" s="438"/>
      <c r="FU242" s="438"/>
      <c r="FV242" s="438"/>
    </row>
    <row r="243" spans="2:178" s="576" customFormat="1" ht="114.75" hidden="1" customHeight="1" x14ac:dyDescent="0.25">
      <c r="B243" s="558" t="s">
        <v>390</v>
      </c>
      <c r="C243" s="241" t="s">
        <v>391</v>
      </c>
      <c r="D243" s="263"/>
      <c r="E243" s="264"/>
      <c r="F243" s="264"/>
      <c r="G243" s="264"/>
      <c r="H243" s="264"/>
      <c r="I243" s="256"/>
      <c r="J243" s="256"/>
      <c r="K243" s="264"/>
      <c r="L243" s="264"/>
      <c r="M243" s="264"/>
      <c r="N243" s="264"/>
      <c r="O243" s="256"/>
      <c r="P243" s="256"/>
      <c r="Q243" s="251"/>
      <c r="R243" s="251"/>
      <c r="S243" s="251"/>
      <c r="T243" s="251"/>
      <c r="U243" s="251"/>
      <c r="V243" s="251"/>
      <c r="W243" s="251"/>
      <c r="X243" s="257"/>
      <c r="Y243" s="257"/>
      <c r="Z243" s="251"/>
      <c r="AA243" s="251"/>
      <c r="AB243" s="251"/>
      <c r="AC243" s="251"/>
      <c r="AD243" s="251"/>
      <c r="AE243" s="251"/>
      <c r="AF243" s="251"/>
      <c r="AG243" s="251"/>
      <c r="AH243" s="251"/>
      <c r="AI243" s="251"/>
      <c r="AJ243" s="251"/>
      <c r="AK243" s="251"/>
      <c r="AL243" s="251"/>
      <c r="AM243" s="259"/>
      <c r="AN243" s="259"/>
      <c r="AO243" s="571"/>
      <c r="AP243" s="259"/>
      <c r="AQ243" s="259"/>
      <c r="AR243" s="258"/>
      <c r="AS243" s="251"/>
      <c r="AT243" s="251"/>
      <c r="AU243" s="251"/>
      <c r="AV243" s="251"/>
      <c r="AW243" s="257"/>
      <c r="AX243" s="257"/>
      <c r="AY243" s="251"/>
      <c r="AZ243" s="251"/>
      <c r="BA243" s="251"/>
      <c r="BB243" s="251"/>
      <c r="BC243" s="251"/>
      <c r="BD243" s="251"/>
      <c r="BE243" s="251"/>
      <c r="BF243" s="257"/>
      <c r="BG243" s="257"/>
      <c r="BH243" s="251"/>
      <c r="BI243" s="251"/>
      <c r="BJ243" s="251"/>
      <c r="BK243" s="575"/>
      <c r="BL243" s="251"/>
      <c r="BM243" s="251"/>
      <c r="BN243" s="251"/>
      <c r="BO243" s="251"/>
      <c r="BP243" s="251"/>
      <c r="BQ243" s="251"/>
      <c r="BR243" s="251"/>
      <c r="BS243" s="251"/>
      <c r="BT243" s="251"/>
      <c r="BU243" s="251"/>
      <c r="BV243" s="251"/>
      <c r="BW243" s="251"/>
      <c r="BX243" s="251"/>
      <c r="BY243" s="251"/>
      <c r="BZ243" s="257"/>
      <c r="CA243" s="257"/>
      <c r="CB243" s="251"/>
      <c r="CC243" s="251"/>
      <c r="CD243" s="251"/>
      <c r="CE243" s="258"/>
      <c r="CF243" s="251"/>
      <c r="CG243" s="251"/>
      <c r="CH243" s="251"/>
      <c r="CI243" s="251"/>
      <c r="CJ243" s="251"/>
      <c r="CK243" s="251"/>
      <c r="CL243" s="257"/>
      <c r="CM243" s="257"/>
      <c r="CN243" s="251"/>
      <c r="CO243" s="257"/>
      <c r="CP243" s="257"/>
      <c r="CQ243" s="251"/>
      <c r="CR243" s="251"/>
      <c r="CS243" s="251"/>
      <c r="CT243" s="251"/>
      <c r="CU243" s="251"/>
      <c r="CV243" s="251"/>
      <c r="CW243" s="251"/>
      <c r="CX243" s="251"/>
      <c r="CY243" s="251"/>
      <c r="CZ243" s="251"/>
      <c r="DA243" s="251"/>
      <c r="DB243" s="251"/>
      <c r="DC243" s="251"/>
      <c r="DD243" s="251"/>
      <c r="DE243" s="251"/>
      <c r="DF243" s="251"/>
      <c r="DG243" s="251"/>
      <c r="DH243" s="251"/>
      <c r="DI243" s="251">
        <f t="shared" si="743"/>
        <v>5585.1145800000004</v>
      </c>
      <c r="DJ243" s="251"/>
      <c r="DK243" s="251">
        <v>5585.1145800000004</v>
      </c>
      <c r="DL243" s="251"/>
      <c r="DM243" s="155">
        <f t="shared" si="640"/>
        <v>5585.1145800000004</v>
      </c>
      <c r="DN243" s="409">
        <f t="shared" si="641"/>
        <v>1</v>
      </c>
      <c r="DO243" s="251"/>
      <c r="DP243" s="251">
        <v>5585.1145800000004</v>
      </c>
      <c r="DQ243" s="251"/>
      <c r="DR243" s="251">
        <f t="shared" si="750"/>
        <v>0</v>
      </c>
      <c r="DS243" s="423">
        <f t="shared" si="658"/>
        <v>0</v>
      </c>
      <c r="DT243" s="251"/>
      <c r="DU243" s="251">
        <f t="shared" si="748"/>
        <v>0</v>
      </c>
      <c r="DV243" s="251"/>
      <c r="DW243" s="251"/>
      <c r="DX243" s="251">
        <f t="shared" si="749"/>
        <v>4093.3978499999998</v>
      </c>
      <c r="DY243" s="160">
        <f t="shared" si="738"/>
        <v>0.73291206319351809</v>
      </c>
      <c r="DZ243" s="251"/>
      <c r="EA243" s="176">
        <v>0</v>
      </c>
      <c r="EB243" s="251">
        <v>4093.3978499999998</v>
      </c>
      <c r="EC243" s="176">
        <f t="shared" si="745"/>
        <v>0.73291206319351809</v>
      </c>
      <c r="ED243" s="251"/>
      <c r="EE243" s="176">
        <v>0</v>
      </c>
      <c r="EF243" s="251">
        <f t="shared" si="752"/>
        <v>5585.1145800000004</v>
      </c>
      <c r="EG243" s="188">
        <f t="shared" si="732"/>
        <v>1</v>
      </c>
      <c r="EH243" s="161">
        <f t="shared" si="643"/>
        <v>1</v>
      </c>
      <c r="EI243" s="188"/>
      <c r="EJ243" s="188"/>
      <c r="EK243" s="188"/>
      <c r="EL243" s="188"/>
      <c r="EM243" s="188"/>
      <c r="EN243" s="233">
        <v>0</v>
      </c>
      <c r="EO243" s="238">
        <v>0</v>
      </c>
      <c r="EP243" s="233">
        <f>5585.11458</f>
        <v>5585.1145800000004</v>
      </c>
      <c r="EQ243" s="238">
        <f t="shared" si="746"/>
        <v>1</v>
      </c>
      <c r="ER243" s="233">
        <v>0</v>
      </c>
      <c r="ES243" s="238">
        <v>0</v>
      </c>
      <c r="ET243" s="251"/>
      <c r="EU243" s="171">
        <f t="shared" si="714"/>
        <v>0</v>
      </c>
      <c r="EV243" s="188">
        <f t="shared" si="644"/>
        <v>0</v>
      </c>
      <c r="EW243" s="251"/>
      <c r="EX243" s="251">
        <f t="shared" si="751"/>
        <v>0</v>
      </c>
      <c r="EY243" s="251"/>
      <c r="EZ243" s="264">
        <f t="shared" ref="EZ243:EZ248" si="753">FD243</f>
        <v>5529.6978300000001</v>
      </c>
      <c r="FA243" s="161">
        <f t="shared" si="739"/>
        <v>0.9900777774195636</v>
      </c>
      <c r="FB243" s="264"/>
      <c r="FC243" s="161">
        <v>0</v>
      </c>
      <c r="FD243" s="264">
        <v>5529.6978300000001</v>
      </c>
      <c r="FE243" s="272">
        <f t="shared" si="747"/>
        <v>0.9900777774195636</v>
      </c>
      <c r="FF243" s="251"/>
      <c r="FG243" s="251"/>
      <c r="FH243" s="264"/>
      <c r="FI243" s="161">
        <f t="shared" si="636"/>
        <v>0</v>
      </c>
      <c r="FJ243" s="264"/>
      <c r="FK243" s="161" t="e">
        <f t="shared" si="637"/>
        <v>#DIV/0!</v>
      </c>
      <c r="FL243" s="251"/>
      <c r="FM243" s="251"/>
      <c r="FN243" s="251"/>
      <c r="FO243" s="267"/>
      <c r="FP243" s="438"/>
      <c r="FQ243" s="438"/>
      <c r="FR243" s="438"/>
      <c r="FS243" s="438"/>
      <c r="FT243" s="438"/>
      <c r="FU243" s="438"/>
      <c r="FV243" s="438"/>
    </row>
    <row r="244" spans="2:178" s="576" customFormat="1" ht="68.25" hidden="1" customHeight="1" x14ac:dyDescent="0.25">
      <c r="B244" s="558" t="s">
        <v>392</v>
      </c>
      <c r="C244" s="241" t="s">
        <v>393</v>
      </c>
      <c r="D244" s="263"/>
      <c r="E244" s="264"/>
      <c r="F244" s="264"/>
      <c r="G244" s="264"/>
      <c r="H244" s="264"/>
      <c r="I244" s="256"/>
      <c r="J244" s="256"/>
      <c r="K244" s="264"/>
      <c r="L244" s="264"/>
      <c r="M244" s="264"/>
      <c r="N244" s="264"/>
      <c r="O244" s="256"/>
      <c r="P244" s="256"/>
      <c r="Q244" s="251"/>
      <c r="R244" s="251"/>
      <c r="S244" s="251"/>
      <c r="T244" s="251"/>
      <c r="U244" s="251"/>
      <c r="V244" s="251"/>
      <c r="W244" s="251"/>
      <c r="X244" s="257"/>
      <c r="Y244" s="257"/>
      <c r="Z244" s="251"/>
      <c r="AA244" s="251"/>
      <c r="AB244" s="251"/>
      <c r="AC244" s="251"/>
      <c r="AD244" s="251"/>
      <c r="AE244" s="251"/>
      <c r="AF244" s="251"/>
      <c r="AG244" s="251"/>
      <c r="AH244" s="251"/>
      <c r="AI244" s="251"/>
      <c r="AJ244" s="251"/>
      <c r="AK244" s="251"/>
      <c r="AL244" s="251"/>
      <c r="AM244" s="259"/>
      <c r="AN244" s="259"/>
      <c r="AO244" s="571"/>
      <c r="AP244" s="259"/>
      <c r="AQ244" s="259"/>
      <c r="AR244" s="258"/>
      <c r="AS244" s="251"/>
      <c r="AT244" s="251"/>
      <c r="AU244" s="251"/>
      <c r="AV244" s="251"/>
      <c r="AW244" s="257"/>
      <c r="AX244" s="257"/>
      <c r="AY244" s="251"/>
      <c r="AZ244" s="251"/>
      <c r="BA244" s="251"/>
      <c r="BB244" s="251"/>
      <c r="BC244" s="251"/>
      <c r="BD244" s="251"/>
      <c r="BE244" s="251"/>
      <c r="BF244" s="257"/>
      <c r="BG244" s="257"/>
      <c r="BH244" s="251"/>
      <c r="BI244" s="251"/>
      <c r="BJ244" s="251"/>
      <c r="BK244" s="575"/>
      <c r="BL244" s="251"/>
      <c r="BM244" s="251"/>
      <c r="BN244" s="251"/>
      <c r="BO244" s="251"/>
      <c r="BP244" s="251"/>
      <c r="BQ244" s="251"/>
      <c r="BR244" s="251"/>
      <c r="BS244" s="251"/>
      <c r="BT244" s="251"/>
      <c r="BU244" s="251"/>
      <c r="BV244" s="251"/>
      <c r="BW244" s="251"/>
      <c r="BX244" s="251"/>
      <c r="BY244" s="251"/>
      <c r="BZ244" s="257"/>
      <c r="CA244" s="257"/>
      <c r="CB244" s="251"/>
      <c r="CC244" s="251"/>
      <c r="CD244" s="251"/>
      <c r="CE244" s="258"/>
      <c r="CF244" s="251"/>
      <c r="CG244" s="251"/>
      <c r="CH244" s="251"/>
      <c r="CI244" s="251"/>
      <c r="CJ244" s="251"/>
      <c r="CK244" s="251"/>
      <c r="CL244" s="257"/>
      <c r="CM244" s="257"/>
      <c r="CN244" s="251"/>
      <c r="CO244" s="257"/>
      <c r="CP244" s="257"/>
      <c r="CQ244" s="251"/>
      <c r="CR244" s="251"/>
      <c r="CS244" s="251"/>
      <c r="CT244" s="251"/>
      <c r="CU244" s="251"/>
      <c r="CV244" s="251"/>
      <c r="CW244" s="251"/>
      <c r="CX244" s="251"/>
      <c r="CY244" s="251"/>
      <c r="CZ244" s="251"/>
      <c r="DA244" s="251"/>
      <c r="DB244" s="251"/>
      <c r="DC244" s="251"/>
      <c r="DD244" s="251"/>
      <c r="DE244" s="251"/>
      <c r="DF244" s="251"/>
      <c r="DG244" s="251"/>
      <c r="DH244" s="251"/>
      <c r="DI244" s="251">
        <f t="shared" si="743"/>
        <v>61414.947160000003</v>
      </c>
      <c r="DJ244" s="251"/>
      <c r="DK244" s="251">
        <v>61414.947160000003</v>
      </c>
      <c r="DL244" s="251"/>
      <c r="DM244" s="155">
        <f t="shared" si="640"/>
        <v>61401.802920000002</v>
      </c>
      <c r="DN244" s="409">
        <f t="shared" si="641"/>
        <v>0.99978597653164536</v>
      </c>
      <c r="DO244" s="251"/>
      <c r="DP244" s="251">
        <f>DK244-13.14424</f>
        <v>61401.802920000002</v>
      </c>
      <c r="DQ244" s="251"/>
      <c r="DR244" s="251">
        <f t="shared" si="750"/>
        <v>13.144240000001446</v>
      </c>
      <c r="DS244" s="423">
        <f t="shared" si="658"/>
        <v>2.1402346835466113E-4</v>
      </c>
      <c r="DT244" s="251"/>
      <c r="DU244" s="251">
        <f t="shared" si="748"/>
        <v>13.144240000001446</v>
      </c>
      <c r="DV244" s="251"/>
      <c r="DW244" s="251"/>
      <c r="DX244" s="251">
        <f t="shared" si="749"/>
        <v>40273.29724</v>
      </c>
      <c r="DY244" s="160">
        <f t="shared" si="738"/>
        <v>0.65575725621124181</v>
      </c>
      <c r="DZ244" s="251"/>
      <c r="EA244" s="176">
        <v>0</v>
      </c>
      <c r="EB244" s="251">
        <v>40273.29724</v>
      </c>
      <c r="EC244" s="176">
        <f t="shared" si="745"/>
        <v>0.65575725621124181</v>
      </c>
      <c r="ED244" s="251"/>
      <c r="EE244" s="176">
        <v>0</v>
      </c>
      <c r="EF244" s="251">
        <f t="shared" si="752"/>
        <v>61401.802920000002</v>
      </c>
      <c r="EG244" s="188">
        <f t="shared" si="732"/>
        <v>0.99978597653164536</v>
      </c>
      <c r="EH244" s="161">
        <f t="shared" si="643"/>
        <v>1</v>
      </c>
      <c r="EI244" s="188"/>
      <c r="EJ244" s="188"/>
      <c r="EK244" s="188"/>
      <c r="EL244" s="188"/>
      <c r="EM244" s="188"/>
      <c r="EN244" s="233">
        <v>0</v>
      </c>
      <c r="EO244" s="238">
        <v>0</v>
      </c>
      <c r="EP244" s="233">
        <v>61401.802920000002</v>
      </c>
      <c r="EQ244" s="238">
        <f t="shared" si="746"/>
        <v>0.99978597653164536</v>
      </c>
      <c r="ER244" s="233">
        <v>0</v>
      </c>
      <c r="ES244" s="238">
        <v>0</v>
      </c>
      <c r="ET244" s="251"/>
      <c r="EU244" s="171">
        <f t="shared" si="714"/>
        <v>13.144240000001446</v>
      </c>
      <c r="EV244" s="188">
        <f t="shared" si="644"/>
        <v>2.1402346835466113E-4</v>
      </c>
      <c r="EW244" s="251"/>
      <c r="EX244" s="251">
        <f t="shared" si="751"/>
        <v>13.144240000001446</v>
      </c>
      <c r="EY244" s="251"/>
      <c r="EZ244" s="264">
        <f t="shared" si="753"/>
        <v>60365.157330000002</v>
      </c>
      <c r="FA244" s="161">
        <f t="shared" si="739"/>
        <v>0.9829066069654826</v>
      </c>
      <c r="FB244" s="264"/>
      <c r="FC244" s="161">
        <v>0</v>
      </c>
      <c r="FD244" s="264">
        <v>60365.157330000002</v>
      </c>
      <c r="FE244" s="272">
        <f t="shared" si="747"/>
        <v>0.9829066069654826</v>
      </c>
      <c r="FF244" s="251"/>
      <c r="FG244" s="251"/>
      <c r="FH244" s="264"/>
      <c r="FI244" s="161">
        <f t="shared" si="636"/>
        <v>0</v>
      </c>
      <c r="FJ244" s="264"/>
      <c r="FK244" s="161" t="e">
        <f t="shared" si="637"/>
        <v>#DIV/0!</v>
      </c>
      <c r="FL244" s="251"/>
      <c r="FM244" s="251"/>
      <c r="FN244" s="251"/>
      <c r="FO244" s="267"/>
      <c r="FP244" s="438"/>
      <c r="FQ244" s="438"/>
      <c r="FR244" s="438"/>
      <c r="FS244" s="438"/>
      <c r="FT244" s="438"/>
      <c r="FU244" s="438"/>
      <c r="FV244" s="438"/>
    </row>
    <row r="245" spans="2:178" s="576" customFormat="1" ht="68.25" hidden="1" customHeight="1" x14ac:dyDescent="0.25">
      <c r="B245" s="558" t="s">
        <v>394</v>
      </c>
      <c r="C245" s="241" t="s">
        <v>395</v>
      </c>
      <c r="D245" s="263"/>
      <c r="E245" s="264"/>
      <c r="F245" s="264"/>
      <c r="G245" s="264"/>
      <c r="H245" s="264"/>
      <c r="I245" s="256"/>
      <c r="J245" s="256"/>
      <c r="K245" s="264"/>
      <c r="L245" s="264"/>
      <c r="M245" s="264"/>
      <c r="N245" s="264"/>
      <c r="O245" s="256"/>
      <c r="P245" s="256"/>
      <c r="Q245" s="251"/>
      <c r="R245" s="251"/>
      <c r="S245" s="251"/>
      <c r="T245" s="251"/>
      <c r="U245" s="251"/>
      <c r="V245" s="251"/>
      <c r="W245" s="251"/>
      <c r="X245" s="257"/>
      <c r="Y245" s="257"/>
      <c r="Z245" s="251"/>
      <c r="AA245" s="251"/>
      <c r="AB245" s="251"/>
      <c r="AC245" s="251"/>
      <c r="AD245" s="251"/>
      <c r="AE245" s="251"/>
      <c r="AF245" s="251"/>
      <c r="AG245" s="251"/>
      <c r="AH245" s="251"/>
      <c r="AI245" s="251"/>
      <c r="AJ245" s="251"/>
      <c r="AK245" s="251"/>
      <c r="AL245" s="251"/>
      <c r="AM245" s="259"/>
      <c r="AN245" s="259"/>
      <c r="AO245" s="571"/>
      <c r="AP245" s="259"/>
      <c r="AQ245" s="259"/>
      <c r="AR245" s="258"/>
      <c r="AS245" s="251"/>
      <c r="AT245" s="251"/>
      <c r="AU245" s="251"/>
      <c r="AV245" s="251"/>
      <c r="AW245" s="257"/>
      <c r="AX245" s="257"/>
      <c r="AY245" s="251"/>
      <c r="AZ245" s="251"/>
      <c r="BA245" s="251"/>
      <c r="BB245" s="251"/>
      <c r="BC245" s="251"/>
      <c r="BD245" s="251"/>
      <c r="BE245" s="251"/>
      <c r="BF245" s="257"/>
      <c r="BG245" s="257"/>
      <c r="BH245" s="251"/>
      <c r="BI245" s="251"/>
      <c r="BJ245" s="251"/>
      <c r="BK245" s="575"/>
      <c r="BL245" s="251"/>
      <c r="BM245" s="251"/>
      <c r="BN245" s="251"/>
      <c r="BO245" s="251"/>
      <c r="BP245" s="251"/>
      <c r="BQ245" s="251"/>
      <c r="BR245" s="251"/>
      <c r="BS245" s="251"/>
      <c r="BT245" s="251"/>
      <c r="BU245" s="251"/>
      <c r="BV245" s="251"/>
      <c r="BW245" s="251"/>
      <c r="BX245" s="251"/>
      <c r="BY245" s="251"/>
      <c r="BZ245" s="257"/>
      <c r="CA245" s="257"/>
      <c r="CB245" s="251"/>
      <c r="CC245" s="251"/>
      <c r="CD245" s="251"/>
      <c r="CE245" s="258"/>
      <c r="CF245" s="251"/>
      <c r="CG245" s="251"/>
      <c r="CH245" s="251"/>
      <c r="CI245" s="251"/>
      <c r="CJ245" s="251"/>
      <c r="CK245" s="251"/>
      <c r="CL245" s="257"/>
      <c r="CM245" s="257"/>
      <c r="CN245" s="251"/>
      <c r="CO245" s="257"/>
      <c r="CP245" s="257"/>
      <c r="CQ245" s="251"/>
      <c r="CR245" s="251"/>
      <c r="CS245" s="251"/>
      <c r="CT245" s="251"/>
      <c r="CU245" s="251"/>
      <c r="CV245" s="251"/>
      <c r="CW245" s="251"/>
      <c r="CX245" s="251"/>
      <c r="CY245" s="251"/>
      <c r="CZ245" s="251"/>
      <c r="DA245" s="251"/>
      <c r="DB245" s="251"/>
      <c r="DC245" s="251"/>
      <c r="DD245" s="251"/>
      <c r="DE245" s="251"/>
      <c r="DF245" s="251"/>
      <c r="DG245" s="251"/>
      <c r="DH245" s="251"/>
      <c r="DI245" s="251">
        <f t="shared" si="743"/>
        <v>1970.15921</v>
      </c>
      <c r="DJ245" s="251"/>
      <c r="DK245" s="251">
        <v>1970.15921</v>
      </c>
      <c r="DL245" s="251"/>
      <c r="DM245" s="155">
        <f t="shared" si="640"/>
        <v>1970.15921</v>
      </c>
      <c r="DN245" s="409">
        <f t="shared" si="641"/>
        <v>1</v>
      </c>
      <c r="DO245" s="251"/>
      <c r="DP245" s="251">
        <v>1970.15921</v>
      </c>
      <c r="DQ245" s="251"/>
      <c r="DR245" s="251">
        <f t="shared" si="750"/>
        <v>0</v>
      </c>
      <c r="DS245" s="423">
        <f t="shared" si="658"/>
        <v>0</v>
      </c>
      <c r="DT245" s="251"/>
      <c r="DU245" s="251">
        <f t="shared" si="748"/>
        <v>0</v>
      </c>
      <c r="DV245" s="251"/>
      <c r="DW245" s="251"/>
      <c r="DX245" s="251">
        <f t="shared" si="749"/>
        <v>1674.40921</v>
      </c>
      <c r="DY245" s="160">
        <f t="shared" si="738"/>
        <v>0.84988522831106628</v>
      </c>
      <c r="DZ245" s="251"/>
      <c r="EA245" s="176">
        <v>0</v>
      </c>
      <c r="EB245" s="251">
        <v>1674.40921</v>
      </c>
      <c r="EC245" s="176">
        <f t="shared" si="745"/>
        <v>0.84988522831106628</v>
      </c>
      <c r="ED245" s="251"/>
      <c r="EE245" s="176">
        <v>0</v>
      </c>
      <c r="EF245" s="251">
        <f t="shared" si="752"/>
        <v>1970.15921</v>
      </c>
      <c r="EG245" s="188">
        <f t="shared" si="732"/>
        <v>1</v>
      </c>
      <c r="EH245" s="161">
        <f t="shared" si="643"/>
        <v>1</v>
      </c>
      <c r="EI245" s="188"/>
      <c r="EJ245" s="188"/>
      <c r="EK245" s="188"/>
      <c r="EL245" s="188"/>
      <c r="EM245" s="188"/>
      <c r="EN245" s="233">
        <v>0</v>
      </c>
      <c r="EO245" s="238">
        <v>0</v>
      </c>
      <c r="EP245" s="233">
        <v>1970.15921</v>
      </c>
      <c r="EQ245" s="238">
        <f t="shared" si="746"/>
        <v>1</v>
      </c>
      <c r="ER245" s="233">
        <v>0</v>
      </c>
      <c r="ES245" s="238">
        <v>0</v>
      </c>
      <c r="ET245" s="251"/>
      <c r="EU245" s="171">
        <f t="shared" si="714"/>
        <v>0</v>
      </c>
      <c r="EV245" s="188">
        <f t="shared" si="644"/>
        <v>0</v>
      </c>
      <c r="EW245" s="251"/>
      <c r="EX245" s="251">
        <f t="shared" si="751"/>
        <v>0</v>
      </c>
      <c r="EY245" s="251"/>
      <c r="EZ245" s="264">
        <f t="shared" si="753"/>
        <v>1674.40921</v>
      </c>
      <c r="FA245" s="161">
        <f t="shared" si="739"/>
        <v>0.84988522831106628</v>
      </c>
      <c r="FB245" s="264"/>
      <c r="FC245" s="161">
        <v>0</v>
      </c>
      <c r="FD245" s="264">
        <v>1674.40921</v>
      </c>
      <c r="FE245" s="272">
        <f t="shared" si="747"/>
        <v>0.84988522831106628</v>
      </c>
      <c r="FF245" s="251"/>
      <c r="FG245" s="251"/>
      <c r="FH245" s="264"/>
      <c r="FI245" s="161">
        <f t="shared" si="636"/>
        <v>0</v>
      </c>
      <c r="FJ245" s="264"/>
      <c r="FK245" s="161" t="e">
        <f t="shared" si="637"/>
        <v>#DIV/0!</v>
      </c>
      <c r="FL245" s="251"/>
      <c r="FM245" s="251"/>
      <c r="FN245" s="251"/>
      <c r="FO245" s="267"/>
      <c r="FP245" s="438"/>
      <c r="FQ245" s="438"/>
      <c r="FR245" s="438"/>
      <c r="FS245" s="438"/>
      <c r="FT245" s="438"/>
      <c r="FU245" s="438"/>
      <c r="FV245" s="438"/>
    </row>
    <row r="246" spans="2:178" s="576" customFormat="1" ht="68.25" hidden="1" customHeight="1" x14ac:dyDescent="0.25">
      <c r="B246" s="558" t="s">
        <v>396</v>
      </c>
      <c r="C246" s="241" t="s">
        <v>397</v>
      </c>
      <c r="D246" s="263"/>
      <c r="E246" s="264"/>
      <c r="F246" s="264"/>
      <c r="G246" s="264"/>
      <c r="H246" s="264"/>
      <c r="I246" s="256"/>
      <c r="J246" s="256"/>
      <c r="K246" s="264"/>
      <c r="L246" s="264"/>
      <c r="M246" s="264"/>
      <c r="N246" s="264"/>
      <c r="O246" s="256"/>
      <c r="P246" s="256"/>
      <c r="Q246" s="251"/>
      <c r="R246" s="251"/>
      <c r="S246" s="251"/>
      <c r="T246" s="251"/>
      <c r="U246" s="251"/>
      <c r="V246" s="251"/>
      <c r="W246" s="251"/>
      <c r="X246" s="257"/>
      <c r="Y246" s="257"/>
      <c r="Z246" s="251"/>
      <c r="AA246" s="251"/>
      <c r="AB246" s="251"/>
      <c r="AC246" s="251"/>
      <c r="AD246" s="251"/>
      <c r="AE246" s="251"/>
      <c r="AF246" s="251"/>
      <c r="AG246" s="251"/>
      <c r="AH246" s="251"/>
      <c r="AI246" s="251"/>
      <c r="AJ246" s="251"/>
      <c r="AK246" s="251"/>
      <c r="AL246" s="251"/>
      <c r="AM246" s="259"/>
      <c r="AN246" s="259"/>
      <c r="AO246" s="571"/>
      <c r="AP246" s="259"/>
      <c r="AQ246" s="259"/>
      <c r="AR246" s="258"/>
      <c r="AS246" s="251"/>
      <c r="AT246" s="251"/>
      <c r="AU246" s="251"/>
      <c r="AV246" s="251"/>
      <c r="AW246" s="257"/>
      <c r="AX246" s="257"/>
      <c r="AY246" s="251"/>
      <c r="AZ246" s="251"/>
      <c r="BA246" s="251"/>
      <c r="BB246" s="251"/>
      <c r="BC246" s="251"/>
      <c r="BD246" s="251"/>
      <c r="BE246" s="251"/>
      <c r="BF246" s="257"/>
      <c r="BG246" s="257"/>
      <c r="BH246" s="251"/>
      <c r="BI246" s="251"/>
      <c r="BJ246" s="251"/>
      <c r="BK246" s="575"/>
      <c r="BL246" s="251"/>
      <c r="BM246" s="251"/>
      <c r="BN246" s="251"/>
      <c r="BO246" s="251"/>
      <c r="BP246" s="251"/>
      <c r="BQ246" s="251"/>
      <c r="BR246" s="251"/>
      <c r="BS246" s="251"/>
      <c r="BT246" s="251"/>
      <c r="BU246" s="251"/>
      <c r="BV246" s="251"/>
      <c r="BW246" s="251"/>
      <c r="BX246" s="251"/>
      <c r="BY246" s="251"/>
      <c r="BZ246" s="257"/>
      <c r="CA246" s="257"/>
      <c r="CB246" s="251"/>
      <c r="CC246" s="251"/>
      <c r="CD246" s="251"/>
      <c r="CE246" s="258"/>
      <c r="CF246" s="251"/>
      <c r="CG246" s="251"/>
      <c r="CH246" s="251"/>
      <c r="CI246" s="251"/>
      <c r="CJ246" s="251"/>
      <c r="CK246" s="251"/>
      <c r="CL246" s="257"/>
      <c r="CM246" s="257"/>
      <c r="CN246" s="251"/>
      <c r="CO246" s="257"/>
      <c r="CP246" s="257"/>
      <c r="CQ246" s="251"/>
      <c r="CR246" s="251"/>
      <c r="CS246" s="251"/>
      <c r="CT246" s="251"/>
      <c r="CU246" s="251"/>
      <c r="CV246" s="251"/>
      <c r="CW246" s="251"/>
      <c r="CX246" s="251"/>
      <c r="CY246" s="251"/>
      <c r="CZ246" s="251"/>
      <c r="DA246" s="251"/>
      <c r="DB246" s="251"/>
      <c r="DC246" s="251"/>
      <c r="DD246" s="251"/>
      <c r="DE246" s="251"/>
      <c r="DF246" s="251"/>
      <c r="DG246" s="251"/>
      <c r="DH246" s="251"/>
      <c r="DI246" s="251">
        <f t="shared" si="743"/>
        <v>8253.6223699999991</v>
      </c>
      <c r="DJ246" s="251"/>
      <c r="DK246" s="251">
        <v>8253.6223699999991</v>
      </c>
      <c r="DL246" s="251"/>
      <c r="DM246" s="155">
        <f t="shared" si="640"/>
        <v>8253.5422699999999</v>
      </c>
      <c r="DN246" s="409">
        <f t="shared" si="641"/>
        <v>0.99999029517024063</v>
      </c>
      <c r="DO246" s="251"/>
      <c r="DP246" s="251">
        <f>DK246-0.07037-0.00973</f>
        <v>8253.5422699999999</v>
      </c>
      <c r="DQ246" s="251"/>
      <c r="DR246" s="251">
        <f t="shared" si="750"/>
        <v>8.0099999999220017E-2</v>
      </c>
      <c r="DS246" s="423">
        <f t="shared" si="658"/>
        <v>9.7048297593993302E-6</v>
      </c>
      <c r="DT246" s="251"/>
      <c r="DU246" s="251">
        <f t="shared" si="748"/>
        <v>8.0099999999220017E-2</v>
      </c>
      <c r="DV246" s="251"/>
      <c r="DW246" s="251"/>
      <c r="DX246" s="251">
        <f t="shared" si="749"/>
        <v>38602.223969999999</v>
      </c>
      <c r="DY246" s="160">
        <f t="shared" si="738"/>
        <v>4.6770038947153818</v>
      </c>
      <c r="DZ246" s="251"/>
      <c r="EA246" s="176">
        <v>0</v>
      </c>
      <c r="EB246" s="251">
        <v>38602.223969999999</v>
      </c>
      <c r="EC246" s="176">
        <f t="shared" si="745"/>
        <v>4.6770038947153818</v>
      </c>
      <c r="ED246" s="251"/>
      <c r="EE246" s="176">
        <v>0</v>
      </c>
      <c r="EF246" s="251">
        <f t="shared" si="752"/>
        <v>8253.6126399999994</v>
      </c>
      <c r="EG246" s="188">
        <f t="shared" si="732"/>
        <v>0.99999882112367589</v>
      </c>
      <c r="EH246" s="161">
        <f t="shared" si="643"/>
        <v>1.0000085260361791</v>
      </c>
      <c r="EI246" s="188"/>
      <c r="EJ246" s="188"/>
      <c r="EK246" s="188"/>
      <c r="EL246" s="188"/>
      <c r="EM246" s="188"/>
      <c r="EN246" s="233">
        <v>0</v>
      </c>
      <c r="EO246" s="238">
        <v>0</v>
      </c>
      <c r="EP246" s="233">
        <v>8253.6126399999994</v>
      </c>
      <c r="EQ246" s="238">
        <f t="shared" si="746"/>
        <v>0.99999882112367589</v>
      </c>
      <c r="ER246" s="233">
        <v>0</v>
      </c>
      <c r="ES246" s="238">
        <v>0</v>
      </c>
      <c r="ET246" s="251"/>
      <c r="EU246" s="171">
        <f t="shared" si="714"/>
        <v>9.7299999997630948E-3</v>
      </c>
      <c r="EV246" s="188">
        <f t="shared" si="644"/>
        <v>1.1788763240646175E-6</v>
      </c>
      <c r="EW246" s="251"/>
      <c r="EX246" s="251">
        <f t="shared" si="751"/>
        <v>9.7299999997630948E-3</v>
      </c>
      <c r="EY246" s="251"/>
      <c r="EZ246" s="264">
        <f t="shared" si="753"/>
        <v>38604.531239999997</v>
      </c>
      <c r="FA246" s="161">
        <f t="shared" si="739"/>
        <v>4.6772834410644357</v>
      </c>
      <c r="FB246" s="264"/>
      <c r="FC246" s="161">
        <v>0</v>
      </c>
      <c r="FD246" s="264">
        <v>38604.531239999997</v>
      </c>
      <c r="FE246" s="272">
        <f t="shared" si="747"/>
        <v>4.6772834410644357</v>
      </c>
      <c r="FF246" s="251"/>
      <c r="FG246" s="251"/>
      <c r="FH246" s="264"/>
      <c r="FI246" s="161">
        <f t="shared" si="636"/>
        <v>0</v>
      </c>
      <c r="FJ246" s="264"/>
      <c r="FK246" s="161" t="e">
        <f t="shared" si="637"/>
        <v>#DIV/0!</v>
      </c>
      <c r="FL246" s="251"/>
      <c r="FM246" s="251"/>
      <c r="FN246" s="251"/>
      <c r="FO246" s="267"/>
      <c r="FP246" s="438"/>
      <c r="FQ246" s="438"/>
      <c r="FR246" s="438"/>
      <c r="FS246" s="438"/>
      <c r="FT246" s="438"/>
      <c r="FU246" s="438"/>
      <c r="FV246" s="438"/>
    </row>
    <row r="247" spans="2:178" s="576" customFormat="1" ht="68.25" hidden="1" customHeight="1" x14ac:dyDescent="0.25">
      <c r="B247" s="558" t="s">
        <v>398</v>
      </c>
      <c r="C247" s="241" t="s">
        <v>399</v>
      </c>
      <c r="D247" s="263"/>
      <c r="E247" s="264"/>
      <c r="F247" s="264"/>
      <c r="G247" s="264"/>
      <c r="H247" s="264"/>
      <c r="I247" s="256"/>
      <c r="J247" s="256"/>
      <c r="K247" s="264"/>
      <c r="L247" s="264"/>
      <c r="M247" s="264"/>
      <c r="N247" s="264"/>
      <c r="O247" s="256"/>
      <c r="P247" s="256"/>
      <c r="Q247" s="251"/>
      <c r="R247" s="251"/>
      <c r="S247" s="251"/>
      <c r="T247" s="251"/>
      <c r="U247" s="251"/>
      <c r="V247" s="251"/>
      <c r="W247" s="251"/>
      <c r="X247" s="257"/>
      <c r="Y247" s="257"/>
      <c r="Z247" s="251"/>
      <c r="AA247" s="251"/>
      <c r="AB247" s="251"/>
      <c r="AC247" s="251"/>
      <c r="AD247" s="251"/>
      <c r="AE247" s="251"/>
      <c r="AF247" s="251"/>
      <c r="AG247" s="251"/>
      <c r="AH247" s="251"/>
      <c r="AI247" s="251"/>
      <c r="AJ247" s="251"/>
      <c r="AK247" s="251"/>
      <c r="AL247" s="251"/>
      <c r="AM247" s="259"/>
      <c r="AN247" s="259"/>
      <c r="AO247" s="571"/>
      <c r="AP247" s="259"/>
      <c r="AQ247" s="259"/>
      <c r="AR247" s="258"/>
      <c r="AS247" s="251"/>
      <c r="AT247" s="251"/>
      <c r="AU247" s="251"/>
      <c r="AV247" s="251"/>
      <c r="AW247" s="257"/>
      <c r="AX247" s="257"/>
      <c r="AY247" s="251"/>
      <c r="AZ247" s="251"/>
      <c r="BA247" s="251"/>
      <c r="BB247" s="251"/>
      <c r="BC247" s="251"/>
      <c r="BD247" s="251"/>
      <c r="BE247" s="251"/>
      <c r="BF247" s="257"/>
      <c r="BG247" s="257"/>
      <c r="BH247" s="251"/>
      <c r="BI247" s="251"/>
      <c r="BJ247" s="251"/>
      <c r="BK247" s="575"/>
      <c r="BL247" s="251"/>
      <c r="BM247" s="251"/>
      <c r="BN247" s="251"/>
      <c r="BO247" s="251"/>
      <c r="BP247" s="251"/>
      <c r="BQ247" s="251"/>
      <c r="BR247" s="251"/>
      <c r="BS247" s="251"/>
      <c r="BT247" s="251"/>
      <c r="BU247" s="251"/>
      <c r="BV247" s="251"/>
      <c r="BW247" s="251"/>
      <c r="BX247" s="251"/>
      <c r="BY247" s="251"/>
      <c r="BZ247" s="257"/>
      <c r="CA247" s="257"/>
      <c r="CB247" s="251"/>
      <c r="CC247" s="251"/>
      <c r="CD247" s="251"/>
      <c r="CE247" s="258"/>
      <c r="CF247" s="251"/>
      <c r="CG247" s="251"/>
      <c r="CH247" s="251"/>
      <c r="CI247" s="251"/>
      <c r="CJ247" s="251"/>
      <c r="CK247" s="251"/>
      <c r="CL247" s="257"/>
      <c r="CM247" s="257"/>
      <c r="CN247" s="251"/>
      <c r="CO247" s="257"/>
      <c r="CP247" s="257"/>
      <c r="CQ247" s="251"/>
      <c r="CR247" s="251"/>
      <c r="CS247" s="251"/>
      <c r="CT247" s="251"/>
      <c r="CU247" s="251"/>
      <c r="CV247" s="251"/>
      <c r="CW247" s="251"/>
      <c r="CX247" s="251"/>
      <c r="CY247" s="251"/>
      <c r="CZ247" s="251"/>
      <c r="DA247" s="251"/>
      <c r="DB247" s="251"/>
      <c r="DC247" s="251"/>
      <c r="DD247" s="251"/>
      <c r="DE247" s="251"/>
      <c r="DF247" s="251"/>
      <c r="DG247" s="251"/>
      <c r="DH247" s="251"/>
      <c r="DI247" s="251">
        <f t="shared" si="743"/>
        <v>72733.551290000003</v>
      </c>
      <c r="DJ247" s="251"/>
      <c r="DK247" s="251">
        <v>72733.551290000003</v>
      </c>
      <c r="DL247" s="251"/>
      <c r="DM247" s="155"/>
      <c r="DN247" s="409"/>
      <c r="DO247" s="251"/>
      <c r="DP247" s="251"/>
      <c r="DQ247" s="251"/>
      <c r="DR247" s="251"/>
      <c r="DS247" s="423"/>
      <c r="DT247" s="251"/>
      <c r="DU247" s="251"/>
      <c r="DV247" s="251"/>
      <c r="DW247" s="251"/>
      <c r="DX247" s="251"/>
      <c r="DY247" s="160"/>
      <c r="DZ247" s="251"/>
      <c r="EA247" s="176"/>
      <c r="EB247" s="251"/>
      <c r="EC247" s="176"/>
      <c r="ED247" s="251"/>
      <c r="EE247" s="176"/>
      <c r="EF247" s="251">
        <f t="shared" si="752"/>
        <v>72733.480920000002</v>
      </c>
      <c r="EG247" s="188">
        <f t="shared" si="732"/>
        <v>0.99999903249602484</v>
      </c>
      <c r="EH247" s="161"/>
      <c r="EI247" s="188"/>
      <c r="EJ247" s="188"/>
      <c r="EK247" s="188"/>
      <c r="EL247" s="188"/>
      <c r="EM247" s="188"/>
      <c r="EN247" s="233"/>
      <c r="EO247" s="238">
        <v>0</v>
      </c>
      <c r="EP247" s="233">
        <v>72733.480920000002</v>
      </c>
      <c r="EQ247" s="238">
        <f t="shared" si="746"/>
        <v>0.99999903249602484</v>
      </c>
      <c r="ER247" s="233">
        <v>0</v>
      </c>
      <c r="ES247" s="238">
        <v>0</v>
      </c>
      <c r="ET247" s="251"/>
      <c r="EU247" s="171">
        <f t="shared" si="714"/>
        <v>7.0370000001275912E-2</v>
      </c>
      <c r="EV247" s="188">
        <f t="shared" si="644"/>
        <v>9.6750397516958507E-7</v>
      </c>
      <c r="EW247" s="251"/>
      <c r="EX247" s="251">
        <f t="shared" si="751"/>
        <v>7.0370000001275912E-2</v>
      </c>
      <c r="EY247" s="251"/>
      <c r="EZ247" s="264"/>
      <c r="FA247" s="161"/>
      <c r="FB247" s="264"/>
      <c r="FC247" s="161"/>
      <c r="FD247" s="264"/>
      <c r="FE247" s="272"/>
      <c r="FF247" s="251"/>
      <c r="FG247" s="251"/>
      <c r="FH247" s="264"/>
      <c r="FI247" s="161"/>
      <c r="FJ247" s="264"/>
      <c r="FK247" s="161"/>
      <c r="FL247" s="251"/>
      <c r="FM247" s="251"/>
      <c r="FN247" s="251"/>
      <c r="FO247" s="267"/>
      <c r="FP247" s="438"/>
      <c r="FQ247" s="438"/>
      <c r="FR247" s="438"/>
      <c r="FS247" s="438"/>
      <c r="FT247" s="438"/>
      <c r="FU247" s="438"/>
      <c r="FV247" s="438"/>
    </row>
    <row r="248" spans="2:178" s="576" customFormat="1" ht="77.25" hidden="1" customHeight="1" x14ac:dyDescent="0.25">
      <c r="B248" s="558" t="s">
        <v>400</v>
      </c>
      <c r="C248" s="241" t="s">
        <v>401</v>
      </c>
      <c r="D248" s="263"/>
      <c r="E248" s="264"/>
      <c r="F248" s="264"/>
      <c r="G248" s="264"/>
      <c r="H248" s="264"/>
      <c r="I248" s="256"/>
      <c r="J248" s="256"/>
      <c r="K248" s="264"/>
      <c r="L248" s="264"/>
      <c r="M248" s="264"/>
      <c r="N248" s="264"/>
      <c r="O248" s="256"/>
      <c r="P248" s="256"/>
      <c r="Q248" s="251"/>
      <c r="R248" s="251"/>
      <c r="S248" s="251"/>
      <c r="T248" s="251"/>
      <c r="U248" s="251"/>
      <c r="V248" s="251"/>
      <c r="W248" s="251"/>
      <c r="X248" s="257"/>
      <c r="Y248" s="257"/>
      <c r="Z248" s="251"/>
      <c r="AA248" s="251"/>
      <c r="AB248" s="251"/>
      <c r="AC248" s="251"/>
      <c r="AD248" s="251"/>
      <c r="AE248" s="251"/>
      <c r="AF248" s="251"/>
      <c r="AG248" s="251"/>
      <c r="AH248" s="251"/>
      <c r="AI248" s="251"/>
      <c r="AJ248" s="251"/>
      <c r="AK248" s="251"/>
      <c r="AL248" s="251"/>
      <c r="AM248" s="259"/>
      <c r="AN248" s="259"/>
      <c r="AO248" s="571"/>
      <c r="AP248" s="259"/>
      <c r="AQ248" s="259"/>
      <c r="AR248" s="258"/>
      <c r="AS248" s="251"/>
      <c r="AT248" s="251"/>
      <c r="AU248" s="251"/>
      <c r="AV248" s="251"/>
      <c r="AW248" s="257"/>
      <c r="AX248" s="257"/>
      <c r="AY248" s="251"/>
      <c r="AZ248" s="251"/>
      <c r="BA248" s="251"/>
      <c r="BB248" s="251"/>
      <c r="BC248" s="251"/>
      <c r="BD248" s="251"/>
      <c r="BE248" s="251"/>
      <c r="BF248" s="257"/>
      <c r="BG248" s="257"/>
      <c r="BH248" s="251"/>
      <c r="BI248" s="251"/>
      <c r="BJ248" s="251"/>
      <c r="BK248" s="575"/>
      <c r="BL248" s="251"/>
      <c r="BM248" s="251"/>
      <c r="BN248" s="251"/>
      <c r="BO248" s="251"/>
      <c r="BP248" s="251"/>
      <c r="BQ248" s="251"/>
      <c r="BR248" s="251"/>
      <c r="BS248" s="251"/>
      <c r="BT248" s="251"/>
      <c r="BU248" s="251"/>
      <c r="BV248" s="251"/>
      <c r="BW248" s="251"/>
      <c r="BX248" s="251"/>
      <c r="BY248" s="251"/>
      <c r="BZ248" s="257"/>
      <c r="CA248" s="257"/>
      <c r="CB248" s="251"/>
      <c r="CC248" s="251"/>
      <c r="CD248" s="251"/>
      <c r="CE248" s="258"/>
      <c r="CF248" s="251"/>
      <c r="CG248" s="251"/>
      <c r="CH248" s="251"/>
      <c r="CI248" s="251"/>
      <c r="CJ248" s="251"/>
      <c r="CK248" s="251"/>
      <c r="CL248" s="257"/>
      <c r="CM248" s="257"/>
      <c r="CN248" s="251"/>
      <c r="CO248" s="257"/>
      <c r="CP248" s="257"/>
      <c r="CQ248" s="251"/>
      <c r="CR248" s="251"/>
      <c r="CS248" s="251"/>
      <c r="CT248" s="251"/>
      <c r="CU248" s="251"/>
      <c r="CV248" s="251"/>
      <c r="CW248" s="251"/>
      <c r="CX248" s="251"/>
      <c r="CY248" s="251"/>
      <c r="CZ248" s="251"/>
      <c r="DA248" s="251"/>
      <c r="DB248" s="251"/>
      <c r="DC248" s="251"/>
      <c r="DD248" s="251"/>
      <c r="DE248" s="251"/>
      <c r="DF248" s="251"/>
      <c r="DG248" s="251"/>
      <c r="DH248" s="251"/>
      <c r="DI248" s="251">
        <f t="shared" si="743"/>
        <v>850.2912</v>
      </c>
      <c r="DJ248" s="251"/>
      <c r="DK248" s="251">
        <v>850.2912</v>
      </c>
      <c r="DL248" s="251"/>
      <c r="DM248" s="155">
        <f t="shared" si="640"/>
        <v>802.23208999999997</v>
      </c>
      <c r="DN248" s="409">
        <f t="shared" si="641"/>
        <v>0.94347923393773803</v>
      </c>
      <c r="DO248" s="251"/>
      <c r="DP248" s="251">
        <f>DK248-48.05911</f>
        <v>802.23208999999997</v>
      </c>
      <c r="DQ248" s="251"/>
      <c r="DR248" s="251">
        <f t="shared" si="750"/>
        <v>48.059110000000032</v>
      </c>
      <c r="DS248" s="423">
        <f t="shared" si="658"/>
        <v>5.6520766062262001E-2</v>
      </c>
      <c r="DT248" s="251"/>
      <c r="DU248" s="251">
        <f t="shared" si="748"/>
        <v>48.059110000000032</v>
      </c>
      <c r="DV248" s="251"/>
      <c r="DW248" s="251"/>
      <c r="DX248" s="251">
        <f t="shared" si="749"/>
        <v>526.57195999999999</v>
      </c>
      <c r="DY248" s="160">
        <f t="shared" si="738"/>
        <v>0.61928426402625358</v>
      </c>
      <c r="DZ248" s="251"/>
      <c r="EA248" s="176">
        <v>0</v>
      </c>
      <c r="EB248" s="251">
        <v>526.57195999999999</v>
      </c>
      <c r="EC248" s="176">
        <f t="shared" si="745"/>
        <v>0.61928426402625358</v>
      </c>
      <c r="ED248" s="251"/>
      <c r="EE248" s="176">
        <v>0</v>
      </c>
      <c r="EF248" s="251">
        <f t="shared" si="752"/>
        <v>802.23208999999997</v>
      </c>
      <c r="EG248" s="188">
        <f t="shared" si="732"/>
        <v>0.94347923393773803</v>
      </c>
      <c r="EH248" s="161">
        <f t="shared" si="643"/>
        <v>1</v>
      </c>
      <c r="EI248" s="188"/>
      <c r="EJ248" s="188"/>
      <c r="EK248" s="188"/>
      <c r="EL248" s="188"/>
      <c r="EM248" s="188"/>
      <c r="EN248" s="233">
        <v>0</v>
      </c>
      <c r="EO248" s="238">
        <v>0</v>
      </c>
      <c r="EP248" s="233">
        <v>802.23208999999997</v>
      </c>
      <c r="EQ248" s="238">
        <f t="shared" si="746"/>
        <v>0.94347923393773803</v>
      </c>
      <c r="ER248" s="233">
        <v>0</v>
      </c>
      <c r="ES248" s="238">
        <v>0</v>
      </c>
      <c r="ET248" s="251"/>
      <c r="EU248" s="171">
        <f t="shared" si="714"/>
        <v>48.059110000000032</v>
      </c>
      <c r="EV248" s="188">
        <f t="shared" si="644"/>
        <v>5.6520766062262001E-2</v>
      </c>
      <c r="EW248" s="251"/>
      <c r="EX248" s="251">
        <f t="shared" si="751"/>
        <v>48.059110000000032</v>
      </c>
      <c r="EY248" s="251"/>
      <c r="EZ248" s="264">
        <f t="shared" si="753"/>
        <v>843.38481000000002</v>
      </c>
      <c r="FA248" s="161">
        <f t="shared" si="739"/>
        <v>0.99187761792665852</v>
      </c>
      <c r="FB248" s="264"/>
      <c r="FC248" s="161">
        <v>0</v>
      </c>
      <c r="FD248" s="264">
        <v>843.38481000000002</v>
      </c>
      <c r="FE248" s="272">
        <f t="shared" si="747"/>
        <v>0.99187761792665852</v>
      </c>
      <c r="FF248" s="251"/>
      <c r="FG248" s="251"/>
      <c r="FH248" s="264"/>
      <c r="FI248" s="161">
        <f t="shared" si="636"/>
        <v>0</v>
      </c>
      <c r="FJ248" s="264"/>
      <c r="FK248" s="161" t="e">
        <f t="shared" si="637"/>
        <v>#DIV/0!</v>
      </c>
      <c r="FL248" s="251"/>
      <c r="FM248" s="251"/>
      <c r="FN248" s="251"/>
      <c r="FO248" s="267"/>
      <c r="FP248" s="438"/>
      <c r="FQ248" s="438"/>
      <c r="FR248" s="438"/>
      <c r="FS248" s="438"/>
      <c r="FT248" s="438"/>
      <c r="FU248" s="438"/>
      <c r="FV248" s="438"/>
    </row>
    <row r="249" spans="2:178" s="576" customFormat="1" ht="96.75" hidden="1" customHeight="1" x14ac:dyDescent="0.25">
      <c r="B249" s="558" t="s">
        <v>402</v>
      </c>
      <c r="C249" s="241" t="s">
        <v>403</v>
      </c>
      <c r="D249" s="263"/>
      <c r="E249" s="264"/>
      <c r="F249" s="264"/>
      <c r="G249" s="264"/>
      <c r="H249" s="264"/>
      <c r="I249" s="256"/>
      <c r="J249" s="256"/>
      <c r="K249" s="264"/>
      <c r="L249" s="264"/>
      <c r="M249" s="264"/>
      <c r="N249" s="264"/>
      <c r="O249" s="256"/>
      <c r="P249" s="256"/>
      <c r="Q249" s="251"/>
      <c r="R249" s="251"/>
      <c r="S249" s="251"/>
      <c r="T249" s="251"/>
      <c r="U249" s="251"/>
      <c r="V249" s="251"/>
      <c r="W249" s="251"/>
      <c r="X249" s="257"/>
      <c r="Y249" s="257"/>
      <c r="Z249" s="251"/>
      <c r="AA249" s="251"/>
      <c r="AB249" s="251"/>
      <c r="AC249" s="251"/>
      <c r="AD249" s="251"/>
      <c r="AE249" s="251"/>
      <c r="AF249" s="251"/>
      <c r="AG249" s="251"/>
      <c r="AH249" s="251"/>
      <c r="AI249" s="251"/>
      <c r="AJ249" s="251"/>
      <c r="AK249" s="251"/>
      <c r="AL249" s="251"/>
      <c r="AM249" s="259"/>
      <c r="AN249" s="259"/>
      <c r="AO249" s="571"/>
      <c r="AP249" s="259"/>
      <c r="AQ249" s="259"/>
      <c r="AR249" s="258"/>
      <c r="AS249" s="251"/>
      <c r="AT249" s="251"/>
      <c r="AU249" s="251"/>
      <c r="AV249" s="251"/>
      <c r="AW249" s="257"/>
      <c r="AX249" s="257"/>
      <c r="AY249" s="251"/>
      <c r="AZ249" s="251"/>
      <c r="BA249" s="251"/>
      <c r="BB249" s="251"/>
      <c r="BC249" s="251"/>
      <c r="BD249" s="251"/>
      <c r="BE249" s="251"/>
      <c r="BF249" s="257"/>
      <c r="BG249" s="257"/>
      <c r="BH249" s="251"/>
      <c r="BI249" s="251"/>
      <c r="BJ249" s="251"/>
      <c r="BK249" s="575"/>
      <c r="BL249" s="251"/>
      <c r="BM249" s="251"/>
      <c r="BN249" s="251"/>
      <c r="BO249" s="251"/>
      <c r="BP249" s="251"/>
      <c r="BQ249" s="251"/>
      <c r="BR249" s="251"/>
      <c r="BS249" s="251"/>
      <c r="BT249" s="251"/>
      <c r="BU249" s="251"/>
      <c r="BV249" s="251"/>
      <c r="BW249" s="251"/>
      <c r="BX249" s="251"/>
      <c r="BY249" s="251"/>
      <c r="BZ249" s="257"/>
      <c r="CA249" s="257"/>
      <c r="CB249" s="251"/>
      <c r="CC249" s="251"/>
      <c r="CD249" s="251"/>
      <c r="CE249" s="258"/>
      <c r="CF249" s="251"/>
      <c r="CG249" s="251"/>
      <c r="CH249" s="251"/>
      <c r="CI249" s="251"/>
      <c r="CJ249" s="251"/>
      <c r="CK249" s="251"/>
      <c r="CL249" s="257"/>
      <c r="CM249" s="257"/>
      <c r="CN249" s="251"/>
      <c r="CO249" s="257"/>
      <c r="CP249" s="257"/>
      <c r="CQ249" s="251"/>
      <c r="CR249" s="251"/>
      <c r="CS249" s="251"/>
      <c r="CT249" s="251"/>
      <c r="CU249" s="251"/>
      <c r="CV249" s="251"/>
      <c r="CW249" s="251"/>
      <c r="CX249" s="251"/>
      <c r="CY249" s="251"/>
      <c r="CZ249" s="251"/>
      <c r="DA249" s="251"/>
      <c r="DB249" s="251"/>
      <c r="DC249" s="251"/>
      <c r="DD249" s="251"/>
      <c r="DE249" s="251"/>
      <c r="DF249" s="251"/>
      <c r="DG249" s="251"/>
      <c r="DH249" s="251"/>
      <c r="DI249" s="251">
        <f t="shared" si="743"/>
        <v>24874.999919999998</v>
      </c>
      <c r="DJ249" s="251"/>
      <c r="DK249" s="251">
        <v>24874.999919999998</v>
      </c>
      <c r="DL249" s="251"/>
      <c r="DM249" s="155">
        <f t="shared" si="640"/>
        <v>24874.999919999998</v>
      </c>
      <c r="DN249" s="409">
        <f t="shared" si="641"/>
        <v>1</v>
      </c>
      <c r="DO249" s="251"/>
      <c r="DP249" s="251">
        <f>DK249</f>
        <v>24874.999919999998</v>
      </c>
      <c r="DQ249" s="251"/>
      <c r="DR249" s="251">
        <f t="shared" si="750"/>
        <v>0</v>
      </c>
      <c r="DS249" s="423">
        <f t="shared" si="658"/>
        <v>0</v>
      </c>
      <c r="DT249" s="251"/>
      <c r="DU249" s="251">
        <f t="shared" si="748"/>
        <v>0</v>
      </c>
      <c r="DV249" s="251"/>
      <c r="DW249" s="251"/>
      <c r="DX249" s="251">
        <f t="shared" si="749"/>
        <v>0</v>
      </c>
      <c r="DY249" s="160">
        <f t="shared" si="738"/>
        <v>0</v>
      </c>
      <c r="DZ249" s="251"/>
      <c r="EA249" s="176">
        <v>0</v>
      </c>
      <c r="EB249" s="251"/>
      <c r="EC249" s="176">
        <f t="shared" si="745"/>
        <v>0</v>
      </c>
      <c r="ED249" s="251"/>
      <c r="EE249" s="176">
        <v>0</v>
      </c>
      <c r="EF249" s="251">
        <f t="shared" si="752"/>
        <v>24874.999919999998</v>
      </c>
      <c r="EG249" s="188">
        <f t="shared" si="732"/>
        <v>1</v>
      </c>
      <c r="EH249" s="161">
        <f t="shared" si="643"/>
        <v>1</v>
      </c>
      <c r="EI249" s="188"/>
      <c r="EJ249" s="188"/>
      <c r="EK249" s="188"/>
      <c r="EL249" s="188"/>
      <c r="EM249" s="188"/>
      <c r="EN249" s="251"/>
      <c r="EO249" s="238">
        <v>0</v>
      </c>
      <c r="EP249" s="233">
        <v>24874.999919999998</v>
      </c>
      <c r="EQ249" s="238">
        <f t="shared" si="746"/>
        <v>1</v>
      </c>
      <c r="ER249" s="251">
        <v>0</v>
      </c>
      <c r="ES249" s="238">
        <v>0</v>
      </c>
      <c r="ET249" s="251"/>
      <c r="EU249" s="171">
        <f t="shared" si="714"/>
        <v>0</v>
      </c>
      <c r="EV249" s="188">
        <f t="shared" si="644"/>
        <v>0</v>
      </c>
      <c r="EW249" s="251"/>
      <c r="EX249" s="251">
        <f t="shared" si="751"/>
        <v>0</v>
      </c>
      <c r="EY249" s="251"/>
      <c r="EZ249" s="264"/>
      <c r="FA249" s="161">
        <f t="shared" si="739"/>
        <v>0</v>
      </c>
      <c r="FB249" s="264"/>
      <c r="FC249" s="161">
        <v>0</v>
      </c>
      <c r="FD249" s="264"/>
      <c r="FE249" s="272">
        <f t="shared" si="747"/>
        <v>0</v>
      </c>
      <c r="FF249" s="251"/>
      <c r="FG249" s="251"/>
      <c r="FH249" s="264"/>
      <c r="FI249" s="161">
        <f t="shared" si="636"/>
        <v>0</v>
      </c>
      <c r="FJ249" s="264"/>
      <c r="FK249" s="161" t="e">
        <f t="shared" si="637"/>
        <v>#DIV/0!</v>
      </c>
      <c r="FL249" s="264"/>
      <c r="FM249" s="251"/>
      <c r="FN249" s="251"/>
      <c r="FO249" s="267"/>
      <c r="FP249" s="438"/>
      <c r="FQ249" s="438"/>
      <c r="FR249" s="438"/>
      <c r="FS249" s="438"/>
      <c r="FT249" s="438"/>
      <c r="FU249" s="438"/>
      <c r="FV249" s="438"/>
    </row>
    <row r="250" spans="2:178" s="578" customFormat="1" ht="52.5" customHeight="1" x14ac:dyDescent="0.3">
      <c r="B250" s="150" t="s">
        <v>72</v>
      </c>
      <c r="C250" s="151" t="s">
        <v>404</v>
      </c>
      <c r="D250" s="548"/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8"/>
      <c r="AL250" s="158"/>
      <c r="AM250" s="472"/>
      <c r="AN250" s="472"/>
      <c r="AO250" s="156"/>
      <c r="AP250" s="155"/>
      <c r="AQ250" s="155"/>
      <c r="AR250" s="158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5"/>
      <c r="BC250" s="155"/>
      <c r="BD250" s="155"/>
      <c r="BE250" s="155"/>
      <c r="BF250" s="155"/>
      <c r="BG250" s="155"/>
      <c r="BH250" s="155"/>
      <c r="BI250" s="155"/>
      <c r="BJ250" s="155"/>
      <c r="BK250" s="157"/>
      <c r="BL250" s="158"/>
      <c r="BM250" s="158"/>
      <c r="BN250" s="158"/>
      <c r="BO250" s="158"/>
      <c r="BP250" s="158"/>
      <c r="BQ250" s="158"/>
      <c r="BR250" s="158"/>
      <c r="BS250" s="158"/>
      <c r="BT250" s="158"/>
      <c r="BU250" s="158"/>
      <c r="BV250" s="155"/>
      <c r="BW250" s="155"/>
      <c r="BX250" s="155"/>
      <c r="BY250" s="155"/>
      <c r="BZ250" s="155"/>
      <c r="CA250" s="155"/>
      <c r="CB250" s="155"/>
      <c r="CC250" s="155"/>
      <c r="CD250" s="155"/>
      <c r="CE250" s="158"/>
      <c r="CF250" s="158"/>
      <c r="CG250" s="155"/>
      <c r="CH250" s="155"/>
      <c r="CI250" s="155"/>
      <c r="CJ250" s="155"/>
      <c r="CK250" s="155"/>
      <c r="CL250" s="155"/>
      <c r="CM250" s="155"/>
      <c r="CN250" s="155"/>
      <c r="CO250" s="155"/>
      <c r="CP250" s="155"/>
      <c r="CQ250" s="155"/>
      <c r="CR250" s="155"/>
      <c r="CS250" s="155"/>
      <c r="CT250" s="155"/>
      <c r="CU250" s="155"/>
      <c r="CV250" s="155"/>
      <c r="CW250" s="155">
        <f>CX250</f>
        <v>0</v>
      </c>
      <c r="CX250" s="155">
        <v>0</v>
      </c>
      <c r="CY250" s="155"/>
      <c r="CZ250" s="155"/>
      <c r="DA250" s="155"/>
      <c r="DB250" s="155"/>
      <c r="DC250" s="155"/>
      <c r="DD250" s="155"/>
      <c r="DE250" s="155"/>
      <c r="DF250" s="155">
        <f t="shared" ref="DF250" si="754">DG250+DH250</f>
        <v>0</v>
      </c>
      <c r="DG250" s="155">
        <f>DJ250-CX250</f>
        <v>0</v>
      </c>
      <c r="DH250" s="155"/>
      <c r="DI250" s="155">
        <f>DJ250+DK250</f>
        <v>48299.215400000001</v>
      </c>
      <c r="DJ250" s="155">
        <f>DJ251</f>
        <v>0</v>
      </c>
      <c r="DK250" s="155">
        <f t="shared" ref="DK250:DL250" si="755">DK251</f>
        <v>48299.215400000001</v>
      </c>
      <c r="DL250" s="155">
        <f t="shared" si="755"/>
        <v>0</v>
      </c>
      <c r="DM250" s="155">
        <f t="shared" si="640"/>
        <v>48236.170400000003</v>
      </c>
      <c r="DN250" s="409">
        <f t="shared" si="641"/>
        <v>0.99869469929318977</v>
      </c>
      <c r="DO250" s="155">
        <f>DO251</f>
        <v>0</v>
      </c>
      <c r="DP250" s="155">
        <f t="shared" ref="DP250:DQ250" si="756">DP251</f>
        <v>48236.170400000003</v>
      </c>
      <c r="DQ250" s="155">
        <f t="shared" si="756"/>
        <v>0</v>
      </c>
      <c r="DR250" s="471">
        <f t="shared" si="750"/>
        <v>63.044999999998254</v>
      </c>
      <c r="DS250" s="577">
        <f t="shared" si="658"/>
        <v>1.3053007068102032E-3</v>
      </c>
      <c r="DT250" s="155"/>
      <c r="DU250" s="155">
        <f>DU251</f>
        <v>63.044999999998254</v>
      </c>
      <c r="DV250" s="155"/>
      <c r="DW250" s="155"/>
      <c r="DX250" s="155"/>
      <c r="DY250" s="160">
        <f t="shared" si="738"/>
        <v>0</v>
      </c>
      <c r="DZ250" s="155"/>
      <c r="EA250" s="160">
        <v>0</v>
      </c>
      <c r="EB250" s="155"/>
      <c r="EC250" s="160">
        <f t="shared" si="745"/>
        <v>0</v>
      </c>
      <c r="ED250" s="155"/>
      <c r="EE250" s="160">
        <v>0</v>
      </c>
      <c r="EF250" s="471">
        <f t="shared" si="752"/>
        <v>48236.170399999995</v>
      </c>
      <c r="EG250" s="161">
        <f t="shared" si="732"/>
        <v>0.99869469929318966</v>
      </c>
      <c r="EH250" s="161">
        <f t="shared" si="643"/>
        <v>0.99999999999999989</v>
      </c>
      <c r="EI250" s="161"/>
      <c r="EJ250" s="161"/>
      <c r="EK250" s="161"/>
      <c r="EL250" s="161"/>
      <c r="EM250" s="161"/>
      <c r="EN250" s="155">
        <f>EN251</f>
        <v>0</v>
      </c>
      <c r="EO250" s="161">
        <v>0</v>
      </c>
      <c r="EP250" s="155">
        <f>EP251</f>
        <v>48236.170399999995</v>
      </c>
      <c r="EQ250" s="161">
        <f>EQ251</f>
        <v>0</v>
      </c>
      <c r="ER250" s="155">
        <v>0</v>
      </c>
      <c r="ES250" s="161">
        <v>0</v>
      </c>
      <c r="ET250" s="155">
        <v>0</v>
      </c>
      <c r="EU250" s="155">
        <f t="shared" si="714"/>
        <v>63.04500000000553</v>
      </c>
      <c r="EV250" s="161">
        <f t="shared" si="644"/>
        <v>1.3053007068103539E-3</v>
      </c>
      <c r="EW250" s="155">
        <v>0</v>
      </c>
      <c r="EX250" s="155">
        <f>EX251</f>
        <v>63.04500000000553</v>
      </c>
      <c r="EY250" s="155">
        <v>0</v>
      </c>
      <c r="EZ250" s="153">
        <f>FD250</f>
        <v>45500</v>
      </c>
      <c r="FA250" s="161">
        <f t="shared" si="739"/>
        <v>0.9420442883633261</v>
      </c>
      <c r="FB250" s="153"/>
      <c r="FC250" s="161">
        <v>0</v>
      </c>
      <c r="FD250" s="153">
        <f>FD251</f>
        <v>45500</v>
      </c>
      <c r="FE250" s="469">
        <f t="shared" si="747"/>
        <v>0.9420442883633261</v>
      </c>
      <c r="FF250" s="155"/>
      <c r="FG250" s="155"/>
      <c r="FH250" s="153">
        <f>FL250</f>
        <v>2749.92</v>
      </c>
      <c r="FI250" s="161">
        <f t="shared" si="636"/>
        <v>5.6935086361672035E-2</v>
      </c>
      <c r="FJ250" s="153"/>
      <c r="FK250" s="161" t="e">
        <f t="shared" si="637"/>
        <v>#DIV/0!</v>
      </c>
      <c r="FL250" s="153">
        <f>FL251</f>
        <v>2749.92</v>
      </c>
      <c r="FM250" s="161">
        <f>FL250/DK250</f>
        <v>5.6935086361672035E-2</v>
      </c>
      <c r="FN250" s="155"/>
      <c r="FO250" s="162"/>
    </row>
    <row r="251" spans="2:178" s="339" customFormat="1" ht="206.25" customHeight="1" x14ac:dyDescent="0.3">
      <c r="B251" s="579" t="s">
        <v>80</v>
      </c>
      <c r="C251" s="459" t="s">
        <v>383</v>
      </c>
      <c r="D251" s="555"/>
      <c r="E251" s="209"/>
      <c r="F251" s="209"/>
      <c r="G251" s="209"/>
      <c r="H251" s="209"/>
      <c r="I251" s="209"/>
      <c r="J251" s="209"/>
      <c r="K251" s="209"/>
      <c r="L251" s="209"/>
      <c r="M251" s="209"/>
      <c r="N251" s="209"/>
      <c r="O251" s="209"/>
      <c r="P251" s="209"/>
      <c r="Q251" s="210"/>
      <c r="R251" s="210"/>
      <c r="S251" s="210"/>
      <c r="T251" s="210"/>
      <c r="U251" s="210"/>
      <c r="V251" s="210"/>
      <c r="W251" s="210"/>
      <c r="X251" s="210"/>
      <c r="Y251" s="210"/>
      <c r="Z251" s="210"/>
      <c r="AA251" s="210"/>
      <c r="AB251" s="210"/>
      <c r="AC251" s="210"/>
      <c r="AD251" s="210"/>
      <c r="AE251" s="210"/>
      <c r="AF251" s="210"/>
      <c r="AG251" s="210"/>
      <c r="AH251" s="210"/>
      <c r="AI251" s="210"/>
      <c r="AJ251" s="210"/>
      <c r="AK251" s="211"/>
      <c r="AL251" s="211"/>
      <c r="AM251" s="212"/>
      <c r="AN251" s="212"/>
      <c r="AO251" s="213"/>
      <c r="AP251" s="210"/>
      <c r="AQ251" s="210"/>
      <c r="AR251" s="211"/>
      <c r="AS251" s="210"/>
      <c r="AT251" s="210"/>
      <c r="AU251" s="210"/>
      <c r="AV251" s="210"/>
      <c r="AW251" s="210"/>
      <c r="AX251" s="210"/>
      <c r="AY251" s="210"/>
      <c r="AZ251" s="210"/>
      <c r="BA251" s="210"/>
      <c r="BB251" s="210"/>
      <c r="BC251" s="210"/>
      <c r="BD251" s="210"/>
      <c r="BE251" s="210"/>
      <c r="BF251" s="210"/>
      <c r="BG251" s="210"/>
      <c r="BH251" s="210"/>
      <c r="BI251" s="210"/>
      <c r="BJ251" s="210"/>
      <c r="BK251" s="214"/>
      <c r="BL251" s="211"/>
      <c r="BM251" s="211"/>
      <c r="BN251" s="211"/>
      <c r="BO251" s="211"/>
      <c r="BP251" s="211"/>
      <c r="BQ251" s="211"/>
      <c r="BR251" s="211"/>
      <c r="BS251" s="211"/>
      <c r="BT251" s="211"/>
      <c r="BU251" s="211"/>
      <c r="BV251" s="210"/>
      <c r="BW251" s="210"/>
      <c r="BX251" s="210"/>
      <c r="BY251" s="210"/>
      <c r="BZ251" s="210"/>
      <c r="CA251" s="210"/>
      <c r="CB251" s="210"/>
      <c r="CC251" s="210"/>
      <c r="CD251" s="210"/>
      <c r="CE251" s="211"/>
      <c r="CF251" s="211"/>
      <c r="CG251" s="210"/>
      <c r="CH251" s="210"/>
      <c r="CI251" s="210"/>
      <c r="CJ251" s="210"/>
      <c r="CK251" s="210"/>
      <c r="CL251" s="210"/>
      <c r="CM251" s="210"/>
      <c r="CN251" s="210"/>
      <c r="CO251" s="210"/>
      <c r="CP251" s="210"/>
      <c r="CQ251" s="210"/>
      <c r="CR251" s="210"/>
      <c r="CS251" s="210"/>
      <c r="CT251" s="210"/>
      <c r="CU251" s="210"/>
      <c r="CV251" s="210"/>
      <c r="CW251" s="210">
        <f>CX251</f>
        <v>0</v>
      </c>
      <c r="CX251" s="210">
        <v>0</v>
      </c>
      <c r="CY251" s="210"/>
      <c r="CZ251" s="210"/>
      <c r="DA251" s="210"/>
      <c r="DB251" s="210"/>
      <c r="DC251" s="210"/>
      <c r="DD251" s="210"/>
      <c r="DE251" s="210"/>
      <c r="DF251" s="210">
        <f>DF250</f>
        <v>0</v>
      </c>
      <c r="DG251" s="210">
        <f>DG250</f>
        <v>0</v>
      </c>
      <c r="DH251" s="210"/>
      <c r="DI251" s="210">
        <f>DK251</f>
        <v>48299.215400000001</v>
      </c>
      <c r="DJ251" s="210">
        <v>0</v>
      </c>
      <c r="DK251" s="210">
        <v>48299.215400000001</v>
      </c>
      <c r="DL251" s="210">
        <v>0</v>
      </c>
      <c r="DM251" s="210">
        <f t="shared" si="640"/>
        <v>48236.170400000003</v>
      </c>
      <c r="DN251" s="422">
        <f t="shared" si="641"/>
        <v>0.99869469929318977</v>
      </c>
      <c r="DO251" s="210">
        <v>0</v>
      </c>
      <c r="DP251" s="210">
        <v>48236.170400000003</v>
      </c>
      <c r="DQ251" s="210">
        <v>0</v>
      </c>
      <c r="DR251" s="261">
        <f t="shared" si="750"/>
        <v>63.044999999998254</v>
      </c>
      <c r="DS251" s="423">
        <f t="shared" si="658"/>
        <v>1.3053007068102032E-3</v>
      </c>
      <c r="DT251" s="210"/>
      <c r="DU251" s="210">
        <f>DK251-DP251</f>
        <v>63.044999999998254</v>
      </c>
      <c r="DV251" s="210"/>
      <c r="DW251" s="210"/>
      <c r="DX251" s="210"/>
      <c r="DY251" s="215">
        <f t="shared" si="738"/>
        <v>0</v>
      </c>
      <c r="DZ251" s="210"/>
      <c r="EA251" s="215">
        <v>0</v>
      </c>
      <c r="EB251" s="210"/>
      <c r="EC251" s="215">
        <f t="shared" si="745"/>
        <v>0</v>
      </c>
      <c r="ED251" s="210"/>
      <c r="EE251" s="215">
        <v>0</v>
      </c>
      <c r="EF251" s="261">
        <f t="shared" si="752"/>
        <v>48236.170399999995</v>
      </c>
      <c r="EG251" s="216">
        <f t="shared" si="732"/>
        <v>0.99869469929318966</v>
      </c>
      <c r="EH251" s="216">
        <f t="shared" si="643"/>
        <v>0.99999999999999989</v>
      </c>
      <c r="EI251" s="216"/>
      <c r="EJ251" s="216"/>
      <c r="EK251" s="216"/>
      <c r="EL251" s="216"/>
      <c r="EM251" s="216"/>
      <c r="EN251" s="210">
        <v>0</v>
      </c>
      <c r="EO251" s="216">
        <v>0</v>
      </c>
      <c r="EP251" s="210">
        <f>45500+912.26906+1823.90134</f>
        <v>48236.170399999995</v>
      </c>
      <c r="EQ251" s="216">
        <v>0</v>
      </c>
      <c r="ER251" s="210">
        <v>0</v>
      </c>
      <c r="ES251" s="216">
        <v>0</v>
      </c>
      <c r="ET251" s="210">
        <v>0</v>
      </c>
      <c r="EU251" s="210">
        <f t="shared" si="714"/>
        <v>63.04500000000553</v>
      </c>
      <c r="EV251" s="216">
        <f t="shared" si="644"/>
        <v>1.3053007068103539E-3</v>
      </c>
      <c r="EW251" s="210">
        <v>0</v>
      </c>
      <c r="EX251" s="210">
        <f>DK251-EP251</f>
        <v>63.04500000000553</v>
      </c>
      <c r="EY251" s="210">
        <v>0</v>
      </c>
      <c r="EZ251" s="209">
        <f>FD251</f>
        <v>45500</v>
      </c>
      <c r="FA251" s="216">
        <f t="shared" si="739"/>
        <v>0.9420442883633261</v>
      </c>
      <c r="FB251" s="209"/>
      <c r="FC251" s="216">
        <v>0</v>
      </c>
      <c r="FD251" s="209">
        <v>45500</v>
      </c>
      <c r="FE251" s="421">
        <f t="shared" si="747"/>
        <v>0.9420442883633261</v>
      </c>
      <c r="FF251" s="210"/>
      <c r="FG251" s="210"/>
      <c r="FH251" s="209">
        <f>FL251</f>
        <v>2749.92</v>
      </c>
      <c r="FI251" s="216">
        <f t="shared" si="636"/>
        <v>5.6935086361672035E-2</v>
      </c>
      <c r="FJ251" s="209"/>
      <c r="FK251" s="216" t="e">
        <f t="shared" si="637"/>
        <v>#DIV/0!</v>
      </c>
      <c r="FL251" s="209">
        <v>2749.92</v>
      </c>
      <c r="FM251" s="216">
        <f>FL251/DK251</f>
        <v>5.6935086361672035E-2</v>
      </c>
      <c r="FN251" s="210"/>
      <c r="FO251" s="217"/>
    </row>
    <row r="252" spans="2:178" s="578" customFormat="1" ht="34.5" customHeight="1" x14ac:dyDescent="0.3">
      <c r="B252" s="150" t="s">
        <v>73</v>
      </c>
      <c r="C252" s="151" t="s">
        <v>405</v>
      </c>
      <c r="D252" s="548"/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8"/>
      <c r="AL252" s="158"/>
      <c r="AM252" s="472"/>
      <c r="AN252" s="472"/>
      <c r="AO252" s="156"/>
      <c r="AP252" s="155"/>
      <c r="AQ252" s="155"/>
      <c r="AR252" s="158"/>
      <c r="AS252" s="155"/>
      <c r="AT252" s="155"/>
      <c r="AU252" s="155"/>
      <c r="AV252" s="155"/>
      <c r="AW252" s="155"/>
      <c r="AX252" s="155"/>
      <c r="AY252" s="155"/>
      <c r="AZ252" s="155"/>
      <c r="BA252" s="155"/>
      <c r="BB252" s="155"/>
      <c r="BC252" s="155"/>
      <c r="BD252" s="155"/>
      <c r="BE252" s="155"/>
      <c r="BF252" s="155"/>
      <c r="BG252" s="155"/>
      <c r="BH252" s="155"/>
      <c r="BI252" s="155"/>
      <c r="BJ252" s="155"/>
      <c r="BK252" s="157"/>
      <c r="BL252" s="158"/>
      <c r="BM252" s="158"/>
      <c r="BN252" s="158"/>
      <c r="BO252" s="158"/>
      <c r="BP252" s="158"/>
      <c r="BQ252" s="158"/>
      <c r="BR252" s="158"/>
      <c r="BS252" s="158"/>
      <c r="BT252" s="158"/>
      <c r="BU252" s="158"/>
      <c r="BV252" s="155"/>
      <c r="BW252" s="155"/>
      <c r="BX252" s="155"/>
      <c r="BY252" s="155"/>
      <c r="BZ252" s="155"/>
      <c r="CA252" s="155"/>
      <c r="CB252" s="155"/>
      <c r="CC252" s="155"/>
      <c r="CD252" s="155"/>
      <c r="CE252" s="158"/>
      <c r="CF252" s="158"/>
      <c r="CG252" s="155"/>
      <c r="CH252" s="155"/>
      <c r="CI252" s="155"/>
      <c r="CJ252" s="155"/>
      <c r="CK252" s="155"/>
      <c r="CL252" s="155"/>
      <c r="CM252" s="155"/>
      <c r="CN252" s="155"/>
      <c r="CO252" s="155"/>
      <c r="CP252" s="155"/>
      <c r="CQ252" s="155"/>
      <c r="CR252" s="155"/>
      <c r="CS252" s="155"/>
      <c r="CT252" s="155"/>
      <c r="CU252" s="155"/>
      <c r="CV252" s="155"/>
      <c r="CW252" s="155">
        <f>CX252+CY252</f>
        <v>0</v>
      </c>
      <c r="CX252" s="155">
        <f>CX253</f>
        <v>0</v>
      </c>
      <c r="CY252" s="155">
        <v>0</v>
      </c>
      <c r="CZ252" s="155"/>
      <c r="DA252" s="155"/>
      <c r="DB252" s="155"/>
      <c r="DC252" s="155"/>
      <c r="DD252" s="155"/>
      <c r="DE252" s="155"/>
      <c r="DF252" s="155">
        <f>DG252</f>
        <v>27012.230790000001</v>
      </c>
      <c r="DG252" s="155">
        <f>DG253</f>
        <v>27012.230790000001</v>
      </c>
      <c r="DH252" s="155">
        <v>0</v>
      </c>
      <c r="DI252" s="155">
        <f>DJ252</f>
        <v>27012.230790000001</v>
      </c>
      <c r="DJ252" s="155">
        <f>DJ253</f>
        <v>27012.230790000001</v>
      </c>
      <c r="DK252" s="155">
        <f t="shared" ref="DK252:DL252" si="757">DK253</f>
        <v>0</v>
      </c>
      <c r="DL252" s="155">
        <f t="shared" si="757"/>
        <v>0</v>
      </c>
      <c r="DM252" s="155">
        <f t="shared" si="640"/>
        <v>27012.230790000001</v>
      </c>
      <c r="DN252" s="409">
        <f t="shared" si="641"/>
        <v>1</v>
      </c>
      <c r="DO252" s="155">
        <f>DO253</f>
        <v>27012.230790000001</v>
      </c>
      <c r="DP252" s="155">
        <f t="shared" ref="DP252:DQ252" si="758">DP253</f>
        <v>0</v>
      </c>
      <c r="DQ252" s="155">
        <f t="shared" si="758"/>
        <v>0</v>
      </c>
      <c r="DR252" s="155">
        <f>DT252+DU252</f>
        <v>0</v>
      </c>
      <c r="DS252" s="577">
        <f t="shared" si="658"/>
        <v>0</v>
      </c>
      <c r="DT252" s="155">
        <f>DT253</f>
        <v>0</v>
      </c>
      <c r="DU252" s="155"/>
      <c r="DV252" s="155"/>
      <c r="DW252" s="155"/>
      <c r="DX252" s="155"/>
      <c r="DY252" s="160">
        <f t="shared" si="738"/>
        <v>0</v>
      </c>
      <c r="DZ252" s="155"/>
      <c r="EA252" s="160">
        <f t="shared" ref="EA252:EA257" si="759">DZ252/DJ252</f>
        <v>0</v>
      </c>
      <c r="EB252" s="155"/>
      <c r="EC252" s="160">
        <v>0</v>
      </c>
      <c r="ED252" s="155"/>
      <c r="EE252" s="160">
        <v>0</v>
      </c>
      <c r="EF252" s="471">
        <f>EN252</f>
        <v>27012.230790000001</v>
      </c>
      <c r="EG252" s="161">
        <f t="shared" si="732"/>
        <v>1</v>
      </c>
      <c r="EH252" s="161">
        <f t="shared" si="643"/>
        <v>1</v>
      </c>
      <c r="EI252" s="161"/>
      <c r="EJ252" s="161"/>
      <c r="EK252" s="161"/>
      <c r="EL252" s="161"/>
      <c r="EM252" s="161"/>
      <c r="EN252" s="155">
        <f>EN253</f>
        <v>27012.230790000001</v>
      </c>
      <c r="EO252" s="161">
        <f t="shared" ref="EO252:EO257" si="760">EN252/DJ252</f>
        <v>1</v>
      </c>
      <c r="EP252" s="155">
        <f>EP253</f>
        <v>0</v>
      </c>
      <c r="EQ252" s="161">
        <f>EQ253</f>
        <v>0</v>
      </c>
      <c r="ER252" s="155">
        <v>0</v>
      </c>
      <c r="ES252" s="161">
        <v>0</v>
      </c>
      <c r="ET252" s="155"/>
      <c r="EU252" s="155">
        <f t="shared" si="714"/>
        <v>0</v>
      </c>
      <c r="EV252" s="161">
        <f t="shared" si="644"/>
        <v>0</v>
      </c>
      <c r="EW252" s="155">
        <f>EW253</f>
        <v>0</v>
      </c>
      <c r="EX252" s="155">
        <f t="shared" ref="EX252:EY252" si="761">EX253</f>
        <v>0</v>
      </c>
      <c r="EY252" s="155">
        <f t="shared" si="761"/>
        <v>0</v>
      </c>
      <c r="EZ252" s="153">
        <f>FB252</f>
        <v>27012.230790000001</v>
      </c>
      <c r="FA252" s="161">
        <f t="shared" si="739"/>
        <v>1</v>
      </c>
      <c r="FB252" s="153">
        <f>FB253</f>
        <v>27012.230790000001</v>
      </c>
      <c r="FC252" s="161">
        <f t="shared" ref="FC252:FC257" si="762">FB252/DJ252</f>
        <v>1</v>
      </c>
      <c r="FD252" s="153"/>
      <c r="FE252" s="469" t="e">
        <f t="shared" si="747"/>
        <v>#DIV/0!</v>
      </c>
      <c r="FF252" s="155"/>
      <c r="FG252" s="155"/>
      <c r="FH252" s="153"/>
      <c r="FI252" s="161">
        <f t="shared" si="636"/>
        <v>0</v>
      </c>
      <c r="FJ252" s="153"/>
      <c r="FK252" s="161">
        <f t="shared" si="637"/>
        <v>0</v>
      </c>
      <c r="FL252" s="153"/>
      <c r="FM252" s="155"/>
      <c r="FN252" s="155"/>
      <c r="FO252" s="162"/>
    </row>
    <row r="253" spans="2:178" s="583" customFormat="1" ht="179.25" customHeight="1" x14ac:dyDescent="0.3">
      <c r="B253" s="580" t="s">
        <v>82</v>
      </c>
      <c r="C253" s="581" t="s">
        <v>406</v>
      </c>
      <c r="D253" s="582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71"/>
      <c r="R253" s="171"/>
      <c r="S253" s="171"/>
      <c r="T253" s="171"/>
      <c r="U253" s="171"/>
      <c r="V253" s="171"/>
      <c r="W253" s="171"/>
      <c r="X253" s="171"/>
      <c r="Y253" s="171"/>
      <c r="Z253" s="171"/>
      <c r="AA253" s="171"/>
      <c r="AB253" s="171"/>
      <c r="AC253" s="171"/>
      <c r="AD253" s="171"/>
      <c r="AE253" s="171"/>
      <c r="AF253" s="171"/>
      <c r="AG253" s="171"/>
      <c r="AH253" s="171"/>
      <c r="AI253" s="171"/>
      <c r="AJ253" s="171"/>
      <c r="AK253" s="175"/>
      <c r="AL253" s="175"/>
      <c r="AM253" s="219"/>
      <c r="AN253" s="219"/>
      <c r="AO253" s="172"/>
      <c r="AP253" s="171"/>
      <c r="AQ253" s="171"/>
      <c r="AR253" s="175"/>
      <c r="AS253" s="171"/>
      <c r="AT253" s="171"/>
      <c r="AU253" s="171"/>
      <c r="AV253" s="171"/>
      <c r="AW253" s="171"/>
      <c r="AX253" s="171"/>
      <c r="AY253" s="171"/>
      <c r="AZ253" s="171"/>
      <c r="BA253" s="171"/>
      <c r="BB253" s="171"/>
      <c r="BC253" s="171"/>
      <c r="BD253" s="171"/>
      <c r="BE253" s="171"/>
      <c r="BF253" s="171"/>
      <c r="BG253" s="171"/>
      <c r="BH253" s="171"/>
      <c r="BI253" s="171"/>
      <c r="BJ253" s="171"/>
      <c r="BK253" s="174"/>
      <c r="BL253" s="175"/>
      <c r="BM253" s="175"/>
      <c r="BN253" s="175"/>
      <c r="BO253" s="175"/>
      <c r="BP253" s="175"/>
      <c r="BQ253" s="175"/>
      <c r="BR253" s="175"/>
      <c r="BS253" s="175"/>
      <c r="BT253" s="175"/>
      <c r="BU253" s="175"/>
      <c r="BV253" s="171"/>
      <c r="BW253" s="171"/>
      <c r="BX253" s="171"/>
      <c r="BY253" s="171"/>
      <c r="BZ253" s="171"/>
      <c r="CA253" s="171"/>
      <c r="CB253" s="171"/>
      <c r="CC253" s="171"/>
      <c r="CD253" s="171"/>
      <c r="CE253" s="175"/>
      <c r="CF253" s="175"/>
      <c r="CG253" s="171"/>
      <c r="CH253" s="171"/>
      <c r="CI253" s="171"/>
      <c r="CJ253" s="171"/>
      <c r="CK253" s="171"/>
      <c r="CL253" s="171"/>
      <c r="CM253" s="171"/>
      <c r="CN253" s="171"/>
      <c r="CO253" s="171"/>
      <c r="CP253" s="171"/>
      <c r="CQ253" s="171"/>
      <c r="CR253" s="171"/>
      <c r="CS253" s="171"/>
      <c r="CT253" s="171"/>
      <c r="CU253" s="171"/>
      <c r="CV253" s="171"/>
      <c r="CW253" s="171">
        <f>CX253</f>
        <v>0</v>
      </c>
      <c r="CX253" s="171">
        <v>0</v>
      </c>
      <c r="CY253" s="171">
        <v>0</v>
      </c>
      <c r="CZ253" s="171"/>
      <c r="DA253" s="171"/>
      <c r="DB253" s="171"/>
      <c r="DC253" s="171"/>
      <c r="DD253" s="171"/>
      <c r="DE253" s="171"/>
      <c r="DF253" s="171">
        <f>DG253</f>
        <v>27012.230790000001</v>
      </c>
      <c r="DG253" s="171">
        <f>DJ253-CX253</f>
        <v>27012.230790000001</v>
      </c>
      <c r="DH253" s="171">
        <v>0</v>
      </c>
      <c r="DI253" s="171">
        <f>DJ253</f>
        <v>27012.230790000001</v>
      </c>
      <c r="DJ253" s="171">
        <v>27012.230790000001</v>
      </c>
      <c r="DK253" s="171">
        <v>0</v>
      </c>
      <c r="DL253" s="171">
        <v>0</v>
      </c>
      <c r="DM253" s="171">
        <f t="shared" si="640"/>
        <v>27012.230790000001</v>
      </c>
      <c r="DN253" s="189">
        <f t="shared" si="641"/>
        <v>1</v>
      </c>
      <c r="DO253" s="171">
        <v>27012.230790000001</v>
      </c>
      <c r="DP253" s="171">
        <v>0</v>
      </c>
      <c r="DQ253" s="171">
        <v>0</v>
      </c>
      <c r="DR253" s="171">
        <f>DT253</f>
        <v>0</v>
      </c>
      <c r="DS253" s="430">
        <f t="shared" si="658"/>
        <v>0</v>
      </c>
      <c r="DT253" s="171">
        <f>DJ253-DO253</f>
        <v>0</v>
      </c>
      <c r="DU253" s="171"/>
      <c r="DV253" s="171"/>
      <c r="DW253" s="171"/>
      <c r="DX253" s="171"/>
      <c r="DY253" s="176">
        <f t="shared" si="738"/>
        <v>0</v>
      </c>
      <c r="DZ253" s="171">
        <v>0</v>
      </c>
      <c r="EA253" s="176">
        <f t="shared" si="759"/>
        <v>0</v>
      </c>
      <c r="EB253" s="171"/>
      <c r="EC253" s="176">
        <v>0</v>
      </c>
      <c r="ED253" s="171"/>
      <c r="EE253" s="176">
        <v>0</v>
      </c>
      <c r="EF253" s="171">
        <f>EN253</f>
        <v>27012.230790000001</v>
      </c>
      <c r="EG253" s="188">
        <f t="shared" si="732"/>
        <v>1</v>
      </c>
      <c r="EH253" s="188">
        <f t="shared" si="643"/>
        <v>1</v>
      </c>
      <c r="EI253" s="188"/>
      <c r="EJ253" s="188"/>
      <c r="EK253" s="188"/>
      <c r="EL253" s="188"/>
      <c r="EM253" s="188"/>
      <c r="EN253" s="171">
        <f>DJ253</f>
        <v>27012.230790000001</v>
      </c>
      <c r="EO253" s="188">
        <f t="shared" si="760"/>
        <v>1</v>
      </c>
      <c r="EP253" s="171">
        <v>0</v>
      </c>
      <c r="EQ253" s="188">
        <v>0</v>
      </c>
      <c r="ER253" s="171">
        <v>0</v>
      </c>
      <c r="ES253" s="188">
        <v>0</v>
      </c>
      <c r="ET253" s="171"/>
      <c r="EU253" s="171">
        <f t="shared" si="714"/>
        <v>0</v>
      </c>
      <c r="EV253" s="188">
        <f t="shared" si="644"/>
        <v>0</v>
      </c>
      <c r="EW253" s="171">
        <f>DO253-EN253</f>
        <v>0</v>
      </c>
      <c r="EX253" s="171">
        <v>0</v>
      </c>
      <c r="EY253" s="171">
        <v>0</v>
      </c>
      <c r="EZ253" s="168">
        <f>FB253</f>
        <v>27012.230790000001</v>
      </c>
      <c r="FA253" s="188">
        <f t="shared" si="739"/>
        <v>1</v>
      </c>
      <c r="FB253" s="168">
        <v>27012.230790000001</v>
      </c>
      <c r="FC253" s="188">
        <f t="shared" si="762"/>
        <v>1</v>
      </c>
      <c r="FD253" s="168"/>
      <c r="FE253" s="272" t="e">
        <f t="shared" si="747"/>
        <v>#DIV/0!</v>
      </c>
      <c r="FF253" s="171"/>
      <c r="FG253" s="171"/>
      <c r="FH253" s="168">
        <f>FJ253</f>
        <v>0</v>
      </c>
      <c r="FI253" s="188">
        <f t="shared" si="636"/>
        <v>0</v>
      </c>
      <c r="FJ253" s="168">
        <v>0</v>
      </c>
      <c r="FK253" s="188">
        <f t="shared" si="637"/>
        <v>0</v>
      </c>
      <c r="FL253" s="168"/>
      <c r="FM253" s="171"/>
      <c r="FN253" s="171"/>
      <c r="FO253" s="177"/>
    </row>
    <row r="254" spans="2:178" s="339" customFormat="1" ht="26.25" customHeight="1" thickBot="1" x14ac:dyDescent="0.35">
      <c r="B254" s="584"/>
      <c r="C254" s="894" t="s">
        <v>407</v>
      </c>
      <c r="D254" s="894"/>
      <c r="E254" s="585"/>
      <c r="F254" s="585"/>
      <c r="G254" s="585"/>
      <c r="H254" s="585"/>
      <c r="I254" s="585"/>
      <c r="J254" s="585"/>
      <c r="K254" s="585"/>
      <c r="L254" s="585"/>
      <c r="M254" s="585"/>
      <c r="N254" s="585"/>
      <c r="O254" s="585"/>
      <c r="P254" s="585"/>
      <c r="Q254" s="347"/>
      <c r="R254" s="347"/>
      <c r="S254" s="347"/>
      <c r="T254" s="347"/>
      <c r="U254" s="347"/>
      <c r="V254" s="347"/>
      <c r="W254" s="347"/>
      <c r="X254" s="347"/>
      <c r="Y254" s="347"/>
      <c r="Z254" s="347"/>
      <c r="AA254" s="347"/>
      <c r="AB254" s="347"/>
      <c r="AC254" s="347"/>
      <c r="AD254" s="347"/>
      <c r="AE254" s="347"/>
      <c r="AF254" s="347"/>
      <c r="AG254" s="347"/>
      <c r="AH254" s="347"/>
      <c r="AI254" s="347"/>
      <c r="AJ254" s="347"/>
      <c r="AK254" s="586"/>
      <c r="AL254" s="586"/>
      <c r="AM254" s="587"/>
      <c r="AN254" s="587"/>
      <c r="AO254" s="588"/>
      <c r="AP254" s="347"/>
      <c r="AQ254" s="347"/>
      <c r="AR254" s="586"/>
      <c r="AS254" s="347"/>
      <c r="AT254" s="347"/>
      <c r="AU254" s="347"/>
      <c r="AV254" s="347"/>
      <c r="AW254" s="347"/>
      <c r="AX254" s="347"/>
      <c r="AY254" s="347"/>
      <c r="AZ254" s="347"/>
      <c r="BA254" s="347"/>
      <c r="BB254" s="347"/>
      <c r="BC254" s="347"/>
      <c r="BD254" s="347"/>
      <c r="BE254" s="347"/>
      <c r="BF254" s="347"/>
      <c r="BG254" s="347"/>
      <c r="BH254" s="347"/>
      <c r="BI254" s="347"/>
      <c r="BJ254" s="347"/>
      <c r="BK254" s="589"/>
      <c r="BL254" s="586"/>
      <c r="BM254" s="586"/>
      <c r="BN254" s="586"/>
      <c r="BO254" s="586"/>
      <c r="BP254" s="586"/>
      <c r="BQ254" s="586"/>
      <c r="BR254" s="586"/>
      <c r="BS254" s="586"/>
      <c r="BT254" s="586"/>
      <c r="BU254" s="586"/>
      <c r="BV254" s="347"/>
      <c r="BW254" s="347"/>
      <c r="BX254" s="347"/>
      <c r="BY254" s="347"/>
      <c r="BZ254" s="347"/>
      <c r="CA254" s="347"/>
      <c r="CB254" s="347"/>
      <c r="CC254" s="347"/>
      <c r="CD254" s="347"/>
      <c r="CE254" s="586"/>
      <c r="CF254" s="586"/>
      <c r="CG254" s="347"/>
      <c r="CH254" s="347"/>
      <c r="CI254" s="347"/>
      <c r="CJ254" s="347"/>
      <c r="CK254" s="347"/>
      <c r="CL254" s="347"/>
      <c r="CM254" s="347"/>
      <c r="CN254" s="347"/>
      <c r="CO254" s="347"/>
      <c r="CP254" s="347"/>
      <c r="CQ254" s="347"/>
      <c r="CR254" s="347"/>
      <c r="CS254" s="347"/>
      <c r="CT254" s="347"/>
      <c r="CU254" s="347"/>
      <c r="CV254" s="347"/>
      <c r="CW254" s="347">
        <f t="shared" ref="CW254:DG254" si="763">CW206+CW250+CW252</f>
        <v>919078.87049999984</v>
      </c>
      <c r="CX254" s="347">
        <f t="shared" si="763"/>
        <v>919078.87049999984</v>
      </c>
      <c r="CY254" s="347">
        <f t="shared" si="763"/>
        <v>0</v>
      </c>
      <c r="CZ254" s="347">
        <f t="shared" si="763"/>
        <v>607000</v>
      </c>
      <c r="DA254" s="347">
        <f t="shared" si="763"/>
        <v>607000</v>
      </c>
      <c r="DB254" s="347">
        <f t="shared" si="763"/>
        <v>0</v>
      </c>
      <c r="DC254" s="347">
        <f t="shared" si="763"/>
        <v>0</v>
      </c>
      <c r="DD254" s="347">
        <f t="shared" si="763"/>
        <v>0</v>
      </c>
      <c r="DE254" s="347">
        <f t="shared" si="763"/>
        <v>0</v>
      </c>
      <c r="DF254" s="347">
        <f t="shared" si="763"/>
        <v>-23206.861189999967</v>
      </c>
      <c r="DG254" s="347">
        <f t="shared" si="763"/>
        <v>-23206.861189999967</v>
      </c>
      <c r="DH254" s="347">
        <f>DH206+DH239+DH250+DH252</f>
        <v>0</v>
      </c>
      <c r="DI254" s="347">
        <f>DJ254+DK254+DL254</f>
        <v>1136919.4569399999</v>
      </c>
      <c r="DJ254" s="347">
        <f>DJ206+DJ250+DJ252</f>
        <v>895835.63580999989</v>
      </c>
      <c r="DK254" s="347">
        <f>DK206+DK250+DK252</f>
        <v>241083.82113</v>
      </c>
      <c r="DL254" s="347">
        <f>DL206+DL250+DL252</f>
        <v>0</v>
      </c>
      <c r="DM254" s="347">
        <f t="shared" si="640"/>
        <v>1022129.41649</v>
      </c>
      <c r="DN254" s="511">
        <f t="shared" si="641"/>
        <v>0.89903414903377987</v>
      </c>
      <c r="DO254" s="347">
        <f>DO206+DO250+DO252</f>
        <v>853903.47509999992</v>
      </c>
      <c r="DP254" s="347">
        <f>DP206+DP250+DP252</f>
        <v>168225.94138999999</v>
      </c>
      <c r="DQ254" s="347">
        <f>DQ206+DQ250+DQ252</f>
        <v>0</v>
      </c>
      <c r="DR254" s="347">
        <f>DT254+DU254+DV254</f>
        <v>42056.489160000026</v>
      </c>
      <c r="DS254" s="511">
        <f t="shared" si="658"/>
        <v>3.6991617043123155E-2</v>
      </c>
      <c r="DT254" s="347">
        <f>DT206+DT250+DT252</f>
        <v>41932.160710000026</v>
      </c>
      <c r="DU254" s="347">
        <f>DU206+DU250+DU252</f>
        <v>124.32844999999895</v>
      </c>
      <c r="DV254" s="347">
        <f>DV206+DV250+DV252</f>
        <v>0</v>
      </c>
      <c r="DW254" s="347"/>
      <c r="DX254" s="347">
        <f>DZ254+EB254</f>
        <v>551958.7143300001</v>
      </c>
      <c r="DY254" s="348">
        <f t="shared" si="738"/>
        <v>0.48548620657402408</v>
      </c>
      <c r="DZ254" s="347">
        <f>DZ206+DZ239+DZ250+DZ252</f>
        <v>464967.81410000008</v>
      </c>
      <c r="EA254" s="348">
        <f t="shared" si="759"/>
        <v>0.51903250497462494</v>
      </c>
      <c r="EB254" s="347">
        <f>EB206+EB250+EB252</f>
        <v>86990.900229999999</v>
      </c>
      <c r="EC254" s="348">
        <f>EB254/DK254</f>
        <v>0.36083259267361523</v>
      </c>
      <c r="ED254" s="347">
        <f>ED206+ED239+ED250+ED252</f>
        <v>0</v>
      </c>
      <c r="EE254" s="348">
        <v>0</v>
      </c>
      <c r="EF254" s="347">
        <f>EF206+EF250+EF252</f>
        <v>1051819.6620299998</v>
      </c>
      <c r="EG254" s="351">
        <f t="shared" si="732"/>
        <v>0.92514879185985177</v>
      </c>
      <c r="EH254" s="351">
        <f t="shared" si="643"/>
        <v>1.0290474425850655</v>
      </c>
      <c r="EI254" s="351"/>
      <c r="EJ254" s="351"/>
      <c r="EK254" s="351"/>
      <c r="EL254" s="351"/>
      <c r="EM254" s="351"/>
      <c r="EN254" s="347">
        <f>EN206+EN250+EN252</f>
        <v>810860.16934999987</v>
      </c>
      <c r="EO254" s="351">
        <f t="shared" si="760"/>
        <v>0.90514390914671905</v>
      </c>
      <c r="EP254" s="347">
        <f>EP206+EP250+EP252</f>
        <v>240959.49268</v>
      </c>
      <c r="EQ254" s="351">
        <f>EP254/DK254</f>
        <v>0.99948429368085645</v>
      </c>
      <c r="ER254" s="347">
        <f>ER206+ER239+ER250+ER252</f>
        <v>0</v>
      </c>
      <c r="ES254" s="351">
        <v>0</v>
      </c>
      <c r="ET254" s="347">
        <f>ET206+ET239+ET250+ET252</f>
        <v>0</v>
      </c>
      <c r="EU254" s="347">
        <f t="shared" si="714"/>
        <v>85099.794910000026</v>
      </c>
      <c r="EV254" s="351">
        <f t="shared" si="644"/>
        <v>7.4851208140148048E-2</v>
      </c>
      <c r="EW254" s="347">
        <f>EW206+EW250+EW252</f>
        <v>84975.466460000025</v>
      </c>
      <c r="EX254" s="347">
        <f>EX206+EX250+EX252</f>
        <v>124.32845000000805</v>
      </c>
      <c r="EY254" s="347">
        <f>EY206+EY239+EY250+EY252</f>
        <v>0</v>
      </c>
      <c r="EZ254" s="209">
        <f>FB254+FD254</f>
        <v>1046153.4394799999</v>
      </c>
      <c r="FA254" s="216">
        <f t="shared" si="739"/>
        <v>0.92016495372126428</v>
      </c>
      <c r="FB254" s="209">
        <f>FB206+FB239+FB250+FB252</f>
        <v>876534.33905999991</v>
      </c>
      <c r="FC254" s="216">
        <f t="shared" si="762"/>
        <v>0.97845442179519004</v>
      </c>
      <c r="FD254" s="209">
        <f>FD206+FD250+FD252</f>
        <v>169619.10042</v>
      </c>
      <c r="FE254" s="421">
        <f t="shared" si="747"/>
        <v>0.70356898951147795</v>
      </c>
      <c r="FF254" s="210">
        <f>FF206+FF239+FF250+FF252</f>
        <v>0</v>
      </c>
      <c r="FG254" s="210">
        <f>FG206+FG239+FG250+FG252</f>
        <v>0</v>
      </c>
      <c r="FH254" s="209">
        <f>FH206+FH239+FH250+FH252</f>
        <v>9493.2385599999998</v>
      </c>
      <c r="FI254" s="216">
        <f t="shared" si="636"/>
        <v>8.3499657799426669E-3</v>
      </c>
      <c r="FJ254" s="209">
        <f>FJ206+FJ239+FJ250+FJ252</f>
        <v>6743.3185599999997</v>
      </c>
      <c r="FK254" s="216">
        <f t="shared" si="637"/>
        <v>7.5274060223143521E-3</v>
      </c>
      <c r="FL254" s="209">
        <f>FL206+FL239+FL250+FL252</f>
        <v>2749.92</v>
      </c>
      <c r="FM254" s="216">
        <f>FL254/DK254</f>
        <v>1.1406489191645742E-2</v>
      </c>
      <c r="FN254" s="210">
        <f>FN206+FN239+FN250+FN252</f>
        <v>0</v>
      </c>
      <c r="FO254" s="217">
        <f>FO206+FO239+FO250+FO252</f>
        <v>0</v>
      </c>
    </row>
    <row r="255" spans="2:178" s="416" customFormat="1" ht="51.75" customHeight="1" thickBot="1" x14ac:dyDescent="0.3">
      <c r="B255" s="895" t="s">
        <v>408</v>
      </c>
      <c r="C255" s="896"/>
      <c r="D255" s="590"/>
      <c r="E255" s="591" t="e">
        <f>E150+E201+#REF!</f>
        <v>#REF!</v>
      </c>
      <c r="F255" s="591" t="e">
        <f>F150+F201+#REF!</f>
        <v>#REF!</v>
      </c>
      <c r="G255" s="591" t="e">
        <f>G150+G201+#REF!</f>
        <v>#REF!</v>
      </c>
      <c r="H255" s="591" t="e">
        <f>H150+H201+#REF!</f>
        <v>#REF!</v>
      </c>
      <c r="I255" s="591" t="e">
        <f>I150+I201+#REF!</f>
        <v>#REF!</v>
      </c>
      <c r="J255" s="591" t="e">
        <f>J150+J201+#REF!</f>
        <v>#REF!</v>
      </c>
      <c r="K255" s="591" t="e">
        <f>K150+K201+#REF!</f>
        <v>#REF!</v>
      </c>
      <c r="L255" s="591" t="e">
        <f>L150+L201+#REF!</f>
        <v>#REF!</v>
      </c>
      <c r="M255" s="591" t="e">
        <f>M150+M201+#REF!</f>
        <v>#REF!</v>
      </c>
      <c r="N255" s="591" t="e">
        <f>N150+N201+#REF!</f>
        <v>#REF!</v>
      </c>
      <c r="O255" s="591" t="e">
        <f>O150+O201+#REF!</f>
        <v>#REF!</v>
      </c>
      <c r="P255" s="591" t="e">
        <f>P150+P201+#REF!</f>
        <v>#REF!</v>
      </c>
      <c r="Q255" s="592" t="e">
        <f>Q150+Q201+#REF!</f>
        <v>#REF!</v>
      </c>
      <c r="R255" s="592" t="e">
        <f>R150+R201+#REF!</f>
        <v>#REF!</v>
      </c>
      <c r="S255" s="592" t="e">
        <f>S150+S201+#REF!</f>
        <v>#REF!</v>
      </c>
      <c r="T255" s="592" t="e">
        <f>T150+T201+#REF!</f>
        <v>#REF!</v>
      </c>
      <c r="U255" s="592" t="e">
        <f>U150+U201+#REF!</f>
        <v>#REF!</v>
      </c>
      <c r="V255" s="592" t="e">
        <f>V150+V201+#REF!</f>
        <v>#REF!</v>
      </c>
      <c r="W255" s="592" t="e">
        <f>W150+W201+#REF!</f>
        <v>#REF!</v>
      </c>
      <c r="X255" s="592" t="e">
        <f>X150+X201+#REF!</f>
        <v>#REF!</v>
      </c>
      <c r="Y255" s="592" t="e">
        <f>Y150+Y201+#REF!</f>
        <v>#REF!</v>
      </c>
      <c r="Z255" s="592" t="e">
        <f>Z150+Z201+#REF!</f>
        <v>#REF!</v>
      </c>
      <c r="AA255" s="592" t="e">
        <f>AA150+AA201+#REF!</f>
        <v>#REF!</v>
      </c>
      <c r="AB255" s="592" t="e">
        <f>AB150+AB201+#REF!</f>
        <v>#REF!</v>
      </c>
      <c r="AC255" s="592" t="e">
        <f>AC150+AC201+#REF!</f>
        <v>#REF!</v>
      </c>
      <c r="AD255" s="592" t="e">
        <f>AD150+AD201+#REF!</f>
        <v>#REF!</v>
      </c>
      <c r="AE255" s="592" t="e">
        <f>AE150+AE201+#REF!</f>
        <v>#REF!</v>
      </c>
      <c r="AF255" s="592" t="e">
        <f>AF150+AF201+#REF!</f>
        <v>#REF!</v>
      </c>
      <c r="AG255" s="592" t="e">
        <f>AG150+AG201+#REF!</f>
        <v>#REF!</v>
      </c>
      <c r="AH255" s="592" t="e">
        <f>AH150+AH201+#REF!</f>
        <v>#REF!</v>
      </c>
      <c r="AI255" s="592" t="e">
        <f>AI150+AI201+#REF!</f>
        <v>#REF!</v>
      </c>
      <c r="AJ255" s="592" t="e">
        <f>AJ150+AJ201+#REF!</f>
        <v>#REF!</v>
      </c>
      <c r="AK255" s="592" t="e">
        <f>AK150+AK201+#REF!</f>
        <v>#REF!</v>
      </c>
      <c r="AL255" s="592" t="e">
        <f>AL150+AL201+#REF!</f>
        <v>#REF!</v>
      </c>
      <c r="AM255" s="592" t="e">
        <f>AM150+AM201+#REF!</f>
        <v>#REF!</v>
      </c>
      <c r="AN255" s="592" t="e">
        <f>AN150+AN201+#REF!</f>
        <v>#REF!</v>
      </c>
      <c r="AO255" s="593">
        <v>1</v>
      </c>
      <c r="AP255" s="592" t="e">
        <f>AP150+AP201+#REF!</f>
        <v>#REF!</v>
      </c>
      <c r="AQ255" s="592" t="e">
        <f>AQ150+AQ201+#REF!</f>
        <v>#REF!</v>
      </c>
      <c r="AR255" s="592" t="e">
        <f>AR150+AR201+#REF!</f>
        <v>#REF!</v>
      </c>
      <c r="AS255" s="592" t="e">
        <f>AS150+AS201+#REF!</f>
        <v>#REF!</v>
      </c>
      <c r="AT255" s="592" t="e">
        <f>AT150+AT201+#REF!</f>
        <v>#REF!</v>
      </c>
      <c r="AU255" s="592" t="e">
        <f>AU150+AU201+#REF!</f>
        <v>#REF!</v>
      </c>
      <c r="AV255" s="592" t="e">
        <f>AV150+AV201+#REF!</f>
        <v>#REF!</v>
      </c>
      <c r="AW255" s="592" t="e">
        <f>AW150+AW201+#REF!</f>
        <v>#REF!</v>
      </c>
      <c r="AX255" s="592" t="e">
        <f>AX150+AX201+#REF!</f>
        <v>#REF!</v>
      </c>
      <c r="AY255" s="592" t="e">
        <f>AY150+AY201+#REF!</f>
        <v>#REF!</v>
      </c>
      <c r="AZ255" s="592" t="e">
        <f>AZ150+AZ201+#REF!</f>
        <v>#REF!</v>
      </c>
      <c r="BA255" s="592" t="e">
        <f>BA150+BA201+#REF!</f>
        <v>#REF!</v>
      </c>
      <c r="BB255" s="592" t="e">
        <f>BB150+BB201+#REF!</f>
        <v>#REF!</v>
      </c>
      <c r="BC255" s="592" t="e">
        <f>BC150+BC201+#REF!</f>
        <v>#REF!</v>
      </c>
      <c r="BD255" s="592" t="e">
        <f>BD150+BD201+#REF!</f>
        <v>#REF!</v>
      </c>
      <c r="BE255" s="592" t="e">
        <f>BE150+BE201+#REF!</f>
        <v>#REF!</v>
      </c>
      <c r="BF255" s="592" t="e">
        <f>BF150+BF201+#REF!</f>
        <v>#REF!</v>
      </c>
      <c r="BG255" s="592" t="e">
        <f>BG150+BG201+#REF!</f>
        <v>#REF!</v>
      </c>
      <c r="BH255" s="592" t="e">
        <f>BH150+BH201+#REF!</f>
        <v>#REF!</v>
      </c>
      <c r="BI255" s="592" t="e">
        <f>BI150+BI201+#REF!</f>
        <v>#REF!</v>
      </c>
      <c r="BJ255" s="592" t="e">
        <f>BJ150+BJ201+#REF!</f>
        <v>#REF!</v>
      </c>
      <c r="BK255" s="594">
        <v>1</v>
      </c>
      <c r="BL255" s="592" t="e">
        <f>BL150+BL201+#REF!</f>
        <v>#REF!</v>
      </c>
      <c r="BM255" s="592" t="e">
        <f>BM150+BM201+#REF!</f>
        <v>#REF!</v>
      </c>
      <c r="BN255" s="592" t="e">
        <f>BN150+BN201+#REF!</f>
        <v>#REF!</v>
      </c>
      <c r="BO255" s="592" t="e">
        <f>BO150+BO201+#REF!</f>
        <v>#REF!</v>
      </c>
      <c r="BP255" s="592" t="e">
        <f>BP150+BP201+#REF!</f>
        <v>#REF!</v>
      </c>
      <c r="BQ255" s="592" t="e">
        <f>BQ150+BQ201+#REF!</f>
        <v>#REF!</v>
      </c>
      <c r="BR255" s="592" t="e">
        <f>BR150+BR201+#REF!</f>
        <v>#REF!</v>
      </c>
      <c r="BS255" s="592" t="e">
        <f>BS150+BS201+#REF!</f>
        <v>#REF!</v>
      </c>
      <c r="BT255" s="592" t="e">
        <f>BT150+BT201+#REF!</f>
        <v>#REF!</v>
      </c>
      <c r="BU255" s="592" t="e">
        <f>BU150+BU201+#REF!</f>
        <v>#REF!</v>
      </c>
      <c r="BV255" s="592" t="e">
        <f>BV150+BV201+#REF!</f>
        <v>#REF!</v>
      </c>
      <c r="BW255" s="592" t="e">
        <f>BW150+BW201+#REF!</f>
        <v>#REF!</v>
      </c>
      <c r="BX255" s="592" t="e">
        <f>BX150+BX201+#REF!</f>
        <v>#REF!</v>
      </c>
      <c r="BY255" s="592" t="e">
        <f>BY150+BY201+#REF!</f>
        <v>#REF!</v>
      </c>
      <c r="BZ255" s="592" t="e">
        <f>BZ150+BZ201+#REF!</f>
        <v>#REF!</v>
      </c>
      <c r="CA255" s="592" t="e">
        <f>CA150+CA201+#REF!</f>
        <v>#REF!</v>
      </c>
      <c r="CB255" s="592" t="e">
        <f>CB150+CB201+#REF!</f>
        <v>#REF!</v>
      </c>
      <c r="CC255" s="592" t="e">
        <f>CC150+CC201+#REF!</f>
        <v>#REF!</v>
      </c>
      <c r="CD255" s="592" t="e">
        <f>CD150+CD201+#REF!</f>
        <v>#REF!</v>
      </c>
      <c r="CE255" s="592">
        <v>1</v>
      </c>
      <c r="CF255" s="592" t="e">
        <f>CF150+CF201+#REF!</f>
        <v>#REF!</v>
      </c>
      <c r="CG255" s="592"/>
      <c r="CH255" s="592" t="e">
        <f>CH150+CH201+#REF!</f>
        <v>#REF!</v>
      </c>
      <c r="CI255" s="592" t="e">
        <f>CI150+CI201+#REF!</f>
        <v>#REF!</v>
      </c>
      <c r="CJ255" s="592" t="e">
        <f>CJ150+CJ201+#REF!</f>
        <v>#REF!</v>
      </c>
      <c r="CK255" s="592" t="e">
        <f>CK150+CK201+#REF!</f>
        <v>#REF!</v>
      </c>
      <c r="CL255" s="592" t="e">
        <f>CL150+CL201+#REF!</f>
        <v>#REF!</v>
      </c>
      <c r="CM255" s="592" t="e">
        <f>CM150+CM201+#REF!</f>
        <v>#REF!</v>
      </c>
      <c r="CN255" s="592"/>
      <c r="CO255" s="592"/>
      <c r="CP255" s="592"/>
      <c r="CQ255" s="592" t="e">
        <f>CQ150+CQ201+#REF!</f>
        <v>#REF!</v>
      </c>
      <c r="CR255" s="592" t="e">
        <f>CR150+CR201+#REF!</f>
        <v>#REF!</v>
      </c>
      <c r="CS255" s="592" t="e">
        <f>CS150+CS201+#REF!</f>
        <v>#REF!</v>
      </c>
      <c r="CT255" s="592" t="e">
        <f>CT150+CT201+#REF!</f>
        <v>#REF!</v>
      </c>
      <c r="CU255" s="592" t="e">
        <f>CU150+CU201+#REF!</f>
        <v>#REF!</v>
      </c>
      <c r="CV255" s="592" t="e">
        <f>CV150+CV201+#REF!</f>
        <v>#REF!</v>
      </c>
      <c r="CW255" s="515">
        <f t="shared" ref="CW255:DH255" si="764">CW150+CW201+CW254</f>
        <v>10097640.750810001</v>
      </c>
      <c r="CX255" s="515">
        <f t="shared" si="764"/>
        <v>8828012.2208099999</v>
      </c>
      <c r="CY255" s="515">
        <f t="shared" si="764"/>
        <v>1269628.5300000003</v>
      </c>
      <c r="CZ255" s="515" t="e">
        <f t="shared" si="764"/>
        <v>#REF!</v>
      </c>
      <c r="DA255" s="515" t="e">
        <f t="shared" si="764"/>
        <v>#REF!</v>
      </c>
      <c r="DB255" s="515" t="e">
        <f t="shared" si="764"/>
        <v>#REF!</v>
      </c>
      <c r="DC255" s="515" t="e">
        <f t="shared" si="764"/>
        <v>#DIV/0!</v>
      </c>
      <c r="DD255" s="515" t="e">
        <f t="shared" si="764"/>
        <v>#DIV/0!</v>
      </c>
      <c r="DE255" s="515">
        <f t="shared" si="764"/>
        <v>380350</v>
      </c>
      <c r="DF255" s="515">
        <f t="shared" si="764"/>
        <v>249465.85034000035</v>
      </c>
      <c r="DG255" s="515">
        <f t="shared" si="764"/>
        <v>266241.37963000039</v>
      </c>
      <c r="DH255" s="515">
        <f t="shared" si="764"/>
        <v>-16775.529290000064</v>
      </c>
      <c r="DI255" s="515">
        <f>DJ255+DK255+DL255</f>
        <v>11818204.374400005</v>
      </c>
      <c r="DJ255" s="515">
        <f>DJ150+DJ201+DJ254</f>
        <v>10331815.285430003</v>
      </c>
      <c r="DK255" s="515">
        <f>DK150+DK201+DK254</f>
        <v>265915.43025999999</v>
      </c>
      <c r="DL255" s="515">
        <f>DL150+DL201+DL254</f>
        <v>1220473.6587100001</v>
      </c>
      <c r="DM255" s="515">
        <f t="shared" si="640"/>
        <v>11194682.169610001</v>
      </c>
      <c r="DN255" s="520">
        <f>DM255/DI255</f>
        <v>0.94724052952234894</v>
      </c>
      <c r="DO255" s="515">
        <f>DO150+DO201+DO254</f>
        <v>9805964.9080800004</v>
      </c>
      <c r="DP255" s="515">
        <f>DP150+DP201+DP254</f>
        <v>192953.42554999999</v>
      </c>
      <c r="DQ255" s="515">
        <f>DQ150+DQ201+DQ254</f>
        <v>1195763.8359800002</v>
      </c>
      <c r="DR255" s="515">
        <f>DT255+DU255+DV255</f>
        <v>550788.6534999999</v>
      </c>
      <c r="DS255" s="520">
        <f>DR255/DM255</f>
        <v>4.9200919253895012E-2</v>
      </c>
      <c r="DT255" s="515">
        <f>DT150+DT201+DT254</f>
        <v>525850.37734999997</v>
      </c>
      <c r="DU255" s="515">
        <f>DU150+DU201+DU254</f>
        <v>228.45341999999971</v>
      </c>
      <c r="DV255" s="515">
        <f>DV150+DV201+DV254</f>
        <v>24709.822729999869</v>
      </c>
      <c r="DW255" s="515"/>
      <c r="DX255" s="515">
        <f>DZ255+EB255+ED255</f>
        <v>5178779.8586699991</v>
      </c>
      <c r="DY255" s="522">
        <f t="shared" si="738"/>
        <v>0.43820361322300444</v>
      </c>
      <c r="DZ255" s="515">
        <f>DZ150+DZ201+DZ254</f>
        <v>4439690.2627099995</v>
      </c>
      <c r="EA255" s="522">
        <f t="shared" si="759"/>
        <v>0.4297105726397259</v>
      </c>
      <c r="EB255" s="515">
        <f>EB150+EB201+EB254</f>
        <v>105168.25466999999</v>
      </c>
      <c r="EC255" s="522">
        <f>EB255/DK255</f>
        <v>0.3954951187570096</v>
      </c>
      <c r="ED255" s="515">
        <f>ED150+ED201+ED254</f>
        <v>633921.34129000001</v>
      </c>
      <c r="EE255" s="522">
        <f>ED255/DL255</f>
        <v>0.51940600009346671</v>
      </c>
      <c r="EF255" s="515">
        <f>EN255+EP255+ER255</f>
        <v>11102633.339340001</v>
      </c>
      <c r="EG255" s="523">
        <f t="shared" si="732"/>
        <v>0.93945179721125516</v>
      </c>
      <c r="EH255" s="523">
        <f t="shared" si="643"/>
        <v>0.99177745032191422</v>
      </c>
      <c r="EI255" s="523"/>
      <c r="EJ255" s="523"/>
      <c r="EK255" s="523"/>
      <c r="EL255" s="523"/>
      <c r="EM255" s="523"/>
      <c r="EN255" s="515">
        <f>EN150+EN201+EN254</f>
        <v>9641182.5265200008</v>
      </c>
      <c r="EO255" s="523">
        <f t="shared" si="760"/>
        <v>0.93315475162588923</v>
      </c>
      <c r="EP255" s="515">
        <f>EP150+EP201+EP254</f>
        <v>265686.97684000002</v>
      </c>
      <c r="EQ255" s="523">
        <f>EP255/DK255</f>
        <v>0.99914087941502072</v>
      </c>
      <c r="ER255" s="515">
        <f>ER150+ER201+ER254</f>
        <v>1195763.83598</v>
      </c>
      <c r="ES255" s="523">
        <f t="shared" ref="ES255:ES258" si="765">ER255/DL255</f>
        <v>0.97975390738369761</v>
      </c>
      <c r="ET255" s="515">
        <f>ET150+ET201+ET254</f>
        <v>1075090.28</v>
      </c>
      <c r="EU255" s="515">
        <f>EW255+EX255+EY255</f>
        <v>715571.03506000026</v>
      </c>
      <c r="EV255" s="523">
        <f t="shared" si="644"/>
        <v>6.0548202788744621E-2</v>
      </c>
      <c r="EW255" s="515">
        <f>EW150+EW201+EW254</f>
        <v>690632.75891000021</v>
      </c>
      <c r="EX255" s="515">
        <f>EX150+EX201+EX254</f>
        <v>228.4534200000088</v>
      </c>
      <c r="EY255" s="595">
        <f>EY150+EY201+EY254</f>
        <v>24709.822729999985</v>
      </c>
      <c r="EZ255" s="527">
        <f>FB255+FD255+FF255</f>
        <v>10088480.201239999</v>
      </c>
      <c r="FA255" s="216">
        <f t="shared" si="739"/>
        <v>0.85363900315458696</v>
      </c>
      <c r="FB255" s="209">
        <f>FB150+FB201+FB254</f>
        <v>8677301.0978499986</v>
      </c>
      <c r="FC255" s="216">
        <f t="shared" si="762"/>
        <v>0.8398621982805663</v>
      </c>
      <c r="FD255" s="209">
        <f>FD150+FD201+FD254</f>
        <v>194139.53687000001</v>
      </c>
      <c r="FE255" s="421">
        <f t="shared" si="747"/>
        <v>0.73007999829185999</v>
      </c>
      <c r="FF255" s="209">
        <f>FF150+FF201+FF254</f>
        <v>1217039.5665200001</v>
      </c>
      <c r="FG255" s="216">
        <f>FF255/DL255</f>
        <v>0.99718626275504407</v>
      </c>
      <c r="FH255" s="209">
        <f>FJ255+FL255+FN255</f>
        <v>80196.966179999989</v>
      </c>
      <c r="FI255" s="216">
        <f t="shared" si="636"/>
        <v>6.7858841867482504E-3</v>
      </c>
      <c r="FJ255" s="209">
        <f>FJ150+FJ201+FJ254</f>
        <v>77447.04617999999</v>
      </c>
      <c r="FK255" s="216">
        <f t="shared" si="637"/>
        <v>7.4959766546752286E-3</v>
      </c>
      <c r="FL255" s="209">
        <f>FL150+FL201+FL254</f>
        <v>2749.92</v>
      </c>
      <c r="FM255" s="216">
        <f>FL255/DK255</f>
        <v>1.0341332946761508E-2</v>
      </c>
      <c r="FN255" s="210">
        <f>FN150+FN201+FN254</f>
        <v>0</v>
      </c>
      <c r="FO255" s="217" t="e">
        <f>FO150+FO201+FO254</f>
        <v>#REF!</v>
      </c>
    </row>
    <row r="256" spans="2:178" s="603" customFormat="1" ht="33" customHeight="1" thickBot="1" x14ac:dyDescent="0.3">
      <c r="B256" s="897" t="s">
        <v>409</v>
      </c>
      <c r="C256" s="898"/>
      <c r="D256" s="596"/>
      <c r="E256" s="597"/>
      <c r="F256" s="597"/>
      <c r="G256" s="597"/>
      <c r="H256" s="597"/>
      <c r="I256" s="597"/>
      <c r="J256" s="597"/>
      <c r="K256" s="597"/>
      <c r="L256" s="597"/>
      <c r="M256" s="597"/>
      <c r="N256" s="597"/>
      <c r="O256" s="597"/>
      <c r="P256" s="597"/>
      <c r="Q256" s="598"/>
      <c r="R256" s="598"/>
      <c r="S256" s="598"/>
      <c r="T256" s="598"/>
      <c r="U256" s="598"/>
      <c r="V256" s="598"/>
      <c r="W256" s="598"/>
      <c r="X256" s="598"/>
      <c r="Y256" s="598"/>
      <c r="Z256" s="598"/>
      <c r="AA256" s="598"/>
      <c r="AB256" s="598"/>
      <c r="AC256" s="598"/>
      <c r="AD256" s="598"/>
      <c r="AE256" s="598"/>
      <c r="AF256" s="598"/>
      <c r="AG256" s="598"/>
      <c r="AH256" s="598"/>
      <c r="AI256" s="598"/>
      <c r="AJ256" s="598"/>
      <c r="AK256" s="598"/>
      <c r="AL256" s="598"/>
      <c r="AM256" s="598"/>
      <c r="AN256" s="598"/>
      <c r="AO256" s="599"/>
      <c r="AP256" s="598"/>
      <c r="AQ256" s="598"/>
      <c r="AR256" s="598"/>
      <c r="AS256" s="598"/>
      <c r="AT256" s="598"/>
      <c r="AU256" s="598"/>
      <c r="AV256" s="598"/>
      <c r="AW256" s="598"/>
      <c r="AX256" s="598"/>
      <c r="AY256" s="598"/>
      <c r="AZ256" s="598"/>
      <c r="BA256" s="598"/>
      <c r="BB256" s="598"/>
      <c r="BC256" s="598"/>
      <c r="BD256" s="598"/>
      <c r="BE256" s="598"/>
      <c r="BF256" s="598"/>
      <c r="BG256" s="598"/>
      <c r="BH256" s="598"/>
      <c r="BI256" s="598"/>
      <c r="BJ256" s="598"/>
      <c r="BK256" s="600"/>
      <c r="BL256" s="598"/>
      <c r="BM256" s="598"/>
      <c r="BN256" s="598"/>
      <c r="BO256" s="598"/>
      <c r="BP256" s="598"/>
      <c r="BQ256" s="598"/>
      <c r="BR256" s="598"/>
      <c r="BS256" s="598"/>
      <c r="BT256" s="598"/>
      <c r="BU256" s="598"/>
      <c r="BV256" s="598"/>
      <c r="BW256" s="598"/>
      <c r="BX256" s="598"/>
      <c r="BY256" s="598"/>
      <c r="BZ256" s="598"/>
      <c r="CA256" s="598"/>
      <c r="CB256" s="598"/>
      <c r="CC256" s="598"/>
      <c r="CD256" s="598"/>
      <c r="CE256" s="598"/>
      <c r="CF256" s="598"/>
      <c r="CG256" s="598"/>
      <c r="CH256" s="598"/>
      <c r="CI256" s="598"/>
      <c r="CJ256" s="598"/>
      <c r="CK256" s="598"/>
      <c r="CL256" s="598"/>
      <c r="CM256" s="598"/>
      <c r="CN256" s="598"/>
      <c r="CO256" s="598"/>
      <c r="CP256" s="598"/>
      <c r="CQ256" s="598"/>
      <c r="CR256" s="598"/>
      <c r="CS256" s="598"/>
      <c r="CT256" s="598"/>
      <c r="CU256" s="598"/>
      <c r="CV256" s="598"/>
      <c r="CW256" s="598">
        <f>CX256+CY256</f>
        <v>296317.40000000002</v>
      </c>
      <c r="CX256" s="598">
        <f>CX182</f>
        <v>296317.40000000002</v>
      </c>
      <c r="CY256" s="598">
        <f t="shared" ref="CY256:DE256" si="766">CY181</f>
        <v>0</v>
      </c>
      <c r="CZ256" s="598" t="e">
        <f t="shared" si="766"/>
        <v>#REF!</v>
      </c>
      <c r="DA256" s="598" t="e">
        <f t="shared" si="766"/>
        <v>#REF!</v>
      </c>
      <c r="DB256" s="598" t="e">
        <f t="shared" si="766"/>
        <v>#REF!</v>
      </c>
      <c r="DC256" s="598">
        <f t="shared" si="766"/>
        <v>0</v>
      </c>
      <c r="DD256" s="598">
        <f t="shared" si="766"/>
        <v>0</v>
      </c>
      <c r="DE256" s="598">
        <f t="shared" si="766"/>
        <v>0</v>
      </c>
      <c r="DF256" s="598">
        <f>DG256+DH256</f>
        <v>0</v>
      </c>
      <c r="DG256" s="598">
        <f>DG182</f>
        <v>0</v>
      </c>
      <c r="DH256" s="598">
        <f>DH181</f>
        <v>0</v>
      </c>
      <c r="DI256" s="598">
        <f>DJ256+DL256</f>
        <v>1133003</v>
      </c>
      <c r="DJ256" s="598">
        <f>DJ203+DJ152</f>
        <v>1133003</v>
      </c>
      <c r="DK256" s="598">
        <f>DK182</f>
        <v>0</v>
      </c>
      <c r="DL256" s="598">
        <f>DL182</f>
        <v>0</v>
      </c>
      <c r="DM256" s="385">
        <f t="shared" si="640"/>
        <v>1133003</v>
      </c>
      <c r="DN256" s="530">
        <f t="shared" ref="DN256:DN258" si="767">DM256/DI256</f>
        <v>1</v>
      </c>
      <c r="DO256" s="598">
        <f>DO203+DO152</f>
        <v>1133003</v>
      </c>
      <c r="DP256" s="598">
        <f>DP182</f>
        <v>0</v>
      </c>
      <c r="DQ256" s="598">
        <f>DQ182</f>
        <v>0</v>
      </c>
      <c r="DR256" s="598">
        <f>DT256+DU256+DV256</f>
        <v>0</v>
      </c>
      <c r="DS256" s="530">
        <f>DR256/DI256</f>
        <v>0</v>
      </c>
      <c r="DT256" s="598">
        <f>DT203+DT152</f>
        <v>0</v>
      </c>
      <c r="DU256" s="598">
        <f>DU182</f>
        <v>0</v>
      </c>
      <c r="DV256" s="598">
        <f>DV182</f>
        <v>0</v>
      </c>
      <c r="DW256" s="598"/>
      <c r="DX256" s="598">
        <f>DZ256+EB256+ED256</f>
        <v>304596.80677000002</v>
      </c>
      <c r="DY256" s="384">
        <f t="shared" si="738"/>
        <v>0.26884024735150747</v>
      </c>
      <c r="DZ256" s="598">
        <f>DZ203+DZ152</f>
        <v>304596.80677000002</v>
      </c>
      <c r="EA256" s="384">
        <f t="shared" si="759"/>
        <v>0.26884024735150747</v>
      </c>
      <c r="EB256" s="598">
        <f>EB203+EB152</f>
        <v>0</v>
      </c>
      <c r="EC256" s="384">
        <v>0</v>
      </c>
      <c r="ED256" s="598">
        <f>ED203+ED152</f>
        <v>0</v>
      </c>
      <c r="EE256" s="384">
        <v>0</v>
      </c>
      <c r="EF256" s="598">
        <f>EN256+EP256+ER256</f>
        <v>1133003</v>
      </c>
      <c r="EG256" s="387">
        <f t="shared" si="732"/>
        <v>1</v>
      </c>
      <c r="EH256" s="387">
        <f t="shared" si="643"/>
        <v>1</v>
      </c>
      <c r="EI256" s="387"/>
      <c r="EJ256" s="387"/>
      <c r="EK256" s="387"/>
      <c r="EL256" s="387"/>
      <c r="EM256" s="387"/>
      <c r="EN256" s="598">
        <f>EN203+EN152</f>
        <v>1133003</v>
      </c>
      <c r="EO256" s="387">
        <f t="shared" si="760"/>
        <v>1</v>
      </c>
      <c r="EP256" s="598">
        <f>EP203+EP152</f>
        <v>0</v>
      </c>
      <c r="EQ256" s="387">
        <v>0</v>
      </c>
      <c r="ER256" s="598">
        <f>ER203+ER152</f>
        <v>0</v>
      </c>
      <c r="ES256" s="387">
        <v>0</v>
      </c>
      <c r="ET256" s="598">
        <f>ET181</f>
        <v>0</v>
      </c>
      <c r="EU256" s="385">
        <f t="shared" ref="EU256:EU258" si="768">EW256+EX256+EY256</f>
        <v>0</v>
      </c>
      <c r="EV256" s="387">
        <f t="shared" si="644"/>
        <v>0</v>
      </c>
      <c r="EW256" s="598">
        <f>EW203+EW152</f>
        <v>0</v>
      </c>
      <c r="EX256" s="598">
        <f>EX203+EX152</f>
        <v>0</v>
      </c>
      <c r="EY256" s="601">
        <f>EY203+EY152</f>
        <v>0</v>
      </c>
      <c r="EZ256" s="602">
        <f>FB256+FD256+FF256</f>
        <v>566317.4</v>
      </c>
      <c r="FA256" s="201">
        <f t="shared" si="739"/>
        <v>0.49983751146289995</v>
      </c>
      <c r="FB256" s="244">
        <f>FB203+FB152</f>
        <v>566317.4</v>
      </c>
      <c r="FC256" s="201">
        <f t="shared" si="762"/>
        <v>0.49983751146289995</v>
      </c>
      <c r="FD256" s="244">
        <f>FD203+FD152</f>
        <v>0</v>
      </c>
      <c r="FE256" s="443">
        <v>0</v>
      </c>
      <c r="FF256" s="245">
        <f>FF203+FF152</f>
        <v>0</v>
      </c>
      <c r="FG256" s="201">
        <v>0</v>
      </c>
      <c r="FH256" s="244">
        <v>0</v>
      </c>
      <c r="FI256" s="201">
        <f t="shared" si="636"/>
        <v>0</v>
      </c>
      <c r="FJ256" s="244">
        <f>FJ203+FJ152</f>
        <v>0</v>
      </c>
      <c r="FK256" s="201">
        <f t="shared" si="637"/>
        <v>0</v>
      </c>
      <c r="FL256" s="244">
        <f>FL203+FL152</f>
        <v>0</v>
      </c>
      <c r="FM256" s="201">
        <v>0</v>
      </c>
      <c r="FN256" s="245">
        <f>FN203+FN152</f>
        <v>0</v>
      </c>
      <c r="FO256" s="248">
        <f>FO181</f>
        <v>0</v>
      </c>
    </row>
    <row r="257" spans="2:178" s="240" customFormat="1" ht="38.25" customHeight="1" thickBot="1" x14ac:dyDescent="0.3">
      <c r="B257" s="899" t="s">
        <v>410</v>
      </c>
      <c r="C257" s="900"/>
      <c r="D257" s="604"/>
      <c r="E257" s="605"/>
      <c r="F257" s="605"/>
      <c r="G257" s="605"/>
      <c r="H257" s="605"/>
      <c r="I257" s="605"/>
      <c r="J257" s="605"/>
      <c r="K257" s="605"/>
      <c r="L257" s="605"/>
      <c r="M257" s="605"/>
      <c r="N257" s="605"/>
      <c r="O257" s="605"/>
      <c r="P257" s="605"/>
      <c r="Q257" s="606"/>
      <c r="R257" s="606"/>
      <c r="S257" s="606"/>
      <c r="T257" s="606"/>
      <c r="U257" s="606"/>
      <c r="V257" s="606"/>
      <c r="W257" s="606"/>
      <c r="X257" s="606"/>
      <c r="Y257" s="606"/>
      <c r="Z257" s="606"/>
      <c r="AA257" s="606"/>
      <c r="AB257" s="606"/>
      <c r="AC257" s="606"/>
      <c r="AD257" s="606"/>
      <c r="AE257" s="606"/>
      <c r="AF257" s="606"/>
      <c r="AG257" s="606"/>
      <c r="AH257" s="606"/>
      <c r="AI257" s="606"/>
      <c r="AJ257" s="606"/>
      <c r="AK257" s="606"/>
      <c r="AL257" s="606"/>
      <c r="AM257" s="606"/>
      <c r="AN257" s="606"/>
      <c r="AO257" s="607"/>
      <c r="AP257" s="606"/>
      <c r="AQ257" s="606"/>
      <c r="AR257" s="606"/>
      <c r="AS257" s="606"/>
      <c r="AT257" s="606"/>
      <c r="AU257" s="606"/>
      <c r="AV257" s="606"/>
      <c r="AW257" s="606"/>
      <c r="AX257" s="606"/>
      <c r="AY257" s="606"/>
      <c r="AZ257" s="606"/>
      <c r="BA257" s="606"/>
      <c r="BB257" s="606"/>
      <c r="BC257" s="606"/>
      <c r="BD257" s="606"/>
      <c r="BE257" s="606"/>
      <c r="BF257" s="606"/>
      <c r="BG257" s="606"/>
      <c r="BH257" s="606"/>
      <c r="BI257" s="606"/>
      <c r="BJ257" s="606"/>
      <c r="BK257" s="608"/>
      <c r="BL257" s="606"/>
      <c r="BM257" s="606"/>
      <c r="BN257" s="606"/>
      <c r="BO257" s="606"/>
      <c r="BP257" s="606"/>
      <c r="BQ257" s="606"/>
      <c r="BR257" s="606"/>
      <c r="BS257" s="606"/>
      <c r="BT257" s="606"/>
      <c r="BU257" s="606"/>
      <c r="BV257" s="606"/>
      <c r="BW257" s="606"/>
      <c r="BX257" s="606"/>
      <c r="BY257" s="606"/>
      <c r="BZ257" s="606"/>
      <c r="CA257" s="606"/>
      <c r="CB257" s="606"/>
      <c r="CC257" s="606"/>
      <c r="CD257" s="606"/>
      <c r="CE257" s="606"/>
      <c r="CF257" s="606"/>
      <c r="CG257" s="606"/>
      <c r="CH257" s="606"/>
      <c r="CI257" s="606"/>
      <c r="CJ257" s="606"/>
      <c r="CK257" s="606"/>
      <c r="CL257" s="606"/>
      <c r="CM257" s="606"/>
      <c r="CN257" s="606"/>
      <c r="CO257" s="606"/>
      <c r="CP257" s="606"/>
      <c r="CQ257" s="606"/>
      <c r="CR257" s="606"/>
      <c r="CS257" s="606"/>
      <c r="CT257" s="606"/>
      <c r="CU257" s="606"/>
      <c r="CV257" s="606"/>
      <c r="CW257" s="606">
        <f t="shared" ref="CW257:DH257" si="769">CW150+CW201+CW254-CW256</f>
        <v>9801323.3508100007</v>
      </c>
      <c r="CX257" s="606">
        <f t="shared" si="769"/>
        <v>8531694.8208099995</v>
      </c>
      <c r="CY257" s="606">
        <f t="shared" si="769"/>
        <v>1269628.5300000003</v>
      </c>
      <c r="CZ257" s="606" t="e">
        <f t="shared" si="769"/>
        <v>#REF!</v>
      </c>
      <c r="DA257" s="606" t="e">
        <f t="shared" si="769"/>
        <v>#REF!</v>
      </c>
      <c r="DB257" s="606" t="e">
        <f t="shared" si="769"/>
        <v>#REF!</v>
      </c>
      <c r="DC257" s="606" t="e">
        <f t="shared" si="769"/>
        <v>#DIV/0!</v>
      </c>
      <c r="DD257" s="606" t="e">
        <f t="shared" si="769"/>
        <v>#DIV/0!</v>
      </c>
      <c r="DE257" s="606">
        <f t="shared" si="769"/>
        <v>380350</v>
      </c>
      <c r="DF257" s="606">
        <f t="shared" si="769"/>
        <v>249465.85034000035</v>
      </c>
      <c r="DG257" s="606">
        <f t="shared" si="769"/>
        <v>266241.37963000039</v>
      </c>
      <c r="DH257" s="606">
        <f t="shared" si="769"/>
        <v>-16775.529290000064</v>
      </c>
      <c r="DI257" s="606">
        <f>DJ257+DK257+DL257</f>
        <v>10685201.374400001</v>
      </c>
      <c r="DJ257" s="606">
        <f>DJ254+DJ202+DJ151</f>
        <v>9198812.2854300011</v>
      </c>
      <c r="DK257" s="606">
        <f>DK151+DK202+DK254</f>
        <v>265915.43025999999</v>
      </c>
      <c r="DL257" s="606">
        <f>DL151+DL202+DL254</f>
        <v>1220473.6587100001</v>
      </c>
      <c r="DM257" s="368">
        <f t="shared" si="640"/>
        <v>10061679.169610003</v>
      </c>
      <c r="DN257" s="528">
        <f t="shared" si="767"/>
        <v>0.94164619056372156</v>
      </c>
      <c r="DO257" s="606">
        <f>DO254+DO202+DO151</f>
        <v>8672961.9080800023</v>
      </c>
      <c r="DP257" s="606">
        <f>DP151+DP202+DP254</f>
        <v>192953.42554999999</v>
      </c>
      <c r="DQ257" s="606">
        <f>DQ151+DQ202+DQ254</f>
        <v>1195763.8359800002</v>
      </c>
      <c r="DR257" s="606">
        <f>DT257+DU257+DV257</f>
        <v>550788.65349999978</v>
      </c>
      <c r="DS257" s="528">
        <f>DR257/DI257</f>
        <v>5.1546866942498576E-2</v>
      </c>
      <c r="DT257" s="606">
        <f>DT254+DT202+DT151</f>
        <v>525850.37734999985</v>
      </c>
      <c r="DU257" s="606">
        <f>DU151+DU202+DU254</f>
        <v>228.45341999999971</v>
      </c>
      <c r="DV257" s="606">
        <f>DV151+DV202+DV254</f>
        <v>24709.822729999869</v>
      </c>
      <c r="DW257" s="606"/>
      <c r="DX257" s="606">
        <f>DZ257+EB257+ED257</f>
        <v>4874183.0519000003</v>
      </c>
      <c r="DY257" s="367">
        <f t="shared" si="738"/>
        <v>0.45616202082796004</v>
      </c>
      <c r="DZ257" s="606">
        <f>DZ254+DZ202+DZ151</f>
        <v>4135093.4559400002</v>
      </c>
      <c r="EA257" s="367">
        <f t="shared" si="759"/>
        <v>0.44952471336865685</v>
      </c>
      <c r="EB257" s="606">
        <f>EB151+EB202+EB254</f>
        <v>105168.25466999999</v>
      </c>
      <c r="EC257" s="367">
        <v>0</v>
      </c>
      <c r="ED257" s="606">
        <f>ED151+ED202+ED254</f>
        <v>633921.34129000001</v>
      </c>
      <c r="EE257" s="367">
        <f>ED257/DL257</f>
        <v>0.51940600009346671</v>
      </c>
      <c r="EF257" s="606">
        <f>EN257+EP257+ER257</f>
        <v>9969630.3393400013</v>
      </c>
      <c r="EG257" s="370">
        <f t="shared" si="732"/>
        <v>0.93303158171876932</v>
      </c>
      <c r="EH257" s="370">
        <f t="shared" si="643"/>
        <v>0.99085154389060393</v>
      </c>
      <c r="EI257" s="370"/>
      <c r="EJ257" s="370"/>
      <c r="EK257" s="370"/>
      <c r="EL257" s="370"/>
      <c r="EM257" s="370"/>
      <c r="EN257" s="606">
        <f>EN254+EN202+EN151</f>
        <v>8508179.5265200008</v>
      </c>
      <c r="EO257" s="370">
        <f t="shared" si="760"/>
        <v>0.92492152927135018</v>
      </c>
      <c r="EP257" s="606">
        <f>EP151+EP202+EP254</f>
        <v>265686.97684000002</v>
      </c>
      <c r="EQ257" s="606">
        <v>0</v>
      </c>
      <c r="ER257" s="606">
        <f>ER151+ER202+ER254</f>
        <v>1195763.83598</v>
      </c>
      <c r="ES257" s="607">
        <f t="shared" si="765"/>
        <v>0.97975390738369761</v>
      </c>
      <c r="ET257" s="606">
        <f>ET150+ET201+ET254-ET256</f>
        <v>1075090.28</v>
      </c>
      <c r="EU257" s="368">
        <f t="shared" si="768"/>
        <v>715571.03506000026</v>
      </c>
      <c r="EV257" s="370">
        <f t="shared" si="644"/>
        <v>6.6968418281230679E-2</v>
      </c>
      <c r="EW257" s="606">
        <f>EW254+EW202+EW151</f>
        <v>690632.75891000021</v>
      </c>
      <c r="EX257" s="606">
        <f>EX151+EX202+EX254</f>
        <v>228.4534200000088</v>
      </c>
      <c r="EY257" s="609">
        <f>EY151+EY202+EY254</f>
        <v>24709.822729999985</v>
      </c>
      <c r="EZ257" s="610">
        <f>FB257+FD257+FF257</f>
        <v>9522162.8012400009</v>
      </c>
      <c r="FA257" s="188">
        <f t="shared" si="739"/>
        <v>0.8911542672516729</v>
      </c>
      <c r="FB257" s="264">
        <f>FB254+FB202+FB151</f>
        <v>8110983.6978500001</v>
      </c>
      <c r="FC257" s="188">
        <f t="shared" si="762"/>
        <v>0.88174249524549897</v>
      </c>
      <c r="FD257" s="264">
        <f>FD151+FD202+FD254</f>
        <v>194139.53687000001</v>
      </c>
      <c r="FE257" s="272">
        <f>FD257/DK257</f>
        <v>0.73007999829185999</v>
      </c>
      <c r="FF257" s="264">
        <f>FF151+FF202+FF254</f>
        <v>1217039.5665200001</v>
      </c>
      <c r="FG257" s="188">
        <f>FF257/DL257</f>
        <v>0.99718626275504407</v>
      </c>
      <c r="FH257" s="264">
        <f>FJ257+FL257+FN257</f>
        <v>80196.966179999989</v>
      </c>
      <c r="FI257" s="188">
        <f t="shared" si="636"/>
        <v>7.5054239382084864E-3</v>
      </c>
      <c r="FJ257" s="264">
        <f>FJ254+FJ202+FJ151</f>
        <v>77447.04617999999</v>
      </c>
      <c r="FK257" s="188">
        <f t="shared" si="637"/>
        <v>8.4192441129240531E-3</v>
      </c>
      <c r="FL257" s="264">
        <f>FL151+FL202+FL254</f>
        <v>2749.92</v>
      </c>
      <c r="FM257" s="188">
        <f>FL257/DK257</f>
        <v>1.0341332946761508E-2</v>
      </c>
      <c r="FN257" s="264">
        <f>FN151+FN202+FN254</f>
        <v>0</v>
      </c>
      <c r="FO257" s="267" t="e">
        <f>FO150+FO201+FO254-FO256</f>
        <v>#REF!</v>
      </c>
    </row>
    <row r="258" spans="2:178" s="630" customFormat="1" ht="28.5" customHeight="1" thickBot="1" x14ac:dyDescent="0.3">
      <c r="B258" s="901" t="s">
        <v>411</v>
      </c>
      <c r="C258" s="902"/>
      <c r="D258" s="611"/>
      <c r="E258" s="612">
        <f>E92+E186</f>
        <v>615167</v>
      </c>
      <c r="F258" s="612"/>
      <c r="G258" s="612">
        <f>G92+G186</f>
        <v>615167</v>
      </c>
      <c r="H258" s="612">
        <f>H92+H186</f>
        <v>0</v>
      </c>
      <c r="I258" s="612"/>
      <c r="J258" s="612">
        <f>J92+J186</f>
        <v>0</v>
      </c>
      <c r="K258" s="612">
        <f>K92+K186</f>
        <v>615167</v>
      </c>
      <c r="L258" s="612"/>
      <c r="M258" s="612">
        <f>M92+M186</f>
        <v>615167</v>
      </c>
      <c r="N258" s="612">
        <f>N92+N186</f>
        <v>290000</v>
      </c>
      <c r="O258" s="612"/>
      <c r="P258" s="612">
        <f>P92+P186</f>
        <v>290000</v>
      </c>
      <c r="Q258" s="613">
        <f>Q92+Q186</f>
        <v>905167</v>
      </c>
      <c r="R258" s="613"/>
      <c r="S258" s="613">
        <f t="shared" ref="S258:Y258" si="770">S92+S186</f>
        <v>905167</v>
      </c>
      <c r="T258" s="613">
        <f t="shared" si="770"/>
        <v>400000</v>
      </c>
      <c r="U258" s="613">
        <f t="shared" si="770"/>
        <v>0</v>
      </c>
      <c r="V258" s="613">
        <f t="shared" si="770"/>
        <v>400000</v>
      </c>
      <c r="W258" s="613">
        <f t="shared" si="770"/>
        <v>34246.400000000023</v>
      </c>
      <c r="X258" s="613">
        <f t="shared" si="770"/>
        <v>0</v>
      </c>
      <c r="Y258" s="613">
        <f t="shared" si="770"/>
        <v>34246.400000000023</v>
      </c>
      <c r="Z258" s="613">
        <f t="shared" ref="Z258:AN258" si="771">Z153+Z204</f>
        <v>434246.40000000002</v>
      </c>
      <c r="AA258" s="613">
        <f t="shared" si="771"/>
        <v>0</v>
      </c>
      <c r="AB258" s="613">
        <f t="shared" si="771"/>
        <v>434246.40000000002</v>
      </c>
      <c r="AC258" s="613">
        <f t="shared" si="771"/>
        <v>0</v>
      </c>
      <c r="AD258" s="613">
        <f t="shared" si="771"/>
        <v>0</v>
      </c>
      <c r="AE258" s="613">
        <f t="shared" si="771"/>
        <v>0</v>
      </c>
      <c r="AF258" s="613" t="e">
        <f t="shared" si="771"/>
        <v>#REF!</v>
      </c>
      <c r="AG258" s="613">
        <f t="shared" si="771"/>
        <v>0</v>
      </c>
      <c r="AH258" s="613" t="e">
        <f t="shared" si="771"/>
        <v>#REF!</v>
      </c>
      <c r="AI258" s="613">
        <f t="shared" si="771"/>
        <v>0</v>
      </c>
      <c r="AJ258" s="613">
        <f t="shared" si="771"/>
        <v>0</v>
      </c>
      <c r="AK258" s="613">
        <f t="shared" si="771"/>
        <v>434246.40000000002</v>
      </c>
      <c r="AL258" s="613" t="e">
        <f t="shared" si="771"/>
        <v>#REF!</v>
      </c>
      <c r="AM258" s="613" t="e">
        <f t="shared" si="771"/>
        <v>#VALUE!</v>
      </c>
      <c r="AN258" s="613" t="e">
        <f t="shared" si="771"/>
        <v>#VALUE!</v>
      </c>
      <c r="AO258" s="614">
        <v>1</v>
      </c>
      <c r="AP258" s="613">
        <f t="shared" ref="AP258:BA258" si="772">AP153+AP204</f>
        <v>0</v>
      </c>
      <c r="AQ258" s="613">
        <f t="shared" si="772"/>
        <v>0</v>
      </c>
      <c r="AR258" s="613" t="e">
        <f t="shared" si="772"/>
        <v>#REF!</v>
      </c>
      <c r="AS258" s="613">
        <f t="shared" si="772"/>
        <v>348761.3</v>
      </c>
      <c r="AT258" s="613">
        <f t="shared" si="772"/>
        <v>0</v>
      </c>
      <c r="AU258" s="613">
        <f t="shared" si="772"/>
        <v>348761.3</v>
      </c>
      <c r="AV258" s="613">
        <f t="shared" si="772"/>
        <v>0</v>
      </c>
      <c r="AW258" s="613">
        <f t="shared" si="772"/>
        <v>0</v>
      </c>
      <c r="AX258" s="613">
        <f t="shared" si="772"/>
        <v>0</v>
      </c>
      <c r="AY258" s="613">
        <f t="shared" si="772"/>
        <v>348761.3</v>
      </c>
      <c r="AZ258" s="613">
        <f t="shared" si="772"/>
        <v>0</v>
      </c>
      <c r="BA258" s="613">
        <f t="shared" si="772"/>
        <v>348761.3</v>
      </c>
      <c r="BB258" s="613">
        <f>BB92+BB186</f>
        <v>600000</v>
      </c>
      <c r="BC258" s="613"/>
      <c r="BD258" s="613">
        <f>BD92+BD186</f>
        <v>600000</v>
      </c>
      <c r="BE258" s="613">
        <f>BE92+BE186</f>
        <v>315773.90000000002</v>
      </c>
      <c r="BF258" s="613"/>
      <c r="BG258" s="613">
        <f>BG92+BG186</f>
        <v>315773.90000000002</v>
      </c>
      <c r="BH258" s="613">
        <f>BH153+BH204</f>
        <v>664535.19999999995</v>
      </c>
      <c r="BI258" s="613">
        <f>BI153+BI204</f>
        <v>0</v>
      </c>
      <c r="BJ258" s="613">
        <f>BJ153+BJ204</f>
        <v>664535.19999999995</v>
      </c>
      <c r="BK258" s="615">
        <v>1</v>
      </c>
      <c r="BL258" s="613">
        <f t="shared" ref="BL258:CA258" si="773">BL153+BL204</f>
        <v>348761.3</v>
      </c>
      <c r="BM258" s="613">
        <f t="shared" si="773"/>
        <v>0</v>
      </c>
      <c r="BN258" s="613">
        <f t="shared" si="773"/>
        <v>0</v>
      </c>
      <c r="BO258" s="613">
        <f t="shared" si="773"/>
        <v>0</v>
      </c>
      <c r="BP258" s="613">
        <f t="shared" si="773"/>
        <v>0</v>
      </c>
      <c r="BQ258" s="613">
        <f t="shared" si="773"/>
        <v>0</v>
      </c>
      <c r="BR258" s="613">
        <f t="shared" si="773"/>
        <v>0</v>
      </c>
      <c r="BS258" s="613">
        <f t="shared" si="773"/>
        <v>664535.19999999995</v>
      </c>
      <c r="BT258" s="613">
        <f t="shared" si="773"/>
        <v>0</v>
      </c>
      <c r="BU258" s="613">
        <f t="shared" si="773"/>
        <v>664535.19999999995</v>
      </c>
      <c r="BV258" s="613">
        <f t="shared" si="773"/>
        <v>348761.3</v>
      </c>
      <c r="BW258" s="613">
        <f t="shared" si="773"/>
        <v>0</v>
      </c>
      <c r="BX258" s="613">
        <f t="shared" si="773"/>
        <v>348761.3</v>
      </c>
      <c r="BY258" s="613">
        <f t="shared" si="773"/>
        <v>0</v>
      </c>
      <c r="BZ258" s="613">
        <f t="shared" si="773"/>
        <v>0</v>
      </c>
      <c r="CA258" s="613">
        <f t="shared" si="773"/>
        <v>0</v>
      </c>
      <c r="CB258" s="613">
        <f>CC258+CD258</f>
        <v>664535.19999999995</v>
      </c>
      <c r="CC258" s="613">
        <f>CC153+CC204</f>
        <v>0</v>
      </c>
      <c r="CD258" s="613">
        <f>CD153+CD204</f>
        <v>664535.19999999995</v>
      </c>
      <c r="CE258" s="613">
        <v>1</v>
      </c>
      <c r="CF258" s="613" t="e">
        <f>CF153+CF204</f>
        <v>#REF!</v>
      </c>
      <c r="CG258" s="613"/>
      <c r="CH258" s="613" t="e">
        <f t="shared" ref="CH258:CM258" si="774">CH153+CH204</f>
        <v>#REF!</v>
      </c>
      <c r="CI258" s="613" t="e">
        <f t="shared" si="774"/>
        <v>#REF!</v>
      </c>
      <c r="CJ258" s="613" t="e">
        <f t="shared" si="774"/>
        <v>#REF!</v>
      </c>
      <c r="CK258" s="613" t="e">
        <f t="shared" si="774"/>
        <v>#REF!</v>
      </c>
      <c r="CL258" s="613" t="e">
        <f t="shared" si="774"/>
        <v>#REF!</v>
      </c>
      <c r="CM258" s="613" t="e">
        <f t="shared" si="774"/>
        <v>#REF!</v>
      </c>
      <c r="CN258" s="613"/>
      <c r="CO258" s="613"/>
      <c r="CP258" s="613"/>
      <c r="CQ258" s="613" t="e">
        <f t="shared" ref="CQ258:CV258" si="775">CQ153+CQ204</f>
        <v>#REF!</v>
      </c>
      <c r="CR258" s="613" t="e">
        <f t="shared" si="775"/>
        <v>#REF!</v>
      </c>
      <c r="CS258" s="613" t="e">
        <f t="shared" si="775"/>
        <v>#REF!</v>
      </c>
      <c r="CT258" s="613">
        <f t="shared" si="775"/>
        <v>385949.74</v>
      </c>
      <c r="CU258" s="613">
        <f t="shared" si="775"/>
        <v>0</v>
      </c>
      <c r="CV258" s="613">
        <f t="shared" si="775"/>
        <v>385949.74</v>
      </c>
      <c r="CW258" s="613">
        <f>CX258+CY258</f>
        <v>1147628.53</v>
      </c>
      <c r="CX258" s="613">
        <f t="shared" ref="CX258:DE258" si="776">CX153+CX204</f>
        <v>0</v>
      </c>
      <c r="CY258" s="613">
        <f t="shared" si="776"/>
        <v>1147628.53</v>
      </c>
      <c r="CZ258" s="613">
        <f t="shared" si="776"/>
        <v>672740.28</v>
      </c>
      <c r="DA258" s="613">
        <f t="shared" si="776"/>
        <v>0</v>
      </c>
      <c r="DB258" s="613">
        <f t="shared" si="776"/>
        <v>672740.28</v>
      </c>
      <c r="DC258" s="613">
        <f t="shared" si="776"/>
        <v>380350</v>
      </c>
      <c r="DD258" s="613">
        <f t="shared" si="776"/>
        <v>0</v>
      </c>
      <c r="DE258" s="613">
        <f t="shared" si="776"/>
        <v>380350</v>
      </c>
      <c r="DF258" s="613">
        <f>DG258+DH258</f>
        <v>-36342.602000000072</v>
      </c>
      <c r="DG258" s="613">
        <f>DG153+DG204</f>
        <v>0</v>
      </c>
      <c r="DH258" s="613">
        <f>DH153+DH204</f>
        <v>-36342.602000000072</v>
      </c>
      <c r="DI258" s="613">
        <f>DJ258+DL258</f>
        <v>1078906.5859999999</v>
      </c>
      <c r="DJ258" s="613">
        <f>DJ153+DJ204</f>
        <v>0</v>
      </c>
      <c r="DK258" s="613">
        <f>DK153+DK204</f>
        <v>0</v>
      </c>
      <c r="DL258" s="613">
        <f>DL153+DL204</f>
        <v>1078906.5859999999</v>
      </c>
      <c r="DM258" s="616">
        <f t="shared" si="640"/>
        <v>1054196.76327</v>
      </c>
      <c r="DN258" s="617">
        <f t="shared" si="767"/>
        <v>0.97709734739722875</v>
      </c>
      <c r="DO258" s="613">
        <f>DO153+DO204</f>
        <v>0</v>
      </c>
      <c r="DP258" s="613">
        <f>DP153+DP204</f>
        <v>0</v>
      </c>
      <c r="DQ258" s="613">
        <f>DQ153+DQ204</f>
        <v>1054196.76327</v>
      </c>
      <c r="DR258" s="613">
        <f>DT258+DU258+DV258</f>
        <v>24709.822729999869</v>
      </c>
      <c r="DS258" s="617">
        <f>DR258/DI258</f>
        <v>2.2902652602771183E-2</v>
      </c>
      <c r="DT258" s="613">
        <f>DT153+DT204</f>
        <v>0</v>
      </c>
      <c r="DU258" s="613">
        <f>DU153+DU204</f>
        <v>0</v>
      </c>
      <c r="DV258" s="613">
        <f>DV153+DV204</f>
        <v>24709.822729999869</v>
      </c>
      <c r="DW258" s="613"/>
      <c r="DX258" s="613">
        <f>DZ258+EB258+ED258</f>
        <v>492354.26857999997</v>
      </c>
      <c r="DY258" s="618">
        <f t="shared" si="738"/>
        <v>0.45634559559542814</v>
      </c>
      <c r="DZ258" s="613">
        <f>DZ153+DZ204</f>
        <v>0</v>
      </c>
      <c r="EA258" s="618">
        <v>0</v>
      </c>
      <c r="EB258" s="613">
        <f>EB153+EB204</f>
        <v>0</v>
      </c>
      <c r="EC258" s="618">
        <v>0</v>
      </c>
      <c r="ED258" s="613">
        <f>ED153+ED204</f>
        <v>492354.26857999997</v>
      </c>
      <c r="EE258" s="618">
        <f>ED258/DL258</f>
        <v>0.45634559559542814</v>
      </c>
      <c r="EF258" s="613">
        <f>EN258+EP258+ER258</f>
        <v>1054196.76327</v>
      </c>
      <c r="EG258" s="619">
        <f t="shared" si="732"/>
        <v>0.97709734739722875</v>
      </c>
      <c r="EH258" s="619">
        <f t="shared" si="643"/>
        <v>1</v>
      </c>
      <c r="EI258" s="619"/>
      <c r="EJ258" s="619"/>
      <c r="EK258" s="619"/>
      <c r="EL258" s="619"/>
      <c r="EM258" s="619"/>
      <c r="EN258" s="613">
        <f>EN153+EN204</f>
        <v>0</v>
      </c>
      <c r="EO258" s="619">
        <v>0</v>
      </c>
      <c r="EP258" s="613">
        <f>EP153+EP204</f>
        <v>0</v>
      </c>
      <c r="EQ258" s="613">
        <v>0</v>
      </c>
      <c r="ER258" s="613">
        <f>ER153+ER204</f>
        <v>1054196.76327</v>
      </c>
      <c r="ES258" s="614">
        <f t="shared" si="765"/>
        <v>0.97709734739722875</v>
      </c>
      <c r="ET258" s="613">
        <f>ET153+ET204</f>
        <v>1053090.28</v>
      </c>
      <c r="EU258" s="616">
        <f t="shared" si="768"/>
        <v>24709.822729999985</v>
      </c>
      <c r="EV258" s="619">
        <f t="shared" si="644"/>
        <v>2.290265260277129E-2</v>
      </c>
      <c r="EW258" s="620">
        <f>EW153+EW204</f>
        <v>0</v>
      </c>
      <c r="EX258" s="621">
        <f>EX153+EX204</f>
        <v>0</v>
      </c>
      <c r="EY258" s="622">
        <f>EY153+EY204</f>
        <v>24709.822729999985</v>
      </c>
      <c r="EZ258" s="623">
        <f>FB258+FD258+FF258</f>
        <v>1075472.4938099999</v>
      </c>
      <c r="FA258" s="624">
        <f t="shared" si="739"/>
        <v>0.99681706253853564</v>
      </c>
      <c r="FB258" s="625">
        <f>FB153+FB204</f>
        <v>0</v>
      </c>
      <c r="FC258" s="624">
        <v>0</v>
      </c>
      <c r="FD258" s="625">
        <f>FD153+FD204</f>
        <v>0</v>
      </c>
      <c r="FE258" s="626">
        <v>0</v>
      </c>
      <c r="FF258" s="627">
        <f>FF153+FF204</f>
        <v>1075472.4938099999</v>
      </c>
      <c r="FG258" s="624">
        <f>FF258/DL258</f>
        <v>0.99681706253853564</v>
      </c>
      <c r="FH258" s="625">
        <v>0</v>
      </c>
      <c r="FI258" s="624">
        <v>0</v>
      </c>
      <c r="FJ258" s="625">
        <f>FJ153+FJ204</f>
        <v>0</v>
      </c>
      <c r="FK258" s="624">
        <v>0</v>
      </c>
      <c r="FL258" s="625">
        <f>FL153+FL204</f>
        <v>0</v>
      </c>
      <c r="FM258" s="624">
        <v>0</v>
      </c>
      <c r="FN258" s="627">
        <f>FN153+FN204</f>
        <v>0</v>
      </c>
      <c r="FO258" s="628" t="e">
        <f>FO153+FO204</f>
        <v>#REF!</v>
      </c>
      <c r="FP258" s="629"/>
      <c r="FQ258" s="629"/>
      <c r="FR258" s="629"/>
      <c r="FS258" s="629"/>
      <c r="FT258" s="629"/>
      <c r="FU258" s="629"/>
      <c r="FV258" s="629"/>
    </row>
    <row r="259" spans="2:178" s="149" customFormat="1" ht="48" customHeight="1" thickBot="1" x14ac:dyDescent="0.3">
      <c r="B259" s="903" t="s">
        <v>412</v>
      </c>
      <c r="C259" s="904"/>
      <c r="D259" s="904"/>
      <c r="E259" s="904"/>
      <c r="F259" s="904"/>
      <c r="G259" s="904"/>
      <c r="H259" s="904"/>
      <c r="I259" s="904"/>
      <c r="J259" s="904"/>
      <c r="K259" s="904"/>
      <c r="L259" s="904"/>
      <c r="M259" s="904"/>
      <c r="N259" s="904"/>
      <c r="O259" s="904"/>
      <c r="P259" s="904"/>
      <c r="Q259" s="904"/>
      <c r="R259" s="904"/>
      <c r="S259" s="904"/>
      <c r="T259" s="904"/>
      <c r="U259" s="904"/>
      <c r="V259" s="904"/>
      <c r="W259" s="904"/>
      <c r="X259" s="904"/>
      <c r="Y259" s="904"/>
      <c r="Z259" s="904"/>
      <c r="AA259" s="904"/>
      <c r="AB259" s="904"/>
      <c r="AC259" s="904"/>
      <c r="AD259" s="904"/>
      <c r="AE259" s="904"/>
      <c r="AF259" s="904"/>
      <c r="AG259" s="904"/>
      <c r="AH259" s="904"/>
      <c r="AI259" s="904"/>
      <c r="AJ259" s="904"/>
      <c r="AK259" s="904"/>
      <c r="AL259" s="904"/>
      <c r="AM259" s="904"/>
      <c r="AN259" s="904"/>
      <c r="AO259" s="904"/>
      <c r="AP259" s="904"/>
      <c r="AQ259" s="904"/>
      <c r="AR259" s="904"/>
      <c r="AS259" s="904"/>
      <c r="AT259" s="904"/>
      <c r="AU259" s="904"/>
      <c r="AV259" s="904"/>
      <c r="AW259" s="904"/>
      <c r="AX259" s="904"/>
      <c r="AY259" s="904"/>
      <c r="AZ259" s="904"/>
      <c r="BA259" s="904"/>
      <c r="BB259" s="904"/>
      <c r="BC259" s="904"/>
      <c r="BD259" s="904"/>
      <c r="BE259" s="904"/>
      <c r="BF259" s="904"/>
      <c r="BG259" s="904"/>
      <c r="BH259" s="904"/>
      <c r="BI259" s="904"/>
      <c r="BJ259" s="904"/>
      <c r="BK259" s="904"/>
      <c r="BL259" s="904"/>
      <c r="BM259" s="904"/>
      <c r="BN259" s="904"/>
      <c r="BO259" s="904"/>
      <c r="BP259" s="904"/>
      <c r="BQ259" s="904"/>
      <c r="BR259" s="904"/>
      <c r="BS259" s="904"/>
      <c r="BT259" s="904"/>
      <c r="BU259" s="904"/>
      <c r="BV259" s="904"/>
      <c r="BW259" s="904"/>
      <c r="BX259" s="904"/>
      <c r="BY259" s="904"/>
      <c r="BZ259" s="904"/>
      <c r="CA259" s="904"/>
      <c r="CB259" s="904"/>
      <c r="CC259" s="904"/>
      <c r="CD259" s="904"/>
      <c r="CE259" s="904"/>
      <c r="CF259" s="904"/>
      <c r="CG259" s="904"/>
      <c r="CH259" s="904"/>
      <c r="CI259" s="904"/>
      <c r="CJ259" s="904"/>
      <c r="CK259" s="904"/>
      <c r="CL259" s="904"/>
      <c r="CM259" s="904"/>
      <c r="CN259" s="904"/>
      <c r="CO259" s="904"/>
      <c r="CP259" s="904"/>
      <c r="CQ259" s="904"/>
      <c r="CR259" s="904"/>
      <c r="CS259" s="904"/>
      <c r="CT259" s="904"/>
      <c r="CU259" s="904"/>
      <c r="CV259" s="904"/>
      <c r="CW259" s="904"/>
      <c r="CX259" s="904"/>
      <c r="CY259" s="904"/>
      <c r="CZ259" s="904"/>
      <c r="DA259" s="904"/>
      <c r="DB259" s="904"/>
      <c r="DC259" s="904"/>
      <c r="DD259" s="904"/>
      <c r="DE259" s="904"/>
      <c r="DF259" s="904"/>
      <c r="DG259" s="904"/>
      <c r="DH259" s="904"/>
      <c r="DI259" s="904"/>
      <c r="DJ259" s="904"/>
      <c r="DK259" s="904"/>
      <c r="DL259" s="904"/>
      <c r="DM259" s="904"/>
      <c r="DN259" s="904"/>
      <c r="DO259" s="904"/>
      <c r="DP259" s="904"/>
      <c r="DQ259" s="904"/>
      <c r="DR259" s="904"/>
      <c r="DS259" s="904"/>
      <c r="DT259" s="904"/>
      <c r="DU259" s="904"/>
      <c r="DV259" s="904"/>
      <c r="DW259" s="904"/>
      <c r="DX259" s="904"/>
      <c r="DY259" s="904"/>
      <c r="DZ259" s="904"/>
      <c r="EA259" s="904"/>
      <c r="EB259" s="904"/>
      <c r="EC259" s="904"/>
      <c r="ED259" s="904"/>
      <c r="EE259" s="904"/>
      <c r="EF259" s="904"/>
      <c r="EG259" s="904"/>
      <c r="EH259" s="904"/>
      <c r="EI259" s="904"/>
      <c r="EJ259" s="904"/>
      <c r="EK259" s="904"/>
      <c r="EL259" s="904"/>
      <c r="EM259" s="904"/>
      <c r="EN259" s="904"/>
      <c r="EO259" s="904"/>
      <c r="EP259" s="904"/>
      <c r="EQ259" s="904"/>
      <c r="ER259" s="904"/>
      <c r="ES259" s="904"/>
      <c r="ET259" s="904"/>
      <c r="EU259" s="904"/>
      <c r="EV259" s="904"/>
      <c r="EW259" s="904"/>
      <c r="EX259" s="904"/>
      <c r="EY259" s="904"/>
      <c r="EZ259" s="904"/>
      <c r="FA259" s="904"/>
      <c r="FB259" s="904"/>
      <c r="FC259" s="904"/>
      <c r="FD259" s="904"/>
      <c r="FE259" s="904"/>
      <c r="FF259" s="904"/>
      <c r="FG259" s="904"/>
      <c r="FH259" s="904"/>
      <c r="FI259" s="904"/>
      <c r="FJ259" s="904"/>
      <c r="FK259" s="904"/>
      <c r="FL259" s="904"/>
      <c r="FM259" s="904"/>
      <c r="FN259" s="904"/>
      <c r="FO259" s="905"/>
      <c r="FP259" s="148"/>
      <c r="FQ259" s="148"/>
      <c r="FR259" s="148"/>
      <c r="FS259" s="148"/>
      <c r="FT259" s="148"/>
      <c r="FU259" s="148"/>
      <c r="FV259" s="148"/>
    </row>
    <row r="260" spans="2:178" s="649" customFormat="1" ht="66" customHeight="1" x14ac:dyDescent="0.3">
      <c r="B260" s="631" t="s">
        <v>75</v>
      </c>
      <c r="C260" s="632" t="s">
        <v>413</v>
      </c>
      <c r="D260" s="633" t="s">
        <v>414</v>
      </c>
      <c r="E260" s="634">
        <f>E261</f>
        <v>373220.96</v>
      </c>
      <c r="F260" s="634"/>
      <c r="G260" s="634">
        <f>G261</f>
        <v>373220.96</v>
      </c>
      <c r="H260" s="634">
        <f>H261</f>
        <v>15282.099999999999</v>
      </c>
      <c r="I260" s="634"/>
      <c r="J260" s="634">
        <f>J261</f>
        <v>15282.099999999999</v>
      </c>
      <c r="K260" s="634">
        <f>K261</f>
        <v>388503.06</v>
      </c>
      <c r="L260" s="634"/>
      <c r="M260" s="634">
        <f>M261</f>
        <v>388503.06</v>
      </c>
      <c r="N260" s="634">
        <f>N261</f>
        <v>0</v>
      </c>
      <c r="O260" s="634"/>
      <c r="P260" s="634">
        <f>P261</f>
        <v>0</v>
      </c>
      <c r="Q260" s="635">
        <f>Q261</f>
        <v>388503.06</v>
      </c>
      <c r="R260" s="635"/>
      <c r="S260" s="635">
        <f>S261</f>
        <v>388503.06</v>
      </c>
      <c r="T260" s="635">
        <f>T261</f>
        <v>62884</v>
      </c>
      <c r="U260" s="635"/>
      <c r="V260" s="635">
        <f>V261</f>
        <v>62884</v>
      </c>
      <c r="W260" s="635" t="e">
        <f>W261</f>
        <v>#REF!</v>
      </c>
      <c r="X260" s="635"/>
      <c r="Y260" s="635" t="e">
        <f>Y261</f>
        <v>#REF!</v>
      </c>
      <c r="Z260" s="635">
        <f>Z261</f>
        <v>248753.6</v>
      </c>
      <c r="AA260" s="635"/>
      <c r="AB260" s="635">
        <f>AB261</f>
        <v>248753.6</v>
      </c>
      <c r="AC260" s="635">
        <f>AC261</f>
        <v>0</v>
      </c>
      <c r="AD260" s="635"/>
      <c r="AE260" s="635">
        <f>AE261</f>
        <v>0</v>
      </c>
      <c r="AF260" s="635" t="e">
        <f>AF261</f>
        <v>#REF!</v>
      </c>
      <c r="AG260" s="635"/>
      <c r="AH260" s="635" t="e">
        <f>AH261</f>
        <v>#REF!</v>
      </c>
      <c r="AI260" s="635">
        <v>0</v>
      </c>
      <c r="AJ260" s="635">
        <f>AJ261</f>
        <v>0</v>
      </c>
      <c r="AK260" s="635">
        <f t="shared" ref="AK260:AL280" si="777">Z260-AJ260</f>
        <v>248753.6</v>
      </c>
      <c r="AL260" s="635" t="e">
        <f>AF260-AJ260</f>
        <v>#REF!</v>
      </c>
      <c r="AM260" s="884" t="s">
        <v>415</v>
      </c>
      <c r="AN260" s="884" t="s">
        <v>415</v>
      </c>
      <c r="AO260" s="636">
        <v>1</v>
      </c>
      <c r="AP260" s="637"/>
      <c r="AQ260" s="637"/>
      <c r="AR260" s="635" t="e">
        <f t="shared" ref="AR260:CD260" si="778">AR261</f>
        <v>#REF!</v>
      </c>
      <c r="AS260" s="635">
        <f t="shared" si="778"/>
        <v>100000</v>
      </c>
      <c r="AT260" s="635">
        <f t="shared" si="778"/>
        <v>0</v>
      </c>
      <c r="AU260" s="635">
        <f t="shared" si="778"/>
        <v>100000</v>
      </c>
      <c r="AV260" s="635">
        <f t="shared" si="778"/>
        <v>0</v>
      </c>
      <c r="AW260" s="635">
        <f t="shared" si="778"/>
        <v>0</v>
      </c>
      <c r="AX260" s="635">
        <f t="shared" si="778"/>
        <v>0</v>
      </c>
      <c r="AY260" s="635">
        <f t="shared" si="778"/>
        <v>100000</v>
      </c>
      <c r="AZ260" s="635">
        <f t="shared" si="778"/>
        <v>0</v>
      </c>
      <c r="BA260" s="635">
        <f t="shared" si="778"/>
        <v>100000</v>
      </c>
      <c r="BB260" s="635">
        <f t="shared" si="778"/>
        <v>100000</v>
      </c>
      <c r="BC260" s="635">
        <f t="shared" si="778"/>
        <v>0</v>
      </c>
      <c r="BD260" s="635">
        <f t="shared" si="778"/>
        <v>100000</v>
      </c>
      <c r="BE260" s="635">
        <f t="shared" si="778"/>
        <v>0</v>
      </c>
      <c r="BF260" s="635">
        <f t="shared" si="778"/>
        <v>0</v>
      </c>
      <c r="BG260" s="635">
        <f t="shared" si="778"/>
        <v>0</v>
      </c>
      <c r="BH260" s="635">
        <f t="shared" si="778"/>
        <v>100000</v>
      </c>
      <c r="BI260" s="635">
        <f t="shared" si="778"/>
        <v>0</v>
      </c>
      <c r="BJ260" s="635">
        <f t="shared" si="778"/>
        <v>100000</v>
      </c>
      <c r="BK260" s="635">
        <f t="shared" si="778"/>
        <v>1</v>
      </c>
      <c r="BL260" s="635">
        <f t="shared" si="778"/>
        <v>100000</v>
      </c>
      <c r="BM260" s="635">
        <f t="shared" si="778"/>
        <v>0</v>
      </c>
      <c r="BN260" s="635">
        <f t="shared" si="778"/>
        <v>0</v>
      </c>
      <c r="BO260" s="635">
        <f t="shared" si="778"/>
        <v>0</v>
      </c>
      <c r="BP260" s="635">
        <f t="shared" si="778"/>
        <v>0</v>
      </c>
      <c r="BQ260" s="635">
        <f t="shared" si="778"/>
        <v>0</v>
      </c>
      <c r="BR260" s="635">
        <f t="shared" si="778"/>
        <v>0</v>
      </c>
      <c r="BS260" s="635">
        <f t="shared" si="778"/>
        <v>100000</v>
      </c>
      <c r="BT260" s="635">
        <f t="shared" si="778"/>
        <v>0</v>
      </c>
      <c r="BU260" s="635">
        <f t="shared" si="778"/>
        <v>100000</v>
      </c>
      <c r="BV260" s="635">
        <f t="shared" si="778"/>
        <v>100000</v>
      </c>
      <c r="BW260" s="635">
        <f t="shared" si="778"/>
        <v>0</v>
      </c>
      <c r="BX260" s="635">
        <f t="shared" si="778"/>
        <v>100000</v>
      </c>
      <c r="BY260" s="635">
        <f t="shared" si="778"/>
        <v>0</v>
      </c>
      <c r="BZ260" s="635">
        <f t="shared" si="778"/>
        <v>0</v>
      </c>
      <c r="CA260" s="635">
        <f t="shared" si="778"/>
        <v>0</v>
      </c>
      <c r="CB260" s="635">
        <f t="shared" si="778"/>
        <v>100000</v>
      </c>
      <c r="CC260" s="635">
        <f t="shared" si="778"/>
        <v>0</v>
      </c>
      <c r="CD260" s="635">
        <f t="shared" si="778"/>
        <v>100000</v>
      </c>
      <c r="CE260" s="638">
        <v>1</v>
      </c>
      <c r="CF260" s="638">
        <f>BX260</f>
        <v>100000</v>
      </c>
      <c r="CG260" s="635"/>
      <c r="CH260" s="635">
        <f t="shared" ref="CH260:DB260" si="779">CH261</f>
        <v>100000</v>
      </c>
      <c r="CI260" s="635">
        <f t="shared" si="779"/>
        <v>0</v>
      </c>
      <c r="CJ260" s="635">
        <f t="shared" si="779"/>
        <v>100000</v>
      </c>
      <c r="CK260" s="635">
        <f t="shared" si="779"/>
        <v>0</v>
      </c>
      <c r="CL260" s="635">
        <f t="shared" si="779"/>
        <v>0</v>
      </c>
      <c r="CM260" s="635">
        <f t="shared" si="779"/>
        <v>0</v>
      </c>
      <c r="CN260" s="635">
        <f t="shared" si="779"/>
        <v>0</v>
      </c>
      <c r="CO260" s="635">
        <f t="shared" si="779"/>
        <v>0</v>
      </c>
      <c r="CP260" s="635">
        <f t="shared" si="779"/>
        <v>0</v>
      </c>
      <c r="CQ260" s="635">
        <f t="shared" si="779"/>
        <v>100000</v>
      </c>
      <c r="CR260" s="635">
        <f t="shared" si="779"/>
        <v>0</v>
      </c>
      <c r="CS260" s="635">
        <f t="shared" si="779"/>
        <v>100000</v>
      </c>
      <c r="CT260" s="635">
        <f t="shared" si="779"/>
        <v>0</v>
      </c>
      <c r="CU260" s="635">
        <f t="shared" si="779"/>
        <v>0</v>
      </c>
      <c r="CV260" s="635">
        <f t="shared" si="779"/>
        <v>0</v>
      </c>
      <c r="CW260" s="635">
        <f t="shared" si="779"/>
        <v>110339.74</v>
      </c>
      <c r="CX260" s="635">
        <f t="shared" si="779"/>
        <v>0</v>
      </c>
      <c r="CY260" s="635">
        <f t="shared" si="779"/>
        <v>110339.74</v>
      </c>
      <c r="CZ260" s="635">
        <f t="shared" si="779"/>
        <v>100000</v>
      </c>
      <c r="DA260" s="635">
        <f t="shared" si="779"/>
        <v>0</v>
      </c>
      <c r="DB260" s="635">
        <f t="shared" si="779"/>
        <v>100000</v>
      </c>
      <c r="DC260" s="635">
        <f>DD260+DE260</f>
        <v>0</v>
      </c>
      <c r="DD260" s="635"/>
      <c r="DE260" s="635">
        <f>DE261</f>
        <v>0</v>
      </c>
      <c r="DF260" s="635">
        <f>DG260+DH260</f>
        <v>0</v>
      </c>
      <c r="DG260" s="635">
        <v>0</v>
      </c>
      <c r="DH260" s="635">
        <f>DH261</f>
        <v>0</v>
      </c>
      <c r="DI260" s="635">
        <f>DJ260+DL260</f>
        <v>107839.74</v>
      </c>
      <c r="DJ260" s="635">
        <v>0</v>
      </c>
      <c r="DK260" s="635">
        <v>0</v>
      </c>
      <c r="DL260" s="635">
        <f>DL261</f>
        <v>107839.74</v>
      </c>
      <c r="DM260" s="635">
        <f>DO260+DP260+DQ260</f>
        <v>106747.439</v>
      </c>
      <c r="DN260" s="639">
        <f>DM260/DI260</f>
        <v>0.98987107164761334</v>
      </c>
      <c r="DO260" s="635"/>
      <c r="DP260" s="635"/>
      <c r="DQ260" s="635">
        <f>DQ261</f>
        <v>106747.439</v>
      </c>
      <c r="DR260" s="635">
        <f>DT260+DU260+DV260</f>
        <v>1092.3009999999995</v>
      </c>
      <c r="DS260" s="639">
        <f t="shared" ref="DS260:DS282" si="780">DR260/DM260</f>
        <v>1.023257335475748E-2</v>
      </c>
      <c r="DT260" s="635"/>
      <c r="DU260" s="635"/>
      <c r="DV260" s="635">
        <f>DV261</f>
        <v>1092.3009999999995</v>
      </c>
      <c r="DW260" s="635"/>
      <c r="DX260" s="635">
        <f>DX261</f>
        <v>97500</v>
      </c>
      <c r="DY260" s="640">
        <f t="shared" ref="DY260:DY284" si="781">DX260/DI260</f>
        <v>0.90411939049556311</v>
      </c>
      <c r="DZ260" s="635">
        <v>0</v>
      </c>
      <c r="EA260" s="640">
        <v>0</v>
      </c>
      <c r="EB260" s="635">
        <v>0</v>
      </c>
      <c r="EC260" s="640">
        <v>0</v>
      </c>
      <c r="ED260" s="635">
        <f>ED261</f>
        <v>97500</v>
      </c>
      <c r="EE260" s="640">
        <f>EE261</f>
        <v>0</v>
      </c>
      <c r="EF260" s="635">
        <f>ER260</f>
        <v>106747.439</v>
      </c>
      <c r="EG260" s="641">
        <f t="shared" ref="EG260:EG282" si="782">EF260/DI260</f>
        <v>0.98987107164761334</v>
      </c>
      <c r="EH260" s="641">
        <f>EF260/DM260</f>
        <v>1</v>
      </c>
      <c r="EI260" s="641"/>
      <c r="EJ260" s="641"/>
      <c r="EK260" s="641"/>
      <c r="EL260" s="641"/>
      <c r="EM260" s="641"/>
      <c r="EN260" s="634">
        <v>0</v>
      </c>
      <c r="EO260" s="641">
        <v>0</v>
      </c>
      <c r="EP260" s="635">
        <v>0</v>
      </c>
      <c r="EQ260" s="641">
        <v>0</v>
      </c>
      <c r="ER260" s="635">
        <f>ER261</f>
        <v>106747.439</v>
      </c>
      <c r="ES260" s="641">
        <f t="shared" ref="ES260:ES282" si="783">ER260/DL260</f>
        <v>0.98987107164761334</v>
      </c>
      <c r="ET260" s="635">
        <f t="shared" ref="ET260:EZ260" si="784">ET261</f>
        <v>100000</v>
      </c>
      <c r="EU260" s="642">
        <f>EW260+EX260+EY260</f>
        <v>1092.3009999999995</v>
      </c>
      <c r="EV260" s="643">
        <f t="shared" ref="EV260:EV284" si="785">EU260/DM260</f>
        <v>1.023257335475748E-2</v>
      </c>
      <c r="EW260" s="644">
        <v>0</v>
      </c>
      <c r="EX260" s="645">
        <v>0</v>
      </c>
      <c r="EY260" s="645">
        <f>EY261</f>
        <v>1092.3009999999995</v>
      </c>
      <c r="EZ260" s="646">
        <f t="shared" si="784"/>
        <v>106747.439</v>
      </c>
      <c r="FA260" s="647">
        <f t="shared" ref="FA260:FA282" si="786">EZ260/DI260</f>
        <v>0.98987107164761334</v>
      </c>
      <c r="FB260" s="645">
        <v>0</v>
      </c>
      <c r="FC260" s="645"/>
      <c r="FD260" s="645"/>
      <c r="FE260" s="645"/>
      <c r="FF260" s="646">
        <f>FF261</f>
        <v>106747.439</v>
      </c>
      <c r="FG260" s="645">
        <f>FG261</f>
        <v>0</v>
      </c>
      <c r="FH260" s="645"/>
      <c r="FI260" s="645"/>
      <c r="FJ260" s="645">
        <v>0</v>
      </c>
      <c r="FK260" s="645"/>
      <c r="FL260" s="645"/>
      <c r="FM260" s="645"/>
      <c r="FN260" s="645"/>
      <c r="FO260" s="648" t="e">
        <f>FO261</f>
        <v>#REF!</v>
      </c>
      <c r="FP260" s="500"/>
      <c r="FQ260" s="500"/>
      <c r="FR260" s="500"/>
      <c r="FS260" s="500"/>
      <c r="FT260" s="500"/>
      <c r="FU260" s="500"/>
      <c r="FV260" s="500"/>
    </row>
    <row r="261" spans="2:178" s="652" customFormat="1" ht="163.5" customHeight="1" x14ac:dyDescent="0.25">
      <c r="B261" s="164" t="s">
        <v>93</v>
      </c>
      <c r="C261" s="223" t="s">
        <v>416</v>
      </c>
      <c r="D261" s="166" t="s">
        <v>414</v>
      </c>
      <c r="E261" s="168">
        <f>G261</f>
        <v>373220.96</v>
      </c>
      <c r="F261" s="168"/>
      <c r="G261" s="168">
        <f>G262+G263</f>
        <v>373220.96</v>
      </c>
      <c r="H261" s="168">
        <f>J261</f>
        <v>15282.099999999999</v>
      </c>
      <c r="I261" s="168"/>
      <c r="J261" s="168">
        <f>J262+J263</f>
        <v>15282.099999999999</v>
      </c>
      <c r="K261" s="168">
        <f>M261</f>
        <v>388503.06</v>
      </c>
      <c r="L261" s="168"/>
      <c r="M261" s="168">
        <f>M262+M263</f>
        <v>388503.06</v>
      </c>
      <c r="N261" s="168">
        <f>P261</f>
        <v>0</v>
      </c>
      <c r="O261" s="168"/>
      <c r="P261" s="168">
        <f>P262+P263</f>
        <v>0</v>
      </c>
      <c r="Q261" s="171">
        <f>S261</f>
        <v>388503.06</v>
      </c>
      <c r="R261" s="171"/>
      <c r="S261" s="171">
        <f>S262+S263</f>
        <v>388503.06</v>
      </c>
      <c r="T261" s="171">
        <f>V261</f>
        <v>62884</v>
      </c>
      <c r="U261" s="171"/>
      <c r="V261" s="171">
        <f>V262+V263</f>
        <v>62884</v>
      </c>
      <c r="W261" s="171" t="e">
        <f>Y261</f>
        <v>#REF!</v>
      </c>
      <c r="X261" s="171"/>
      <c r="Y261" s="171" t="e">
        <f>Y262+Y263</f>
        <v>#REF!</v>
      </c>
      <c r="Z261" s="171">
        <f>AB261</f>
        <v>248753.6</v>
      </c>
      <c r="AA261" s="171"/>
      <c r="AB261" s="171">
        <v>248753.6</v>
      </c>
      <c r="AC261" s="171"/>
      <c r="AD261" s="171"/>
      <c r="AE261" s="171">
        <v>0</v>
      </c>
      <c r="AF261" s="171" t="e">
        <f>AF262+AF263</f>
        <v>#REF!</v>
      </c>
      <c r="AG261" s="171"/>
      <c r="AH261" s="171" t="e">
        <f>AH262+AH263</f>
        <v>#REF!</v>
      </c>
      <c r="AI261" s="171">
        <v>0</v>
      </c>
      <c r="AJ261" s="171">
        <f>AJ262+AJ263</f>
        <v>0</v>
      </c>
      <c r="AK261" s="171">
        <f t="shared" si="777"/>
        <v>248753.6</v>
      </c>
      <c r="AL261" s="171" t="e">
        <f>AF261-AJ261</f>
        <v>#REF!</v>
      </c>
      <c r="AM261" s="885"/>
      <c r="AN261" s="885"/>
      <c r="AO261" s="571">
        <v>1</v>
      </c>
      <c r="AP261" s="219"/>
      <c r="AQ261" s="219"/>
      <c r="AR261" s="171" t="e">
        <f>AF261-AP261-AQ261</f>
        <v>#REF!</v>
      </c>
      <c r="AS261" s="171">
        <f>AU261</f>
        <v>100000</v>
      </c>
      <c r="AT261" s="171">
        <f>AT262+AT263</f>
        <v>0</v>
      </c>
      <c r="AU261" s="171">
        <v>100000</v>
      </c>
      <c r="AV261" s="171">
        <f>AX261</f>
        <v>0</v>
      </c>
      <c r="AW261" s="171"/>
      <c r="AX261" s="171">
        <f>AX262+AX263</f>
        <v>0</v>
      </c>
      <c r="AY261" s="171">
        <f>BA261</f>
        <v>100000</v>
      </c>
      <c r="AZ261" s="171">
        <f>AZ262+AZ263</f>
        <v>0</v>
      </c>
      <c r="BA261" s="171">
        <f>AU261+AX261</f>
        <v>100000</v>
      </c>
      <c r="BB261" s="171">
        <f>BD261</f>
        <v>100000</v>
      </c>
      <c r="BC261" s="171"/>
      <c r="BD261" s="171">
        <f>BD262+BD263</f>
        <v>100000</v>
      </c>
      <c r="BE261" s="171">
        <f>BG261</f>
        <v>0</v>
      </c>
      <c r="BF261" s="171"/>
      <c r="BG261" s="171">
        <f>BG262+BG263</f>
        <v>0</v>
      </c>
      <c r="BH261" s="171">
        <f>BJ261</f>
        <v>100000</v>
      </c>
      <c r="BI261" s="171">
        <f>BI262+BI263</f>
        <v>0</v>
      </c>
      <c r="BJ261" s="171">
        <f>BD261+BG261</f>
        <v>100000</v>
      </c>
      <c r="BK261" s="575">
        <v>1</v>
      </c>
      <c r="BL261" s="258">
        <f>BA261</f>
        <v>100000</v>
      </c>
      <c r="BM261" s="258"/>
      <c r="BN261" s="258"/>
      <c r="BO261" s="258"/>
      <c r="BP261" s="258"/>
      <c r="BQ261" s="258"/>
      <c r="BR261" s="258"/>
      <c r="BS261" s="258">
        <f>BT261+BU261</f>
        <v>100000</v>
      </c>
      <c r="BT261" s="258"/>
      <c r="BU261" s="258">
        <f>BA261-BO261-BR261</f>
        <v>100000</v>
      </c>
      <c r="BV261" s="171">
        <f>BX261</f>
        <v>100000</v>
      </c>
      <c r="BW261" s="171"/>
      <c r="BX261" s="171">
        <f>BX262+BX263</f>
        <v>100000</v>
      </c>
      <c r="BY261" s="171">
        <f>CA261</f>
        <v>0</v>
      </c>
      <c r="BZ261" s="171"/>
      <c r="CA261" s="171">
        <f>CA262+CA263</f>
        <v>0</v>
      </c>
      <c r="CB261" s="171">
        <f>CC261+CD261</f>
        <v>100000</v>
      </c>
      <c r="CC261" s="171"/>
      <c r="CD261" s="171">
        <f>CD262+CD263</f>
        <v>100000</v>
      </c>
      <c r="CE261" s="258">
        <v>1</v>
      </c>
      <c r="CF261" s="258">
        <f>BX261</f>
        <v>100000</v>
      </c>
      <c r="CG261" s="171"/>
      <c r="CH261" s="171">
        <f>CJ261</f>
        <v>100000</v>
      </c>
      <c r="CI261" s="171">
        <f>CI262+CI263</f>
        <v>0</v>
      </c>
      <c r="CJ261" s="171">
        <v>100000</v>
      </c>
      <c r="CK261" s="171">
        <f>CM261</f>
        <v>0</v>
      </c>
      <c r="CL261" s="171"/>
      <c r="CM261" s="171">
        <f>CS261-CH261</f>
        <v>0</v>
      </c>
      <c r="CN261" s="171">
        <f>CP261</f>
        <v>0</v>
      </c>
      <c r="CO261" s="171"/>
      <c r="CP261" s="171">
        <f>FQ261-CK261</f>
        <v>0</v>
      </c>
      <c r="CQ261" s="171">
        <f>CS261</f>
        <v>100000</v>
      </c>
      <c r="CR261" s="171">
        <f>CR262+CR263</f>
        <v>0</v>
      </c>
      <c r="CS261" s="171">
        <v>100000</v>
      </c>
      <c r="CT261" s="171">
        <f>CV261</f>
        <v>0</v>
      </c>
      <c r="CU261" s="171"/>
      <c r="CV261" s="171">
        <f>CV262+CV263</f>
        <v>0</v>
      </c>
      <c r="CW261" s="171">
        <f>CY261</f>
        <v>110339.74</v>
      </c>
      <c r="CX261" s="171"/>
      <c r="CY261" s="171">
        <f>CY262+CY263</f>
        <v>110339.74</v>
      </c>
      <c r="CZ261" s="171">
        <f>DA261+DB261</f>
        <v>100000</v>
      </c>
      <c r="DA261" s="171"/>
      <c r="DB261" s="171">
        <f>DB262+DB263</f>
        <v>100000</v>
      </c>
      <c r="DC261" s="171">
        <f>DD261+DE261</f>
        <v>0</v>
      </c>
      <c r="DD261" s="171"/>
      <c r="DE261" s="171">
        <f>DE284</f>
        <v>0</v>
      </c>
      <c r="DF261" s="171">
        <f>DG261+DH261</f>
        <v>0</v>
      </c>
      <c r="DG261" s="171"/>
      <c r="DH261" s="171">
        <f>DH262</f>
        <v>0</v>
      </c>
      <c r="DI261" s="171">
        <f>DI262</f>
        <v>107839.74</v>
      </c>
      <c r="DJ261" s="171">
        <v>0</v>
      </c>
      <c r="DK261" s="171">
        <v>0</v>
      </c>
      <c r="DL261" s="171">
        <f>DL262</f>
        <v>107839.74</v>
      </c>
      <c r="DM261" s="171">
        <f>DQ261</f>
        <v>106747.439</v>
      </c>
      <c r="DN261" s="430">
        <f t="shared" ref="DN261:DN282" si="787">DM261/DI261</f>
        <v>0.98987107164761334</v>
      </c>
      <c r="DO261" s="171"/>
      <c r="DP261" s="171"/>
      <c r="DQ261" s="171">
        <f>DQ262</f>
        <v>106747.439</v>
      </c>
      <c r="DR261" s="251">
        <f t="shared" ref="DR261:DR280" si="788">DT261+DU261+DV261</f>
        <v>1092.3009999999995</v>
      </c>
      <c r="DS261" s="430">
        <f t="shared" si="780"/>
        <v>1.023257335475748E-2</v>
      </c>
      <c r="DT261" s="171"/>
      <c r="DU261" s="171"/>
      <c r="DV261" s="171">
        <f>DV282</f>
        <v>1092.3009999999995</v>
      </c>
      <c r="DW261" s="171"/>
      <c r="DX261" s="171">
        <f>ED261</f>
        <v>97500</v>
      </c>
      <c r="DY261" s="176">
        <f t="shared" si="781"/>
        <v>0.90411939049556311</v>
      </c>
      <c r="DZ261" s="171">
        <v>0</v>
      </c>
      <c r="EA261" s="176">
        <v>0</v>
      </c>
      <c r="EB261" s="171">
        <v>0</v>
      </c>
      <c r="EC261" s="176">
        <v>0</v>
      </c>
      <c r="ED261" s="171">
        <f>ED281+ED282</f>
        <v>97500</v>
      </c>
      <c r="EE261" s="176">
        <f>EE262</f>
        <v>0</v>
      </c>
      <c r="EF261" s="171">
        <f>ER261</f>
        <v>106747.439</v>
      </c>
      <c r="EG261" s="272">
        <f t="shared" si="782"/>
        <v>0.98987107164761334</v>
      </c>
      <c r="EH261" s="272">
        <f t="shared" ref="EH261:EH282" si="789">EF261/DM261</f>
        <v>1</v>
      </c>
      <c r="EI261" s="272"/>
      <c r="EJ261" s="272"/>
      <c r="EK261" s="272"/>
      <c r="EL261" s="272"/>
      <c r="EM261" s="272"/>
      <c r="EN261" s="171">
        <v>0</v>
      </c>
      <c r="EO261" s="272">
        <v>0</v>
      </c>
      <c r="EP261" s="171">
        <v>0</v>
      </c>
      <c r="EQ261" s="272">
        <v>0</v>
      </c>
      <c r="ER261" s="171">
        <f>ER281+ER282</f>
        <v>106747.439</v>
      </c>
      <c r="ES261" s="272">
        <f t="shared" si="783"/>
        <v>0.98987107164761334</v>
      </c>
      <c r="ET261" s="171">
        <f>ET283</f>
        <v>100000</v>
      </c>
      <c r="EU261" s="171">
        <f t="shared" si="714"/>
        <v>1092.3009999999995</v>
      </c>
      <c r="EV261" s="650">
        <f>EU261/DI261</f>
        <v>1.0128928352386601E-2</v>
      </c>
      <c r="EW261" s="651">
        <v>0</v>
      </c>
      <c r="EX261" s="171">
        <v>0</v>
      </c>
      <c r="EY261" s="171">
        <f>EY281+EY282</f>
        <v>1092.3009999999995</v>
      </c>
      <c r="EZ261" s="168">
        <f>FF261</f>
        <v>106747.439</v>
      </c>
      <c r="FA261" s="272">
        <f t="shared" si="786"/>
        <v>0.98987107164761334</v>
      </c>
      <c r="FB261" s="171"/>
      <c r="FC261" s="171"/>
      <c r="FD261" s="171"/>
      <c r="FE261" s="171"/>
      <c r="FF261" s="168">
        <f>FF281+FF282</f>
        <v>106747.439</v>
      </c>
      <c r="FG261" s="171">
        <f>FG262</f>
        <v>0</v>
      </c>
      <c r="FH261" s="171"/>
      <c r="FI261" s="171"/>
      <c r="FJ261" s="171"/>
      <c r="FK261" s="171"/>
      <c r="FL261" s="171"/>
      <c r="FM261" s="171"/>
      <c r="FN261" s="171"/>
      <c r="FO261" s="177" t="e">
        <f>FO262</f>
        <v>#REF!</v>
      </c>
      <c r="FP261" s="190"/>
      <c r="FQ261" s="190"/>
      <c r="FR261" s="190"/>
      <c r="FS261" s="190"/>
      <c r="FT261" s="190"/>
      <c r="FU261" s="190"/>
      <c r="FV261" s="190"/>
    </row>
    <row r="262" spans="2:178" s="149" customFormat="1" ht="15" hidden="1" customHeight="1" x14ac:dyDescent="0.25">
      <c r="B262" s="269"/>
      <c r="C262" s="187" t="s">
        <v>128</v>
      </c>
      <c r="D262" s="263"/>
      <c r="E262" s="264">
        <f>G262</f>
        <v>324833</v>
      </c>
      <c r="F262" s="264"/>
      <c r="G262" s="264">
        <v>324833</v>
      </c>
      <c r="H262" s="264">
        <f>J262</f>
        <v>0</v>
      </c>
      <c r="I262" s="256"/>
      <c r="J262" s="256">
        <f>M262-G262</f>
        <v>0</v>
      </c>
      <c r="K262" s="264">
        <f>M262</f>
        <v>324833</v>
      </c>
      <c r="L262" s="264"/>
      <c r="M262" s="264">
        <v>324833</v>
      </c>
      <c r="N262" s="264">
        <f>P262</f>
        <v>0</v>
      </c>
      <c r="O262" s="256"/>
      <c r="P262" s="256">
        <f>S262-M262</f>
        <v>0</v>
      </c>
      <c r="Q262" s="251">
        <f>S262</f>
        <v>324833</v>
      </c>
      <c r="R262" s="251"/>
      <c r="S262" s="251">
        <v>324833</v>
      </c>
      <c r="T262" s="251">
        <f>V262</f>
        <v>62884</v>
      </c>
      <c r="U262" s="251"/>
      <c r="V262" s="251">
        <v>62884</v>
      </c>
      <c r="W262" s="251" t="e">
        <f>Y262</f>
        <v>#REF!</v>
      </c>
      <c r="X262" s="257"/>
      <c r="Y262" s="257" t="e">
        <f>AB262-V262</f>
        <v>#REF!</v>
      </c>
      <c r="Z262" s="251" t="e">
        <f>AB262</f>
        <v>#REF!</v>
      </c>
      <c r="AA262" s="251"/>
      <c r="AB262" s="251" t="e">
        <f>'[1]2017_с остатком на торги'!$AH$185</f>
        <v>#REF!</v>
      </c>
      <c r="AC262" s="251" t="e">
        <f>AE262</f>
        <v>#REF!</v>
      </c>
      <c r="AD262" s="251"/>
      <c r="AE262" s="251" t="e">
        <f>'[1]2017_с остатком на торги'!$AH$185</f>
        <v>#REF!</v>
      </c>
      <c r="AF262" s="251" t="e">
        <f>AH262</f>
        <v>#REF!</v>
      </c>
      <c r="AG262" s="251"/>
      <c r="AH262" s="251" t="e">
        <f>'[1]2017_с остатком на торги'!$AH$185</f>
        <v>#REF!</v>
      </c>
      <c r="AI262" s="251"/>
      <c r="AJ262" s="251">
        <v>0</v>
      </c>
      <c r="AK262" s="251" t="e">
        <f t="shared" si="777"/>
        <v>#REF!</v>
      </c>
      <c r="AL262" s="251" t="e">
        <f>AF262-AJ262</f>
        <v>#REF!</v>
      </c>
      <c r="AM262" s="885"/>
      <c r="AN262" s="885"/>
      <c r="AO262" s="265"/>
      <c r="AP262" s="265"/>
      <c r="AQ262" s="265"/>
      <c r="AR262" s="265"/>
      <c r="AS262" s="251">
        <f>AU262</f>
        <v>185000</v>
      </c>
      <c r="AT262" s="251"/>
      <c r="AU262" s="251">
        <v>185000</v>
      </c>
      <c r="AV262" s="251">
        <f>AX262</f>
        <v>0</v>
      </c>
      <c r="AW262" s="257"/>
      <c r="AX262" s="257">
        <f>BA262-AU262</f>
        <v>0</v>
      </c>
      <c r="AY262" s="251">
        <f>BA262</f>
        <v>185000</v>
      </c>
      <c r="AZ262" s="251"/>
      <c r="BA262" s="251">
        <v>185000</v>
      </c>
      <c r="BB262" s="251">
        <f>BD262</f>
        <v>100000</v>
      </c>
      <c r="BC262" s="251"/>
      <c r="BD262" s="251">
        <v>100000</v>
      </c>
      <c r="BE262" s="251">
        <f>BG262</f>
        <v>0</v>
      </c>
      <c r="BF262" s="257"/>
      <c r="BG262" s="257">
        <f>BX262-BD262</f>
        <v>0</v>
      </c>
      <c r="BH262" s="251">
        <f>BJ262</f>
        <v>100000</v>
      </c>
      <c r="BI262" s="251"/>
      <c r="BJ262" s="251">
        <v>100000</v>
      </c>
      <c r="BK262" s="265"/>
      <c r="BL262" s="265"/>
      <c r="BM262" s="265"/>
      <c r="BN262" s="265"/>
      <c r="BO262" s="265"/>
      <c r="BP262" s="265"/>
      <c r="BQ262" s="265"/>
      <c r="BR262" s="265"/>
      <c r="BS262" s="265"/>
      <c r="BT262" s="265"/>
      <c r="BU262" s="265"/>
      <c r="BV262" s="251">
        <f>BX262</f>
        <v>100000</v>
      </c>
      <c r="BW262" s="251"/>
      <c r="BX262" s="251">
        <v>100000</v>
      </c>
      <c r="BY262" s="251">
        <f>CA262</f>
        <v>0</v>
      </c>
      <c r="BZ262" s="257"/>
      <c r="CA262" s="257">
        <f>CD262-BX262</f>
        <v>0</v>
      </c>
      <c r="CB262" s="171">
        <f t="shared" ref="CB262:CB281" si="790">CD262</f>
        <v>100000</v>
      </c>
      <c r="CC262" s="251"/>
      <c r="CD262" s="251">
        <v>100000</v>
      </c>
      <c r="CE262" s="265"/>
      <c r="CF262" s="265"/>
      <c r="CG262" s="251"/>
      <c r="CH262" s="251">
        <f>CJ262</f>
        <v>185000</v>
      </c>
      <c r="CI262" s="251"/>
      <c r="CJ262" s="251">
        <v>185000</v>
      </c>
      <c r="CK262" s="251">
        <f>CM262</f>
        <v>-85000</v>
      </c>
      <c r="CL262" s="257"/>
      <c r="CM262" s="257">
        <f>CS262-CJ262</f>
        <v>-85000</v>
      </c>
      <c r="CN262" s="257"/>
      <c r="CO262" s="257"/>
      <c r="CP262" s="257"/>
      <c r="CQ262" s="251">
        <f>CS262</f>
        <v>100000</v>
      </c>
      <c r="CR262" s="251"/>
      <c r="CS262" s="251">
        <v>100000</v>
      </c>
      <c r="CT262" s="251">
        <f>CV262</f>
        <v>0</v>
      </c>
      <c r="CU262" s="251"/>
      <c r="CV262" s="251">
        <f>CV284</f>
        <v>0</v>
      </c>
      <c r="CW262" s="251">
        <f>CX262+CY262</f>
        <v>110339.74</v>
      </c>
      <c r="CX262" s="251"/>
      <c r="CY262" s="251">
        <f>CY281+CY282+CY283</f>
        <v>110339.74</v>
      </c>
      <c r="CZ262" s="251">
        <f>DB262</f>
        <v>100000</v>
      </c>
      <c r="DA262" s="251"/>
      <c r="DB262" s="251">
        <v>100000</v>
      </c>
      <c r="DC262" s="251"/>
      <c r="DD262" s="251"/>
      <c r="DE262" s="251"/>
      <c r="DF262" s="251">
        <f>DG262+DH262</f>
        <v>0</v>
      </c>
      <c r="DG262" s="251"/>
      <c r="DH262" s="251">
        <f>DH281+DH282+DH283</f>
        <v>0</v>
      </c>
      <c r="DI262" s="251">
        <f>DJ262+DL262</f>
        <v>107839.74</v>
      </c>
      <c r="DJ262" s="251"/>
      <c r="DK262" s="251"/>
      <c r="DL262" s="251">
        <f>DL281+DL282+DL283</f>
        <v>107839.74</v>
      </c>
      <c r="DM262" s="251">
        <f>DO262+DP262+DQ262</f>
        <v>106747.439</v>
      </c>
      <c r="DN262" s="577">
        <f t="shared" si="787"/>
        <v>0.98987107164761334</v>
      </c>
      <c r="DO262" s="251"/>
      <c r="DP262" s="251"/>
      <c r="DQ262" s="251">
        <f>DQ283+DQ282+DQ281</f>
        <v>106747.439</v>
      </c>
      <c r="DR262" s="471">
        <f t="shared" si="788"/>
        <v>0</v>
      </c>
      <c r="DS262" s="577">
        <f t="shared" si="780"/>
        <v>0</v>
      </c>
      <c r="DT262" s="251"/>
      <c r="DU262" s="251"/>
      <c r="DV262" s="251"/>
      <c r="DW262" s="251"/>
      <c r="DX262" s="251">
        <f>DZ262+EE262</f>
        <v>0</v>
      </c>
      <c r="DY262" s="160">
        <f t="shared" si="781"/>
        <v>0</v>
      </c>
      <c r="DZ262" s="251"/>
      <c r="EA262" s="176"/>
      <c r="EB262" s="251"/>
      <c r="EC262" s="176"/>
      <c r="ED262" s="251"/>
      <c r="EE262" s="176">
        <f t="shared" ref="EE262:EE282" si="791">EE263</f>
        <v>0</v>
      </c>
      <c r="EF262" s="251">
        <f>ER262</f>
        <v>106747.439</v>
      </c>
      <c r="EG262" s="469">
        <f t="shared" si="782"/>
        <v>0.98987107164761334</v>
      </c>
      <c r="EH262" s="469">
        <f t="shared" si="789"/>
        <v>1</v>
      </c>
      <c r="EI262" s="469"/>
      <c r="EJ262" s="469"/>
      <c r="EK262" s="469"/>
      <c r="EL262" s="469"/>
      <c r="EM262" s="469"/>
      <c r="EN262" s="251"/>
      <c r="EO262" s="469" t="e">
        <f t="shared" ref="EO262:EO280" si="792">EN262/DJ262</f>
        <v>#DIV/0!</v>
      </c>
      <c r="EP262" s="251"/>
      <c r="EQ262" s="469">
        <f t="shared" ref="EQ262:EQ280" si="793">EP262/DL262</f>
        <v>0</v>
      </c>
      <c r="ER262" s="251">
        <f>SUM(ER281:ER282)</f>
        <v>106747.439</v>
      </c>
      <c r="ES262" s="272">
        <f t="shared" si="783"/>
        <v>0.98987107164761334</v>
      </c>
      <c r="ET262" s="251">
        <f>ET284</f>
        <v>0</v>
      </c>
      <c r="EU262" s="171">
        <f t="shared" si="714"/>
        <v>1092.3009999999995</v>
      </c>
      <c r="EV262" s="653">
        <f t="shared" ref="EV262:EV282" si="794">EU262/DI262</f>
        <v>1.0128928352386601E-2</v>
      </c>
      <c r="EW262" s="654"/>
      <c r="EX262" s="251"/>
      <c r="EY262" s="171">
        <f t="shared" ref="EY262:EY280" si="795">EY282+EY283</f>
        <v>1092.3009999999995</v>
      </c>
      <c r="EZ262" s="264"/>
      <c r="FA262" s="469">
        <f t="shared" si="786"/>
        <v>0</v>
      </c>
      <c r="FB262" s="251"/>
      <c r="FC262" s="251"/>
      <c r="FD262" s="251"/>
      <c r="FE262" s="251"/>
      <c r="FF262" s="264"/>
      <c r="FG262" s="251">
        <f>FG281+FG282+FG283</f>
        <v>0</v>
      </c>
      <c r="FH262" s="251"/>
      <c r="FI262" s="251"/>
      <c r="FJ262" s="251"/>
      <c r="FK262" s="251"/>
      <c r="FL262" s="251"/>
      <c r="FM262" s="251"/>
      <c r="FN262" s="251"/>
      <c r="FO262" s="267" t="e">
        <f>FO281+FO282+FO283</f>
        <v>#REF!</v>
      </c>
      <c r="FP262" s="148"/>
      <c r="FQ262" s="148"/>
      <c r="FR262" s="148"/>
      <c r="FS262" s="148"/>
      <c r="FT262" s="148"/>
      <c r="FU262" s="148"/>
      <c r="FV262" s="148"/>
    </row>
    <row r="263" spans="2:178" s="149" customFormat="1" ht="15.75" hidden="1" customHeight="1" x14ac:dyDescent="0.25">
      <c r="B263" s="269"/>
      <c r="C263" s="655" t="s">
        <v>417</v>
      </c>
      <c r="D263" s="656"/>
      <c r="E263" s="657">
        <f>G263</f>
        <v>48387.96</v>
      </c>
      <c r="F263" s="657"/>
      <c r="G263" s="657">
        <v>48387.96</v>
      </c>
      <c r="H263" s="657">
        <f>J263</f>
        <v>15282.099999999999</v>
      </c>
      <c r="I263" s="657"/>
      <c r="J263" s="657">
        <f>M263-G263</f>
        <v>15282.099999999999</v>
      </c>
      <c r="K263" s="657">
        <f>M263</f>
        <v>63670.06</v>
      </c>
      <c r="L263" s="657"/>
      <c r="M263" s="657">
        <f>48387.96+15282.1</f>
        <v>63670.06</v>
      </c>
      <c r="N263" s="657">
        <f>P263</f>
        <v>0</v>
      </c>
      <c r="O263" s="657"/>
      <c r="P263" s="657">
        <f>S263-M263</f>
        <v>0</v>
      </c>
      <c r="Q263" s="658">
        <f>S263</f>
        <v>63670.06</v>
      </c>
      <c r="R263" s="658"/>
      <c r="S263" s="658">
        <f>48387.96+15282.1</f>
        <v>63670.06</v>
      </c>
      <c r="T263" s="658">
        <f>V263</f>
        <v>0</v>
      </c>
      <c r="U263" s="658"/>
      <c r="V263" s="658"/>
      <c r="W263" s="658">
        <f>Y263</f>
        <v>0</v>
      </c>
      <c r="X263" s="658"/>
      <c r="Y263" s="658">
        <f>AB263-V263</f>
        <v>0</v>
      </c>
      <c r="Z263" s="658">
        <f>AB263</f>
        <v>0</v>
      </c>
      <c r="AA263" s="658"/>
      <c r="AB263" s="658"/>
      <c r="AC263" s="658">
        <f>AE263</f>
        <v>0</v>
      </c>
      <c r="AD263" s="658"/>
      <c r="AE263" s="658"/>
      <c r="AF263" s="658">
        <f>AH263</f>
        <v>0</v>
      </c>
      <c r="AG263" s="658"/>
      <c r="AH263" s="658"/>
      <c r="AI263" s="658"/>
      <c r="AJ263" s="658">
        <v>0</v>
      </c>
      <c r="AK263" s="251">
        <f t="shared" si="777"/>
        <v>0</v>
      </c>
      <c r="AL263" s="251">
        <f t="shared" si="777"/>
        <v>0</v>
      </c>
      <c r="AM263" s="885"/>
      <c r="AN263" s="885"/>
      <c r="AO263" s="265"/>
      <c r="AP263" s="265"/>
      <c r="AQ263" s="265"/>
      <c r="AR263" s="265"/>
      <c r="AS263" s="658">
        <f>AU263</f>
        <v>0</v>
      </c>
      <c r="AT263" s="658"/>
      <c r="AU263" s="658"/>
      <c r="AV263" s="658">
        <f>AX263</f>
        <v>0</v>
      </c>
      <c r="AW263" s="658"/>
      <c r="AX263" s="658">
        <f>BA263-AU263</f>
        <v>0</v>
      </c>
      <c r="AY263" s="658">
        <f>BA263</f>
        <v>0</v>
      </c>
      <c r="AZ263" s="658"/>
      <c r="BA263" s="658"/>
      <c r="BB263" s="658">
        <f>BD263</f>
        <v>0</v>
      </c>
      <c r="BC263" s="658"/>
      <c r="BD263" s="658"/>
      <c r="BE263" s="658">
        <f>BG263</f>
        <v>0</v>
      </c>
      <c r="BF263" s="658"/>
      <c r="BG263" s="658">
        <f>BX263-BD263</f>
        <v>0</v>
      </c>
      <c r="BH263" s="658">
        <f>BJ263</f>
        <v>0</v>
      </c>
      <c r="BI263" s="658"/>
      <c r="BJ263" s="658"/>
      <c r="BK263" s="265"/>
      <c r="BL263" s="265"/>
      <c r="BM263" s="265"/>
      <c r="BN263" s="265"/>
      <c r="BO263" s="265"/>
      <c r="BP263" s="265"/>
      <c r="BQ263" s="265"/>
      <c r="BR263" s="265"/>
      <c r="BS263" s="265"/>
      <c r="BT263" s="265"/>
      <c r="BU263" s="265"/>
      <c r="BV263" s="658">
        <f>BX263</f>
        <v>0</v>
      </c>
      <c r="BW263" s="658"/>
      <c r="BX263" s="658"/>
      <c r="BY263" s="658">
        <f>CA263</f>
        <v>0</v>
      </c>
      <c r="BZ263" s="658"/>
      <c r="CA263" s="658">
        <f>CD263-BX263</f>
        <v>0</v>
      </c>
      <c r="CB263" s="171">
        <f t="shared" si="790"/>
        <v>0</v>
      </c>
      <c r="CC263" s="658"/>
      <c r="CD263" s="658"/>
      <c r="CE263" s="265"/>
      <c r="CF263" s="265"/>
      <c r="CG263" s="658"/>
      <c r="CH263" s="658">
        <f>CJ263</f>
        <v>0</v>
      </c>
      <c r="CI263" s="658"/>
      <c r="CJ263" s="658"/>
      <c r="CK263" s="658">
        <f>CM263</f>
        <v>0</v>
      </c>
      <c r="CL263" s="658"/>
      <c r="CM263" s="658">
        <f>CS263-CJ263</f>
        <v>0</v>
      </c>
      <c r="CN263" s="658"/>
      <c r="CO263" s="658"/>
      <c r="CP263" s="658"/>
      <c r="CQ263" s="658">
        <f>CS263</f>
        <v>0</v>
      </c>
      <c r="CR263" s="658"/>
      <c r="CS263" s="658"/>
      <c r="CT263" s="658">
        <f>CV263</f>
        <v>0</v>
      </c>
      <c r="CU263" s="658"/>
      <c r="CV263" s="658"/>
      <c r="CW263" s="658"/>
      <c r="CX263" s="658"/>
      <c r="CY263" s="658"/>
      <c r="CZ263" s="658">
        <f>DB263</f>
        <v>0</v>
      </c>
      <c r="DA263" s="658"/>
      <c r="DB263" s="658"/>
      <c r="DC263" s="658"/>
      <c r="DD263" s="658"/>
      <c r="DE263" s="658"/>
      <c r="DF263" s="658"/>
      <c r="DG263" s="658"/>
      <c r="DH263" s="658"/>
      <c r="DI263" s="658"/>
      <c r="DJ263" s="658"/>
      <c r="DK263" s="658"/>
      <c r="DL263" s="658"/>
      <c r="DM263" s="251">
        <f t="shared" ref="DM263:DM283" si="796">DO263+DP263+DQ263</f>
        <v>0</v>
      </c>
      <c r="DN263" s="577" t="e">
        <f t="shared" si="787"/>
        <v>#DIV/0!</v>
      </c>
      <c r="DO263" s="658"/>
      <c r="DP263" s="658"/>
      <c r="DQ263" s="658"/>
      <c r="DR263" s="471">
        <f t="shared" si="788"/>
        <v>0</v>
      </c>
      <c r="DS263" s="577" t="e">
        <f t="shared" si="780"/>
        <v>#DIV/0!</v>
      </c>
      <c r="DT263" s="658"/>
      <c r="DU263" s="658"/>
      <c r="DV263" s="658"/>
      <c r="DW263" s="658"/>
      <c r="DX263" s="658"/>
      <c r="DY263" s="160" t="e">
        <f t="shared" si="781"/>
        <v>#DIV/0!</v>
      </c>
      <c r="DZ263" s="658"/>
      <c r="EA263" s="176"/>
      <c r="EB263" s="251"/>
      <c r="EC263" s="176"/>
      <c r="ED263" s="658"/>
      <c r="EE263" s="176">
        <f t="shared" si="791"/>
        <v>0</v>
      </c>
      <c r="EF263" s="658"/>
      <c r="EG263" s="469" t="e">
        <f t="shared" si="782"/>
        <v>#DIV/0!</v>
      </c>
      <c r="EH263" s="469" t="e">
        <f t="shared" si="789"/>
        <v>#DIV/0!</v>
      </c>
      <c r="EI263" s="469"/>
      <c r="EJ263" s="469"/>
      <c r="EK263" s="469"/>
      <c r="EL263" s="469"/>
      <c r="EM263" s="469"/>
      <c r="EN263" s="658"/>
      <c r="EO263" s="469" t="e">
        <f t="shared" si="792"/>
        <v>#DIV/0!</v>
      </c>
      <c r="EP263" s="658"/>
      <c r="EQ263" s="469" t="e">
        <f t="shared" si="793"/>
        <v>#DIV/0!</v>
      </c>
      <c r="ER263" s="658"/>
      <c r="ES263" s="272" t="e">
        <f t="shared" si="783"/>
        <v>#DIV/0!</v>
      </c>
      <c r="ET263" s="658"/>
      <c r="EU263" s="171">
        <f t="shared" si="714"/>
        <v>0</v>
      </c>
      <c r="EV263" s="653" t="e">
        <f t="shared" si="794"/>
        <v>#DIV/0!</v>
      </c>
      <c r="EW263" s="659"/>
      <c r="EX263" s="658"/>
      <c r="EY263" s="171">
        <f t="shared" si="795"/>
        <v>0</v>
      </c>
      <c r="EZ263" s="657"/>
      <c r="FA263" s="469" t="e">
        <f t="shared" si="786"/>
        <v>#DIV/0!</v>
      </c>
      <c r="FB263" s="658"/>
      <c r="FC263" s="658"/>
      <c r="FD263" s="658"/>
      <c r="FE263" s="658"/>
      <c r="FF263" s="657"/>
      <c r="FG263" s="658"/>
      <c r="FH263" s="658"/>
      <c r="FI263" s="658"/>
      <c r="FJ263" s="658"/>
      <c r="FK263" s="658"/>
      <c r="FL263" s="658"/>
      <c r="FM263" s="658"/>
      <c r="FN263" s="658"/>
      <c r="FO263" s="660"/>
      <c r="FP263" s="148"/>
      <c r="FQ263" s="148"/>
      <c r="FR263" s="148"/>
      <c r="FS263" s="148"/>
      <c r="FT263" s="148"/>
      <c r="FU263" s="148"/>
      <c r="FV263" s="148"/>
    </row>
    <row r="264" spans="2:178" s="149" customFormat="1" ht="15" hidden="1" customHeight="1" x14ac:dyDescent="0.25">
      <c r="B264" s="551"/>
      <c r="C264" s="271" t="s">
        <v>418</v>
      </c>
      <c r="D264" s="263"/>
      <c r="E264" s="264">
        <f>F264+G264</f>
        <v>0</v>
      </c>
      <c r="F264" s="264">
        <f>F267+F270</f>
        <v>0</v>
      </c>
      <c r="G264" s="264">
        <f>G267+G270</f>
        <v>0</v>
      </c>
      <c r="H264" s="264">
        <f>I264+J264</f>
        <v>0</v>
      </c>
      <c r="I264" s="264">
        <f>I267+I270</f>
        <v>0</v>
      </c>
      <c r="J264" s="264">
        <f>J267+J270</f>
        <v>0</v>
      </c>
      <c r="K264" s="264">
        <f>L264+M264</f>
        <v>0</v>
      </c>
      <c r="L264" s="264">
        <f>L267+L270</f>
        <v>0</v>
      </c>
      <c r="M264" s="264">
        <f>M267+M270</f>
        <v>0</v>
      </c>
      <c r="N264" s="264">
        <f>O264+P264</f>
        <v>0</v>
      </c>
      <c r="O264" s="264">
        <f>O267+O270</f>
        <v>0</v>
      </c>
      <c r="P264" s="264">
        <f>P267+P270</f>
        <v>0</v>
      </c>
      <c r="Q264" s="251">
        <f>R264+S264</f>
        <v>0</v>
      </c>
      <c r="R264" s="251">
        <f>R267+R270</f>
        <v>0</v>
      </c>
      <c r="S264" s="251">
        <f>S267+S270</f>
        <v>0</v>
      </c>
      <c r="T264" s="251">
        <f>U264+V264</f>
        <v>0</v>
      </c>
      <c r="U264" s="251">
        <f>U267+U270</f>
        <v>0</v>
      </c>
      <c r="V264" s="251">
        <f>V267+V270</f>
        <v>0</v>
      </c>
      <c r="W264" s="251">
        <f>X264+Y264</f>
        <v>0</v>
      </c>
      <c r="X264" s="251">
        <f>X267+X270</f>
        <v>0</v>
      </c>
      <c r="Y264" s="251">
        <f>Y267+Y270</f>
        <v>0</v>
      </c>
      <c r="Z264" s="251">
        <f>AA264+AB264</f>
        <v>0</v>
      </c>
      <c r="AA264" s="251">
        <f>AA267+AA270</f>
        <v>0</v>
      </c>
      <c r="AB264" s="251">
        <f>AB267+AB270</f>
        <v>0</v>
      </c>
      <c r="AC264" s="251">
        <f>AD264+AE264</f>
        <v>0</v>
      </c>
      <c r="AD264" s="251">
        <f>AD267+AD270</f>
        <v>0</v>
      </c>
      <c r="AE264" s="251">
        <f>AE267+AE270</f>
        <v>0</v>
      </c>
      <c r="AF264" s="251">
        <f>AG264+AH264</f>
        <v>0</v>
      </c>
      <c r="AG264" s="251">
        <f>AG267+AG270</f>
        <v>0</v>
      </c>
      <c r="AH264" s="251">
        <f>AH267+AH270</f>
        <v>0</v>
      </c>
      <c r="AI264" s="251"/>
      <c r="AJ264" s="251"/>
      <c r="AK264" s="251">
        <f t="shared" si="777"/>
        <v>0</v>
      </c>
      <c r="AL264" s="251">
        <f t="shared" si="777"/>
        <v>0</v>
      </c>
      <c r="AM264" s="251"/>
      <c r="AN264" s="251"/>
      <c r="AO264" s="251"/>
      <c r="AP264" s="251"/>
      <c r="AQ264" s="251"/>
      <c r="AR264" s="251"/>
      <c r="AS264" s="251">
        <f>AT264+AU264</f>
        <v>0</v>
      </c>
      <c r="AT264" s="251">
        <f>AT267+AT270</f>
        <v>0</v>
      </c>
      <c r="AU264" s="251">
        <f>AU267+AU270</f>
        <v>0</v>
      </c>
      <c r="AV264" s="251">
        <f>AW264+AX264</f>
        <v>0</v>
      </c>
      <c r="AW264" s="251">
        <f>AW267+AW270</f>
        <v>0</v>
      </c>
      <c r="AX264" s="251">
        <f>AX267+AX270</f>
        <v>0</v>
      </c>
      <c r="AY264" s="251">
        <f>AZ264+BA264</f>
        <v>0</v>
      </c>
      <c r="AZ264" s="251">
        <f>AZ267+AZ270</f>
        <v>0</v>
      </c>
      <c r="BA264" s="251">
        <f>BA267+BA270</f>
        <v>0</v>
      </c>
      <c r="BB264" s="251">
        <f>BC264+BD264</f>
        <v>0</v>
      </c>
      <c r="BC264" s="251">
        <f>BC267+BC270</f>
        <v>0</v>
      </c>
      <c r="BD264" s="251">
        <f>BD267+BD270</f>
        <v>0</v>
      </c>
      <c r="BE264" s="251">
        <f>BF264+BG264</f>
        <v>0</v>
      </c>
      <c r="BF264" s="251">
        <f>BF267+BF270</f>
        <v>0</v>
      </c>
      <c r="BG264" s="251">
        <f>BG267+BG270</f>
        <v>0</v>
      </c>
      <c r="BH264" s="251">
        <f>BI264+BJ264</f>
        <v>0</v>
      </c>
      <c r="BI264" s="251">
        <f>BI267+BI270</f>
        <v>0</v>
      </c>
      <c r="BJ264" s="251">
        <f>BJ267+BJ270</f>
        <v>0</v>
      </c>
      <c r="BK264" s="251"/>
      <c r="BL264" s="251"/>
      <c r="BM264" s="251"/>
      <c r="BN264" s="251"/>
      <c r="BO264" s="251"/>
      <c r="BP264" s="251"/>
      <c r="BQ264" s="251"/>
      <c r="BR264" s="251"/>
      <c r="BS264" s="251"/>
      <c r="BT264" s="251"/>
      <c r="BU264" s="251"/>
      <c r="BV264" s="251">
        <f>BW264+BX264</f>
        <v>0</v>
      </c>
      <c r="BW264" s="251">
        <f>BW267+BW270</f>
        <v>0</v>
      </c>
      <c r="BX264" s="251">
        <f>BX267+BX270</f>
        <v>0</v>
      </c>
      <c r="BY264" s="251">
        <f>BZ264+CA264</f>
        <v>0</v>
      </c>
      <c r="BZ264" s="251">
        <f>BZ267+BZ270</f>
        <v>0</v>
      </c>
      <c r="CA264" s="251">
        <f>CA267+CA270</f>
        <v>0</v>
      </c>
      <c r="CB264" s="171">
        <f t="shared" si="790"/>
        <v>0</v>
      </c>
      <c r="CC264" s="251">
        <f>CC267+CC270</f>
        <v>0</v>
      </c>
      <c r="CD264" s="251">
        <f>CD267+CD270</f>
        <v>0</v>
      </c>
      <c r="CE264" s="251"/>
      <c r="CF264" s="251"/>
      <c r="CG264" s="251"/>
      <c r="CH264" s="251">
        <f>CI264+CJ264</f>
        <v>0</v>
      </c>
      <c r="CI264" s="251">
        <f>CI267+CI270</f>
        <v>0</v>
      </c>
      <c r="CJ264" s="251">
        <f>CJ267+CJ270</f>
        <v>0</v>
      </c>
      <c r="CK264" s="251">
        <f>CL264+CM264</f>
        <v>0</v>
      </c>
      <c r="CL264" s="251">
        <f>CL267+CL270</f>
        <v>0</v>
      </c>
      <c r="CM264" s="251">
        <f>CM267+CM270</f>
        <v>0</v>
      </c>
      <c r="CN264" s="251"/>
      <c r="CO264" s="251"/>
      <c r="CP264" s="251"/>
      <c r="CQ264" s="251">
        <f>CR264+CS264</f>
        <v>0</v>
      </c>
      <c r="CR264" s="251">
        <f>CR267+CR270</f>
        <v>0</v>
      </c>
      <c r="CS264" s="251">
        <f>CS267+CS270</f>
        <v>0</v>
      </c>
      <c r="CT264" s="251">
        <f>CU264+CV264</f>
        <v>0</v>
      </c>
      <c r="CU264" s="251">
        <f>CU267+CU270</f>
        <v>0</v>
      </c>
      <c r="CV264" s="251">
        <f>CV267+CV270</f>
        <v>0</v>
      </c>
      <c r="CW264" s="251">
        <f>CX264+CY264</f>
        <v>0</v>
      </c>
      <c r="CX264" s="251"/>
      <c r="CY264" s="251"/>
      <c r="CZ264" s="251">
        <f>DA264+DB264</f>
        <v>0</v>
      </c>
      <c r="DA264" s="251">
        <f>DA267+DA270</f>
        <v>0</v>
      </c>
      <c r="DB264" s="251">
        <f>DB267+DB270</f>
        <v>0</v>
      </c>
      <c r="DC264" s="251"/>
      <c r="DD264" s="251"/>
      <c r="DE264" s="251"/>
      <c r="DF264" s="251"/>
      <c r="DG264" s="251"/>
      <c r="DH264" s="251"/>
      <c r="DI264" s="251"/>
      <c r="DJ264" s="251"/>
      <c r="DK264" s="251"/>
      <c r="DL264" s="251"/>
      <c r="DM264" s="251">
        <f t="shared" si="796"/>
        <v>0</v>
      </c>
      <c r="DN264" s="577" t="e">
        <f t="shared" si="787"/>
        <v>#DIV/0!</v>
      </c>
      <c r="DO264" s="251"/>
      <c r="DP264" s="251"/>
      <c r="DQ264" s="251"/>
      <c r="DR264" s="471">
        <f t="shared" si="788"/>
        <v>0</v>
      </c>
      <c r="DS264" s="577" t="e">
        <f t="shared" si="780"/>
        <v>#DIV/0!</v>
      </c>
      <c r="DT264" s="251"/>
      <c r="DU264" s="251"/>
      <c r="DV264" s="251"/>
      <c r="DW264" s="251"/>
      <c r="DX264" s="251"/>
      <c r="DY264" s="160" t="e">
        <f t="shared" si="781"/>
        <v>#DIV/0!</v>
      </c>
      <c r="DZ264" s="251"/>
      <c r="EA264" s="176"/>
      <c r="EB264" s="251"/>
      <c r="EC264" s="176"/>
      <c r="ED264" s="251"/>
      <c r="EE264" s="176">
        <f t="shared" si="791"/>
        <v>0</v>
      </c>
      <c r="EF264" s="251"/>
      <c r="EG264" s="469" t="e">
        <f t="shared" si="782"/>
        <v>#DIV/0!</v>
      </c>
      <c r="EH264" s="469" t="e">
        <f t="shared" si="789"/>
        <v>#DIV/0!</v>
      </c>
      <c r="EI264" s="469"/>
      <c r="EJ264" s="469"/>
      <c r="EK264" s="469"/>
      <c r="EL264" s="469"/>
      <c r="EM264" s="469"/>
      <c r="EN264" s="251"/>
      <c r="EO264" s="469" t="e">
        <f t="shared" si="792"/>
        <v>#DIV/0!</v>
      </c>
      <c r="EP264" s="251"/>
      <c r="EQ264" s="469" t="e">
        <f t="shared" si="793"/>
        <v>#DIV/0!</v>
      </c>
      <c r="ER264" s="251"/>
      <c r="ES264" s="272" t="e">
        <f t="shared" si="783"/>
        <v>#DIV/0!</v>
      </c>
      <c r="ET264" s="251">
        <f>ET267+ET270</f>
        <v>0</v>
      </c>
      <c r="EU264" s="171">
        <f t="shared" si="714"/>
        <v>0</v>
      </c>
      <c r="EV264" s="653" t="e">
        <f t="shared" si="794"/>
        <v>#DIV/0!</v>
      </c>
      <c r="EW264" s="654"/>
      <c r="EX264" s="251"/>
      <c r="EY264" s="171">
        <f t="shared" si="795"/>
        <v>0</v>
      </c>
      <c r="EZ264" s="264"/>
      <c r="FA264" s="469" t="e">
        <f t="shared" si="786"/>
        <v>#DIV/0!</v>
      </c>
      <c r="FB264" s="251"/>
      <c r="FC264" s="251"/>
      <c r="FD264" s="251"/>
      <c r="FE264" s="251"/>
      <c r="FF264" s="264"/>
      <c r="FG264" s="251"/>
      <c r="FH264" s="251"/>
      <c r="FI264" s="251"/>
      <c r="FJ264" s="251"/>
      <c r="FK264" s="251"/>
      <c r="FL264" s="251"/>
      <c r="FM264" s="251"/>
      <c r="FN264" s="251"/>
      <c r="FO264" s="267"/>
      <c r="FP264" s="148"/>
      <c r="FQ264" s="148"/>
      <c r="FR264" s="148"/>
      <c r="FS264" s="148"/>
      <c r="FT264" s="148"/>
      <c r="FU264" s="148"/>
      <c r="FV264" s="148"/>
    </row>
    <row r="265" spans="2:178" s="149" customFormat="1" ht="15" hidden="1" customHeight="1" x14ac:dyDescent="0.25">
      <c r="B265" s="551"/>
      <c r="C265" s="271" t="s">
        <v>419</v>
      </c>
      <c r="D265" s="263"/>
      <c r="E265" s="264">
        <f>F265+G265</f>
        <v>0</v>
      </c>
      <c r="F265" s="264">
        <f>F268+F271</f>
        <v>0</v>
      </c>
      <c r="G265" s="264">
        <f>G268+G271</f>
        <v>0</v>
      </c>
      <c r="H265" s="264">
        <f>I265+J265</f>
        <v>0</v>
      </c>
      <c r="I265" s="264">
        <f>I268+I271</f>
        <v>0</v>
      </c>
      <c r="J265" s="264">
        <f>J268+J271</f>
        <v>0</v>
      </c>
      <c r="K265" s="264">
        <f>L265+M265</f>
        <v>0</v>
      </c>
      <c r="L265" s="264">
        <f>L268+L271</f>
        <v>0</v>
      </c>
      <c r="M265" s="264">
        <f>M268+M271</f>
        <v>0</v>
      </c>
      <c r="N265" s="264">
        <f>O265+P265</f>
        <v>0</v>
      </c>
      <c r="O265" s="264">
        <f>O268+O271</f>
        <v>0</v>
      </c>
      <c r="P265" s="264">
        <f>P268+P271</f>
        <v>0</v>
      </c>
      <c r="Q265" s="251">
        <f>R265+S265</f>
        <v>0</v>
      </c>
      <c r="R265" s="251">
        <f>R268+R271</f>
        <v>0</v>
      </c>
      <c r="S265" s="251">
        <f>S268+S271</f>
        <v>0</v>
      </c>
      <c r="T265" s="251">
        <f>U265+V265</f>
        <v>0</v>
      </c>
      <c r="U265" s="251">
        <f>U268+U271</f>
        <v>0</v>
      </c>
      <c r="V265" s="251">
        <f>V268+V271</f>
        <v>0</v>
      </c>
      <c r="W265" s="251">
        <f>X265+Y265</f>
        <v>0</v>
      </c>
      <c r="X265" s="251">
        <f>X268+X271</f>
        <v>0</v>
      </c>
      <c r="Y265" s="251">
        <f>Y268+Y271</f>
        <v>0</v>
      </c>
      <c r="Z265" s="251">
        <f>AA265+AB265</f>
        <v>0</v>
      </c>
      <c r="AA265" s="251">
        <f>AA268+AA271</f>
        <v>0</v>
      </c>
      <c r="AB265" s="251">
        <f>AB268+AB271</f>
        <v>0</v>
      </c>
      <c r="AC265" s="251">
        <f>AD265+AE265</f>
        <v>0</v>
      </c>
      <c r="AD265" s="251">
        <f>AD268+AD271</f>
        <v>0</v>
      </c>
      <c r="AE265" s="251">
        <f>AE268+AE271</f>
        <v>0</v>
      </c>
      <c r="AF265" s="251">
        <f>AG265+AH265</f>
        <v>0</v>
      </c>
      <c r="AG265" s="251">
        <f>AG268+AG271</f>
        <v>0</v>
      </c>
      <c r="AH265" s="251">
        <f>AH268+AH271</f>
        <v>0</v>
      </c>
      <c r="AI265" s="251"/>
      <c r="AJ265" s="251"/>
      <c r="AK265" s="251">
        <f t="shared" si="777"/>
        <v>0</v>
      </c>
      <c r="AL265" s="251">
        <f t="shared" si="777"/>
        <v>0</v>
      </c>
      <c r="AM265" s="251"/>
      <c r="AN265" s="251"/>
      <c r="AO265" s="251"/>
      <c r="AP265" s="251"/>
      <c r="AQ265" s="251"/>
      <c r="AR265" s="251"/>
      <c r="AS265" s="251">
        <f>AT265+AU265</f>
        <v>0</v>
      </c>
      <c r="AT265" s="251">
        <f>AT268+AT271</f>
        <v>0</v>
      </c>
      <c r="AU265" s="251">
        <f>AU268+AU271</f>
        <v>0</v>
      </c>
      <c r="AV265" s="251">
        <f>AW265+AX265</f>
        <v>0</v>
      </c>
      <c r="AW265" s="251">
        <f>AW268+AW271</f>
        <v>0</v>
      </c>
      <c r="AX265" s="251">
        <f>AX268+AX271</f>
        <v>0</v>
      </c>
      <c r="AY265" s="251">
        <f>AZ265+BA265</f>
        <v>0</v>
      </c>
      <c r="AZ265" s="251">
        <f>AZ268+AZ271</f>
        <v>0</v>
      </c>
      <c r="BA265" s="251">
        <f>BA268+BA271</f>
        <v>0</v>
      </c>
      <c r="BB265" s="251">
        <f>BC265+BD265</f>
        <v>0</v>
      </c>
      <c r="BC265" s="251">
        <f>BC268+BC271</f>
        <v>0</v>
      </c>
      <c r="BD265" s="251">
        <f>BD268+BD271</f>
        <v>0</v>
      </c>
      <c r="BE265" s="251">
        <f>BF265+BG265</f>
        <v>0</v>
      </c>
      <c r="BF265" s="251">
        <f>BF268+BF271</f>
        <v>0</v>
      </c>
      <c r="BG265" s="251">
        <f>BG268+BG271</f>
        <v>0</v>
      </c>
      <c r="BH265" s="251">
        <f>BI265+BJ265</f>
        <v>0</v>
      </c>
      <c r="BI265" s="251">
        <f>BI268+BI271</f>
        <v>0</v>
      </c>
      <c r="BJ265" s="251">
        <f>BJ268+BJ271</f>
        <v>0</v>
      </c>
      <c r="BK265" s="251"/>
      <c r="BL265" s="251"/>
      <c r="BM265" s="251"/>
      <c r="BN265" s="251"/>
      <c r="BO265" s="251"/>
      <c r="BP265" s="251"/>
      <c r="BQ265" s="251"/>
      <c r="BR265" s="251"/>
      <c r="BS265" s="251"/>
      <c r="BT265" s="251"/>
      <c r="BU265" s="251"/>
      <c r="BV265" s="251">
        <f>BW265+BX265</f>
        <v>0</v>
      </c>
      <c r="BW265" s="251">
        <f>BW268+BW271</f>
        <v>0</v>
      </c>
      <c r="BX265" s="251">
        <f>BX268+BX271</f>
        <v>0</v>
      </c>
      <c r="BY265" s="251">
        <f>BZ265+CA265</f>
        <v>0</v>
      </c>
      <c r="BZ265" s="251">
        <f>BZ268+BZ271</f>
        <v>0</v>
      </c>
      <c r="CA265" s="251">
        <f>CA268+CA271</f>
        <v>0</v>
      </c>
      <c r="CB265" s="171">
        <f t="shared" si="790"/>
        <v>0</v>
      </c>
      <c r="CC265" s="251">
        <f>CC268+CC271</f>
        <v>0</v>
      </c>
      <c r="CD265" s="251">
        <f>CD268+CD271</f>
        <v>0</v>
      </c>
      <c r="CE265" s="251"/>
      <c r="CF265" s="251"/>
      <c r="CG265" s="251"/>
      <c r="CH265" s="251">
        <f>CI265+CJ265</f>
        <v>0</v>
      </c>
      <c r="CI265" s="251">
        <f>CI268+CI271</f>
        <v>0</v>
      </c>
      <c r="CJ265" s="251">
        <f>CJ268+CJ271</f>
        <v>0</v>
      </c>
      <c r="CK265" s="251">
        <f>CL265+CM265</f>
        <v>0</v>
      </c>
      <c r="CL265" s="251">
        <f>CL268+CL271</f>
        <v>0</v>
      </c>
      <c r="CM265" s="251">
        <f>CM268+CM271</f>
        <v>0</v>
      </c>
      <c r="CN265" s="251"/>
      <c r="CO265" s="251"/>
      <c r="CP265" s="251"/>
      <c r="CQ265" s="251">
        <f>CR265+CS265</f>
        <v>0</v>
      </c>
      <c r="CR265" s="251">
        <f>CR268+CR271</f>
        <v>0</v>
      </c>
      <c r="CS265" s="251">
        <f>CS268+CS271</f>
        <v>0</v>
      </c>
      <c r="CT265" s="251">
        <f>CU265+CV265</f>
        <v>0</v>
      </c>
      <c r="CU265" s="251">
        <f>CU268+CU271</f>
        <v>0</v>
      </c>
      <c r="CV265" s="251">
        <f>CV268+CV271</f>
        <v>0</v>
      </c>
      <c r="CW265" s="251"/>
      <c r="CX265" s="251"/>
      <c r="CY265" s="251"/>
      <c r="CZ265" s="251">
        <f>DA265+DB265</f>
        <v>0</v>
      </c>
      <c r="DA265" s="251">
        <f>DA268+DA271</f>
        <v>0</v>
      </c>
      <c r="DB265" s="251">
        <f>DB268+DB271</f>
        <v>0</v>
      </c>
      <c r="DC265" s="251"/>
      <c r="DD265" s="251"/>
      <c r="DE265" s="251"/>
      <c r="DF265" s="251"/>
      <c r="DG265" s="251"/>
      <c r="DH265" s="251"/>
      <c r="DI265" s="251"/>
      <c r="DJ265" s="251"/>
      <c r="DK265" s="251"/>
      <c r="DL265" s="251"/>
      <c r="DM265" s="251">
        <f t="shared" si="796"/>
        <v>0</v>
      </c>
      <c r="DN265" s="577" t="e">
        <f t="shared" si="787"/>
        <v>#DIV/0!</v>
      </c>
      <c r="DO265" s="251"/>
      <c r="DP265" s="251"/>
      <c r="DQ265" s="251"/>
      <c r="DR265" s="471">
        <f t="shared" si="788"/>
        <v>0</v>
      </c>
      <c r="DS265" s="577" t="e">
        <f t="shared" si="780"/>
        <v>#DIV/0!</v>
      </c>
      <c r="DT265" s="251"/>
      <c r="DU265" s="251"/>
      <c r="DV265" s="251"/>
      <c r="DW265" s="251"/>
      <c r="DX265" s="251"/>
      <c r="DY265" s="160" t="e">
        <f t="shared" si="781"/>
        <v>#DIV/0!</v>
      </c>
      <c r="DZ265" s="251"/>
      <c r="EA265" s="176"/>
      <c r="EB265" s="251"/>
      <c r="EC265" s="176"/>
      <c r="ED265" s="251"/>
      <c r="EE265" s="176">
        <f t="shared" si="791"/>
        <v>0</v>
      </c>
      <c r="EF265" s="251"/>
      <c r="EG265" s="469" t="e">
        <f t="shared" si="782"/>
        <v>#DIV/0!</v>
      </c>
      <c r="EH265" s="469" t="e">
        <f t="shared" si="789"/>
        <v>#DIV/0!</v>
      </c>
      <c r="EI265" s="469"/>
      <c r="EJ265" s="469"/>
      <c r="EK265" s="469"/>
      <c r="EL265" s="469"/>
      <c r="EM265" s="469"/>
      <c r="EN265" s="251"/>
      <c r="EO265" s="469" t="e">
        <f t="shared" si="792"/>
        <v>#DIV/0!</v>
      </c>
      <c r="EP265" s="251"/>
      <c r="EQ265" s="469" t="e">
        <f t="shared" si="793"/>
        <v>#DIV/0!</v>
      </c>
      <c r="ER265" s="251"/>
      <c r="ES265" s="272" t="e">
        <f t="shared" si="783"/>
        <v>#DIV/0!</v>
      </c>
      <c r="ET265" s="251">
        <f>ET268+ET271</f>
        <v>0</v>
      </c>
      <c r="EU265" s="171">
        <f t="shared" si="714"/>
        <v>29834.451690000002</v>
      </c>
      <c r="EV265" s="653" t="e">
        <f t="shared" si="794"/>
        <v>#DIV/0!</v>
      </c>
      <c r="EW265" s="654"/>
      <c r="EX265" s="251"/>
      <c r="EY265" s="171">
        <f t="shared" si="795"/>
        <v>29834.451690000002</v>
      </c>
      <c r="EZ265" s="264"/>
      <c r="FA265" s="469" t="e">
        <f t="shared" si="786"/>
        <v>#DIV/0!</v>
      </c>
      <c r="FB265" s="251"/>
      <c r="FC265" s="251"/>
      <c r="FD265" s="251"/>
      <c r="FE265" s="251"/>
      <c r="FF265" s="264"/>
      <c r="FG265" s="251"/>
      <c r="FH265" s="251"/>
      <c r="FI265" s="251"/>
      <c r="FJ265" s="251"/>
      <c r="FK265" s="251"/>
      <c r="FL265" s="251"/>
      <c r="FM265" s="251"/>
      <c r="FN265" s="251"/>
      <c r="FO265" s="267"/>
      <c r="FP265" s="148"/>
      <c r="FQ265" s="148"/>
      <c r="FR265" s="148"/>
      <c r="FS265" s="148"/>
      <c r="FT265" s="148"/>
      <c r="FU265" s="148"/>
      <c r="FV265" s="148"/>
    </row>
    <row r="266" spans="2:178" s="149" customFormat="1" ht="33.75" hidden="1" customHeight="1" x14ac:dyDescent="0.25">
      <c r="B266" s="551"/>
      <c r="C266" s="271" t="s">
        <v>420</v>
      </c>
      <c r="D266" s="263" t="s">
        <v>421</v>
      </c>
      <c r="E266" s="264">
        <f>F266+G266</f>
        <v>0</v>
      </c>
      <c r="F266" s="264">
        <f>F267+F268</f>
        <v>0</v>
      </c>
      <c r="G266" s="264">
        <f>G267+G268</f>
        <v>0</v>
      </c>
      <c r="H266" s="264">
        <f>I266+J266</f>
        <v>0</v>
      </c>
      <c r="I266" s="264">
        <f>I267+I268</f>
        <v>0</v>
      </c>
      <c r="J266" s="264">
        <f>J267+J268</f>
        <v>0</v>
      </c>
      <c r="K266" s="264">
        <f>L266+M266</f>
        <v>0</v>
      </c>
      <c r="L266" s="264">
        <f>L267+L268</f>
        <v>0</v>
      </c>
      <c r="M266" s="264">
        <f>M267+M268</f>
        <v>0</v>
      </c>
      <c r="N266" s="264">
        <f>O266+P266</f>
        <v>0</v>
      </c>
      <c r="O266" s="264">
        <f>O267+O268</f>
        <v>0</v>
      </c>
      <c r="P266" s="264">
        <f>P267+P268</f>
        <v>0</v>
      </c>
      <c r="Q266" s="251">
        <f>R266+S266</f>
        <v>0</v>
      </c>
      <c r="R266" s="251">
        <f>R267+R268</f>
        <v>0</v>
      </c>
      <c r="S266" s="251">
        <f>S267+S268</f>
        <v>0</v>
      </c>
      <c r="T266" s="251">
        <f>U266+V266</f>
        <v>0</v>
      </c>
      <c r="U266" s="251">
        <f>U267+U268</f>
        <v>0</v>
      </c>
      <c r="V266" s="251">
        <f>V267+V268</f>
        <v>0</v>
      </c>
      <c r="W266" s="251">
        <f>X266+Y266</f>
        <v>0</v>
      </c>
      <c r="X266" s="251">
        <f>X267+X268</f>
        <v>0</v>
      </c>
      <c r="Y266" s="251">
        <f>Y267+Y268</f>
        <v>0</v>
      </c>
      <c r="Z266" s="251">
        <f>AA266+AB266</f>
        <v>0</v>
      </c>
      <c r="AA266" s="251">
        <f>AA267+AA268</f>
        <v>0</v>
      </c>
      <c r="AB266" s="251">
        <f>AB267+AB268</f>
        <v>0</v>
      </c>
      <c r="AC266" s="251">
        <f>AD266+AE266</f>
        <v>0</v>
      </c>
      <c r="AD266" s="251">
        <f>AD267+AD268</f>
        <v>0</v>
      </c>
      <c r="AE266" s="251">
        <f>AE267+AE268</f>
        <v>0</v>
      </c>
      <c r="AF266" s="251">
        <f>AG266+AH266</f>
        <v>0</v>
      </c>
      <c r="AG266" s="251">
        <f>AG267+AG268</f>
        <v>0</v>
      </c>
      <c r="AH266" s="251">
        <f>AH267+AH268</f>
        <v>0</v>
      </c>
      <c r="AI266" s="251"/>
      <c r="AJ266" s="251"/>
      <c r="AK266" s="251">
        <f t="shared" si="777"/>
        <v>0</v>
      </c>
      <c r="AL266" s="251">
        <f t="shared" si="777"/>
        <v>0</v>
      </c>
      <c r="AM266" s="251"/>
      <c r="AN266" s="251"/>
      <c r="AO266" s="251"/>
      <c r="AP266" s="251"/>
      <c r="AQ266" s="251"/>
      <c r="AR266" s="251"/>
      <c r="AS266" s="251">
        <f>AT266+AU266</f>
        <v>0</v>
      </c>
      <c r="AT266" s="251">
        <f>AT267+AT268</f>
        <v>0</v>
      </c>
      <c r="AU266" s="251">
        <f>AU267+AU268</f>
        <v>0</v>
      </c>
      <c r="AV266" s="251">
        <f>AW266+AX266</f>
        <v>0</v>
      </c>
      <c r="AW266" s="251">
        <f>AW267+AW268</f>
        <v>0</v>
      </c>
      <c r="AX266" s="251">
        <f>AX267+AX268</f>
        <v>0</v>
      </c>
      <c r="AY266" s="251">
        <f>AZ266+BA266</f>
        <v>0</v>
      </c>
      <c r="AZ266" s="251">
        <f>AZ267+AZ268</f>
        <v>0</v>
      </c>
      <c r="BA266" s="251">
        <f>BA267+BA268</f>
        <v>0</v>
      </c>
      <c r="BB266" s="251">
        <f>BC266+BD266</f>
        <v>0</v>
      </c>
      <c r="BC266" s="251">
        <f>BC267+BC268</f>
        <v>0</v>
      </c>
      <c r="BD266" s="251">
        <f>BD267+BD268</f>
        <v>0</v>
      </c>
      <c r="BE266" s="251">
        <f>BF266+BG266</f>
        <v>0</v>
      </c>
      <c r="BF266" s="251">
        <f>BF267+BF268</f>
        <v>0</v>
      </c>
      <c r="BG266" s="251">
        <f>BG267+BG268</f>
        <v>0</v>
      </c>
      <c r="BH266" s="251">
        <f>BI266+BJ266</f>
        <v>0</v>
      </c>
      <c r="BI266" s="251">
        <f>BI267+BI268</f>
        <v>0</v>
      </c>
      <c r="BJ266" s="251">
        <f>BJ267+BJ268</f>
        <v>0</v>
      </c>
      <c r="BK266" s="251"/>
      <c r="BL266" s="251"/>
      <c r="BM266" s="251"/>
      <c r="BN266" s="251"/>
      <c r="BO266" s="251"/>
      <c r="BP266" s="251"/>
      <c r="BQ266" s="251"/>
      <c r="BR266" s="251"/>
      <c r="BS266" s="251"/>
      <c r="BT266" s="251"/>
      <c r="BU266" s="251"/>
      <c r="BV266" s="251">
        <f>BW266+BX266</f>
        <v>0</v>
      </c>
      <c r="BW266" s="251">
        <f>BW267+BW268</f>
        <v>0</v>
      </c>
      <c r="BX266" s="251">
        <f>BX267+BX268</f>
        <v>0</v>
      </c>
      <c r="BY266" s="251">
        <f>BZ266+CA266</f>
        <v>0</v>
      </c>
      <c r="BZ266" s="251">
        <f>BZ267+BZ268</f>
        <v>0</v>
      </c>
      <c r="CA266" s="251">
        <f>CA267+CA268</f>
        <v>0</v>
      </c>
      <c r="CB266" s="171">
        <f t="shared" si="790"/>
        <v>0</v>
      </c>
      <c r="CC266" s="251">
        <f>CC267+CC268</f>
        <v>0</v>
      </c>
      <c r="CD266" s="251">
        <f>CD267+CD268</f>
        <v>0</v>
      </c>
      <c r="CE266" s="251"/>
      <c r="CF266" s="251"/>
      <c r="CG266" s="251"/>
      <c r="CH266" s="251">
        <f>CI266+CJ266</f>
        <v>0</v>
      </c>
      <c r="CI266" s="251">
        <f>CI267+CI268</f>
        <v>0</v>
      </c>
      <c r="CJ266" s="251">
        <f>CJ267+CJ268</f>
        <v>0</v>
      </c>
      <c r="CK266" s="251">
        <f>CL266+CM266</f>
        <v>0</v>
      </c>
      <c r="CL266" s="251">
        <f>CL267+CL268</f>
        <v>0</v>
      </c>
      <c r="CM266" s="251">
        <f>CM267+CM268</f>
        <v>0</v>
      </c>
      <c r="CN266" s="251"/>
      <c r="CO266" s="251"/>
      <c r="CP266" s="251"/>
      <c r="CQ266" s="251">
        <f>CR266+CS266</f>
        <v>0</v>
      </c>
      <c r="CR266" s="251">
        <f>CR267+CR268</f>
        <v>0</v>
      </c>
      <c r="CS266" s="251">
        <f>CS267+CS268</f>
        <v>0</v>
      </c>
      <c r="CT266" s="251">
        <f>CU266+CV266</f>
        <v>0</v>
      </c>
      <c r="CU266" s="251">
        <f>CU267+CU268</f>
        <v>0</v>
      </c>
      <c r="CV266" s="251">
        <f>CV267+CV268</f>
        <v>0</v>
      </c>
      <c r="CW266" s="251"/>
      <c r="CX266" s="251"/>
      <c r="CY266" s="251"/>
      <c r="CZ266" s="251">
        <f>DA266+DB266</f>
        <v>0</v>
      </c>
      <c r="DA266" s="251">
        <f>DA267+DA268</f>
        <v>0</v>
      </c>
      <c r="DB266" s="251">
        <f>DB267+DB268</f>
        <v>0</v>
      </c>
      <c r="DC266" s="251"/>
      <c r="DD266" s="251"/>
      <c r="DE266" s="251"/>
      <c r="DF266" s="251"/>
      <c r="DG266" s="251"/>
      <c r="DH266" s="251"/>
      <c r="DI266" s="251"/>
      <c r="DJ266" s="251"/>
      <c r="DK266" s="251"/>
      <c r="DL266" s="251"/>
      <c r="DM266" s="251">
        <f t="shared" si="796"/>
        <v>0</v>
      </c>
      <c r="DN266" s="577" t="e">
        <f t="shared" si="787"/>
        <v>#DIV/0!</v>
      </c>
      <c r="DO266" s="251"/>
      <c r="DP266" s="251"/>
      <c r="DQ266" s="251"/>
      <c r="DR266" s="471">
        <f t="shared" si="788"/>
        <v>0</v>
      </c>
      <c r="DS266" s="577" t="e">
        <f t="shared" si="780"/>
        <v>#DIV/0!</v>
      </c>
      <c r="DT266" s="251"/>
      <c r="DU266" s="251"/>
      <c r="DV266" s="251"/>
      <c r="DW266" s="251"/>
      <c r="DX266" s="251"/>
      <c r="DY266" s="160" t="e">
        <f t="shared" si="781"/>
        <v>#DIV/0!</v>
      </c>
      <c r="DZ266" s="251"/>
      <c r="EA266" s="176"/>
      <c r="EB266" s="251"/>
      <c r="EC266" s="176"/>
      <c r="ED266" s="251"/>
      <c r="EE266" s="176">
        <f t="shared" si="791"/>
        <v>0</v>
      </c>
      <c r="EF266" s="251"/>
      <c r="EG266" s="469" t="e">
        <f t="shared" si="782"/>
        <v>#DIV/0!</v>
      </c>
      <c r="EH266" s="469" t="e">
        <f t="shared" si="789"/>
        <v>#DIV/0!</v>
      </c>
      <c r="EI266" s="469"/>
      <c r="EJ266" s="469"/>
      <c r="EK266" s="469"/>
      <c r="EL266" s="469"/>
      <c r="EM266" s="469"/>
      <c r="EN266" s="251"/>
      <c r="EO266" s="469" t="e">
        <f t="shared" si="792"/>
        <v>#DIV/0!</v>
      </c>
      <c r="EP266" s="251"/>
      <c r="EQ266" s="469" t="e">
        <f t="shared" si="793"/>
        <v>#DIV/0!</v>
      </c>
      <c r="ER266" s="251"/>
      <c r="ES266" s="272" t="e">
        <f t="shared" si="783"/>
        <v>#DIV/0!</v>
      </c>
      <c r="ET266" s="251">
        <f>ET267+ET268</f>
        <v>0</v>
      </c>
      <c r="EU266" s="171">
        <f t="shared" si="714"/>
        <v>59668.903380000003</v>
      </c>
      <c r="EV266" s="653" t="e">
        <f t="shared" si="794"/>
        <v>#DIV/0!</v>
      </c>
      <c r="EW266" s="654"/>
      <c r="EX266" s="251"/>
      <c r="EY266" s="171">
        <f t="shared" si="795"/>
        <v>59668.903380000003</v>
      </c>
      <c r="EZ266" s="264"/>
      <c r="FA266" s="469" t="e">
        <f t="shared" si="786"/>
        <v>#DIV/0!</v>
      </c>
      <c r="FB266" s="251"/>
      <c r="FC266" s="251"/>
      <c r="FD266" s="251"/>
      <c r="FE266" s="251"/>
      <c r="FF266" s="264"/>
      <c r="FG266" s="251"/>
      <c r="FH266" s="251"/>
      <c r="FI266" s="251"/>
      <c r="FJ266" s="251"/>
      <c r="FK266" s="251"/>
      <c r="FL266" s="251"/>
      <c r="FM266" s="251"/>
      <c r="FN266" s="251"/>
      <c r="FO266" s="267"/>
      <c r="FP266" s="148"/>
      <c r="FQ266" s="148"/>
      <c r="FR266" s="148"/>
      <c r="FS266" s="148"/>
      <c r="FT266" s="148"/>
      <c r="FU266" s="148"/>
      <c r="FV266" s="148"/>
    </row>
    <row r="267" spans="2:178" s="149" customFormat="1" ht="17.25" hidden="1" customHeight="1" x14ac:dyDescent="0.25">
      <c r="B267" s="551"/>
      <c r="C267" s="271" t="s">
        <v>418</v>
      </c>
      <c r="D267" s="263"/>
      <c r="E267" s="264">
        <f>F267</f>
        <v>0</v>
      </c>
      <c r="F267" s="264"/>
      <c r="G267" s="264"/>
      <c r="H267" s="264">
        <f>I267</f>
        <v>0</v>
      </c>
      <c r="I267" s="256">
        <f>L267-F267</f>
        <v>0</v>
      </c>
      <c r="J267" s="256"/>
      <c r="K267" s="264">
        <f>L267</f>
        <v>0</v>
      </c>
      <c r="L267" s="264"/>
      <c r="M267" s="264"/>
      <c r="N267" s="264">
        <f>O267</f>
        <v>0</v>
      </c>
      <c r="O267" s="256">
        <f>R267-L267</f>
        <v>0</v>
      </c>
      <c r="P267" s="256"/>
      <c r="Q267" s="251">
        <f>R267</f>
        <v>0</v>
      </c>
      <c r="R267" s="251"/>
      <c r="S267" s="251"/>
      <c r="T267" s="251">
        <f>U267</f>
        <v>0</v>
      </c>
      <c r="U267" s="251"/>
      <c r="V267" s="251"/>
      <c r="W267" s="251">
        <f>X267</f>
        <v>0</v>
      </c>
      <c r="X267" s="257">
        <f>AA267-U267</f>
        <v>0</v>
      </c>
      <c r="Y267" s="257"/>
      <c r="Z267" s="251">
        <f>AA267</f>
        <v>0</v>
      </c>
      <c r="AA267" s="251"/>
      <c r="AB267" s="251"/>
      <c r="AC267" s="251">
        <f>AD267</f>
        <v>0</v>
      </c>
      <c r="AD267" s="251"/>
      <c r="AE267" s="251"/>
      <c r="AF267" s="251">
        <f>AG267</f>
        <v>0</v>
      </c>
      <c r="AG267" s="251"/>
      <c r="AH267" s="251"/>
      <c r="AI267" s="251"/>
      <c r="AJ267" s="251"/>
      <c r="AK267" s="251">
        <f t="shared" si="777"/>
        <v>0</v>
      </c>
      <c r="AL267" s="251">
        <f t="shared" si="777"/>
        <v>0</v>
      </c>
      <c r="AM267" s="251"/>
      <c r="AN267" s="251"/>
      <c r="AO267" s="251"/>
      <c r="AP267" s="251"/>
      <c r="AQ267" s="251"/>
      <c r="AR267" s="251"/>
      <c r="AS267" s="251">
        <f>AT267</f>
        <v>0</v>
      </c>
      <c r="AT267" s="251"/>
      <c r="AU267" s="251"/>
      <c r="AV267" s="251">
        <f>AW267</f>
        <v>0</v>
      </c>
      <c r="AW267" s="257">
        <f>AZ267-AT267</f>
        <v>0</v>
      </c>
      <c r="AX267" s="257"/>
      <c r="AY267" s="251">
        <f>AZ267</f>
        <v>0</v>
      </c>
      <c r="AZ267" s="251"/>
      <c r="BA267" s="251"/>
      <c r="BB267" s="251">
        <f>BC267</f>
        <v>0</v>
      </c>
      <c r="BC267" s="251"/>
      <c r="BD267" s="251"/>
      <c r="BE267" s="251">
        <f>BF267</f>
        <v>0</v>
      </c>
      <c r="BF267" s="257">
        <f>BW267-BC267</f>
        <v>0</v>
      </c>
      <c r="BG267" s="257"/>
      <c r="BH267" s="251">
        <f>BI267</f>
        <v>0</v>
      </c>
      <c r="BI267" s="251"/>
      <c r="BJ267" s="251"/>
      <c r="BK267" s="251"/>
      <c r="BL267" s="251"/>
      <c r="BM267" s="251"/>
      <c r="BN267" s="251"/>
      <c r="BO267" s="251"/>
      <c r="BP267" s="251"/>
      <c r="BQ267" s="251"/>
      <c r="BR267" s="251"/>
      <c r="BS267" s="251"/>
      <c r="BT267" s="251"/>
      <c r="BU267" s="251"/>
      <c r="BV267" s="251">
        <f>BW267</f>
        <v>0</v>
      </c>
      <c r="BW267" s="251"/>
      <c r="BX267" s="251"/>
      <c r="BY267" s="251">
        <f>BZ267</f>
        <v>0</v>
      </c>
      <c r="BZ267" s="257">
        <f>CC267-BW267</f>
        <v>0</v>
      </c>
      <c r="CA267" s="257"/>
      <c r="CB267" s="171">
        <f t="shared" si="790"/>
        <v>0</v>
      </c>
      <c r="CC267" s="251"/>
      <c r="CD267" s="251"/>
      <c r="CE267" s="251"/>
      <c r="CF267" s="251"/>
      <c r="CG267" s="251"/>
      <c r="CH267" s="251">
        <f>CI267</f>
        <v>0</v>
      </c>
      <c r="CI267" s="251"/>
      <c r="CJ267" s="251"/>
      <c r="CK267" s="251">
        <f>CL267</f>
        <v>0</v>
      </c>
      <c r="CL267" s="257">
        <f>CR267-CI267</f>
        <v>0</v>
      </c>
      <c r="CM267" s="257"/>
      <c r="CN267" s="257"/>
      <c r="CO267" s="257"/>
      <c r="CP267" s="257"/>
      <c r="CQ267" s="251">
        <f>CR267</f>
        <v>0</v>
      </c>
      <c r="CR267" s="251"/>
      <c r="CS267" s="251"/>
      <c r="CT267" s="251">
        <f>CU267</f>
        <v>0</v>
      </c>
      <c r="CU267" s="251"/>
      <c r="CV267" s="251"/>
      <c r="CW267" s="251"/>
      <c r="CX267" s="251"/>
      <c r="CY267" s="251"/>
      <c r="CZ267" s="251">
        <f>DA267</f>
        <v>0</v>
      </c>
      <c r="DA267" s="251"/>
      <c r="DB267" s="251"/>
      <c r="DC267" s="251"/>
      <c r="DD267" s="251"/>
      <c r="DE267" s="251"/>
      <c r="DF267" s="251"/>
      <c r="DG267" s="251"/>
      <c r="DH267" s="251"/>
      <c r="DI267" s="251"/>
      <c r="DJ267" s="251"/>
      <c r="DK267" s="251"/>
      <c r="DL267" s="251"/>
      <c r="DM267" s="251">
        <f t="shared" si="796"/>
        <v>0</v>
      </c>
      <c r="DN267" s="577" t="e">
        <f t="shared" si="787"/>
        <v>#DIV/0!</v>
      </c>
      <c r="DO267" s="251"/>
      <c r="DP267" s="251"/>
      <c r="DQ267" s="251"/>
      <c r="DR267" s="471">
        <f t="shared" si="788"/>
        <v>0</v>
      </c>
      <c r="DS267" s="577" t="e">
        <f t="shared" si="780"/>
        <v>#DIV/0!</v>
      </c>
      <c r="DT267" s="251"/>
      <c r="DU267" s="251"/>
      <c r="DV267" s="251"/>
      <c r="DW267" s="251"/>
      <c r="DX267" s="251"/>
      <c r="DY267" s="160" t="e">
        <f t="shared" si="781"/>
        <v>#DIV/0!</v>
      </c>
      <c r="DZ267" s="251"/>
      <c r="EA267" s="176"/>
      <c r="EB267" s="251"/>
      <c r="EC267" s="176"/>
      <c r="ED267" s="251"/>
      <c r="EE267" s="176">
        <f t="shared" si="791"/>
        <v>0</v>
      </c>
      <c r="EF267" s="251"/>
      <c r="EG267" s="469" t="e">
        <f t="shared" si="782"/>
        <v>#DIV/0!</v>
      </c>
      <c r="EH267" s="469" t="e">
        <f t="shared" si="789"/>
        <v>#DIV/0!</v>
      </c>
      <c r="EI267" s="469"/>
      <c r="EJ267" s="469"/>
      <c r="EK267" s="469"/>
      <c r="EL267" s="469"/>
      <c r="EM267" s="469"/>
      <c r="EN267" s="251"/>
      <c r="EO267" s="469" t="e">
        <f t="shared" si="792"/>
        <v>#DIV/0!</v>
      </c>
      <c r="EP267" s="251"/>
      <c r="EQ267" s="469" t="e">
        <f t="shared" si="793"/>
        <v>#DIV/0!</v>
      </c>
      <c r="ER267" s="251"/>
      <c r="ES267" s="272" t="e">
        <f t="shared" si="783"/>
        <v>#DIV/0!</v>
      </c>
      <c r="ET267" s="251"/>
      <c r="EU267" s="171">
        <f t="shared" si="714"/>
        <v>29834.451690000002</v>
      </c>
      <c r="EV267" s="653" t="e">
        <f t="shared" si="794"/>
        <v>#DIV/0!</v>
      </c>
      <c r="EW267" s="654"/>
      <c r="EX267" s="251"/>
      <c r="EY267" s="171">
        <f t="shared" si="795"/>
        <v>29834.451690000002</v>
      </c>
      <c r="EZ267" s="264"/>
      <c r="FA267" s="469" t="e">
        <f t="shared" si="786"/>
        <v>#DIV/0!</v>
      </c>
      <c r="FB267" s="251"/>
      <c r="FC267" s="251"/>
      <c r="FD267" s="251"/>
      <c r="FE267" s="251"/>
      <c r="FF267" s="264"/>
      <c r="FG267" s="251"/>
      <c r="FH267" s="251"/>
      <c r="FI267" s="251"/>
      <c r="FJ267" s="251"/>
      <c r="FK267" s="251"/>
      <c r="FL267" s="251"/>
      <c r="FM267" s="251"/>
      <c r="FN267" s="251"/>
      <c r="FO267" s="267"/>
      <c r="FP267" s="148"/>
      <c r="FQ267" s="148"/>
      <c r="FR267" s="148"/>
      <c r="FS267" s="148"/>
      <c r="FT267" s="148"/>
      <c r="FU267" s="148"/>
      <c r="FV267" s="148"/>
    </row>
    <row r="268" spans="2:178" s="149" customFormat="1" ht="29.25" hidden="1" customHeight="1" x14ac:dyDescent="0.25">
      <c r="B268" s="551"/>
      <c r="C268" s="271" t="s">
        <v>419</v>
      </c>
      <c r="D268" s="263" t="s">
        <v>422</v>
      </c>
      <c r="E268" s="264">
        <f>F268</f>
        <v>0</v>
      </c>
      <c r="F268" s="264"/>
      <c r="G268" s="264"/>
      <c r="H268" s="264">
        <f>I268</f>
        <v>0</v>
      </c>
      <c r="I268" s="256">
        <f>L268-F268</f>
        <v>0</v>
      </c>
      <c r="J268" s="256"/>
      <c r="K268" s="264">
        <f>L268</f>
        <v>0</v>
      </c>
      <c r="L268" s="264"/>
      <c r="M268" s="264"/>
      <c r="N268" s="264">
        <f>O268</f>
        <v>0</v>
      </c>
      <c r="O268" s="256">
        <f>R268-L268</f>
        <v>0</v>
      </c>
      <c r="P268" s="256"/>
      <c r="Q268" s="251">
        <f>R268</f>
        <v>0</v>
      </c>
      <c r="R268" s="251"/>
      <c r="S268" s="251"/>
      <c r="T268" s="251">
        <f>U268</f>
        <v>0</v>
      </c>
      <c r="U268" s="251"/>
      <c r="V268" s="251"/>
      <c r="W268" s="251">
        <f>X268</f>
        <v>0</v>
      </c>
      <c r="X268" s="257">
        <f>AA268-U268</f>
        <v>0</v>
      </c>
      <c r="Y268" s="257"/>
      <c r="Z268" s="251">
        <f>AA268</f>
        <v>0</v>
      </c>
      <c r="AA268" s="251"/>
      <c r="AB268" s="251"/>
      <c r="AC268" s="251">
        <f>AD268</f>
        <v>0</v>
      </c>
      <c r="AD268" s="251"/>
      <c r="AE268" s="251"/>
      <c r="AF268" s="251">
        <f>AG268</f>
        <v>0</v>
      </c>
      <c r="AG268" s="251"/>
      <c r="AH268" s="251"/>
      <c r="AI268" s="251"/>
      <c r="AJ268" s="251"/>
      <c r="AK268" s="251">
        <f t="shared" si="777"/>
        <v>0</v>
      </c>
      <c r="AL268" s="251">
        <f t="shared" si="777"/>
        <v>0</v>
      </c>
      <c r="AM268" s="251"/>
      <c r="AN268" s="251"/>
      <c r="AO268" s="251"/>
      <c r="AP268" s="251"/>
      <c r="AQ268" s="251"/>
      <c r="AR268" s="251"/>
      <c r="AS268" s="251">
        <f>AT268</f>
        <v>0</v>
      </c>
      <c r="AT268" s="251"/>
      <c r="AU268" s="251"/>
      <c r="AV268" s="251">
        <f>AW268</f>
        <v>0</v>
      </c>
      <c r="AW268" s="257">
        <f>AZ268-AT268</f>
        <v>0</v>
      </c>
      <c r="AX268" s="257"/>
      <c r="AY268" s="251">
        <f>AZ268</f>
        <v>0</v>
      </c>
      <c r="AZ268" s="251"/>
      <c r="BA268" s="251"/>
      <c r="BB268" s="251">
        <f>BC268</f>
        <v>0</v>
      </c>
      <c r="BC268" s="251"/>
      <c r="BD268" s="251"/>
      <c r="BE268" s="251">
        <f>BF268</f>
        <v>0</v>
      </c>
      <c r="BF268" s="257">
        <f>BW268-BC268</f>
        <v>0</v>
      </c>
      <c r="BG268" s="257"/>
      <c r="BH268" s="251">
        <f>BI268</f>
        <v>0</v>
      </c>
      <c r="BI268" s="251"/>
      <c r="BJ268" s="251"/>
      <c r="BK268" s="251"/>
      <c r="BL268" s="251"/>
      <c r="BM268" s="251"/>
      <c r="BN268" s="251"/>
      <c r="BO268" s="251"/>
      <c r="BP268" s="251"/>
      <c r="BQ268" s="251"/>
      <c r="BR268" s="251"/>
      <c r="BS268" s="251"/>
      <c r="BT268" s="251"/>
      <c r="BU268" s="251"/>
      <c r="BV268" s="251">
        <f>BW268</f>
        <v>0</v>
      </c>
      <c r="BW268" s="251"/>
      <c r="BX268" s="251"/>
      <c r="BY268" s="251">
        <f>BZ268</f>
        <v>0</v>
      </c>
      <c r="BZ268" s="257">
        <f>CC268-BW268</f>
        <v>0</v>
      </c>
      <c r="CA268" s="257"/>
      <c r="CB268" s="171">
        <f t="shared" si="790"/>
        <v>0</v>
      </c>
      <c r="CC268" s="251"/>
      <c r="CD268" s="251"/>
      <c r="CE268" s="251"/>
      <c r="CF268" s="251"/>
      <c r="CG268" s="251"/>
      <c r="CH268" s="251">
        <f>CI268</f>
        <v>0</v>
      </c>
      <c r="CI268" s="251"/>
      <c r="CJ268" s="251"/>
      <c r="CK268" s="251">
        <f>CL268</f>
        <v>0</v>
      </c>
      <c r="CL268" s="257">
        <f>CR268-CI268</f>
        <v>0</v>
      </c>
      <c r="CM268" s="257"/>
      <c r="CN268" s="257"/>
      <c r="CO268" s="257"/>
      <c r="CP268" s="257"/>
      <c r="CQ268" s="251">
        <f>CR268</f>
        <v>0</v>
      </c>
      <c r="CR268" s="251"/>
      <c r="CS268" s="251"/>
      <c r="CT268" s="251">
        <f>CU268</f>
        <v>0</v>
      </c>
      <c r="CU268" s="251"/>
      <c r="CV268" s="251"/>
      <c r="CW268" s="251"/>
      <c r="CX268" s="251"/>
      <c r="CY268" s="251"/>
      <c r="CZ268" s="251">
        <f>DA268</f>
        <v>0</v>
      </c>
      <c r="DA268" s="251"/>
      <c r="DB268" s="251"/>
      <c r="DC268" s="251"/>
      <c r="DD268" s="251"/>
      <c r="DE268" s="251"/>
      <c r="DF268" s="251"/>
      <c r="DG268" s="251"/>
      <c r="DH268" s="251"/>
      <c r="DI268" s="251"/>
      <c r="DJ268" s="251"/>
      <c r="DK268" s="251"/>
      <c r="DL268" s="251"/>
      <c r="DM268" s="251">
        <f t="shared" si="796"/>
        <v>0</v>
      </c>
      <c r="DN268" s="577" t="e">
        <f t="shared" si="787"/>
        <v>#DIV/0!</v>
      </c>
      <c r="DO268" s="251"/>
      <c r="DP268" s="251"/>
      <c r="DQ268" s="251"/>
      <c r="DR268" s="471">
        <f t="shared" si="788"/>
        <v>0</v>
      </c>
      <c r="DS268" s="577" t="e">
        <f t="shared" si="780"/>
        <v>#DIV/0!</v>
      </c>
      <c r="DT268" s="251"/>
      <c r="DU268" s="251"/>
      <c r="DV268" s="251"/>
      <c r="DW268" s="251"/>
      <c r="DX268" s="251"/>
      <c r="DY268" s="160" t="e">
        <f t="shared" si="781"/>
        <v>#DIV/0!</v>
      </c>
      <c r="DZ268" s="251"/>
      <c r="EA268" s="176"/>
      <c r="EB268" s="251"/>
      <c r="EC268" s="176"/>
      <c r="ED268" s="251"/>
      <c r="EE268" s="176">
        <f t="shared" si="791"/>
        <v>0</v>
      </c>
      <c r="EF268" s="251"/>
      <c r="EG268" s="469" t="e">
        <f t="shared" si="782"/>
        <v>#DIV/0!</v>
      </c>
      <c r="EH268" s="469" t="e">
        <f t="shared" si="789"/>
        <v>#DIV/0!</v>
      </c>
      <c r="EI268" s="469"/>
      <c r="EJ268" s="469"/>
      <c r="EK268" s="469"/>
      <c r="EL268" s="469"/>
      <c r="EM268" s="469"/>
      <c r="EN268" s="251"/>
      <c r="EO268" s="469" t="e">
        <f t="shared" si="792"/>
        <v>#DIV/0!</v>
      </c>
      <c r="EP268" s="251"/>
      <c r="EQ268" s="469" t="e">
        <f t="shared" si="793"/>
        <v>#DIV/0!</v>
      </c>
      <c r="ER268" s="251"/>
      <c r="ES268" s="272" t="e">
        <f t="shared" si="783"/>
        <v>#DIV/0!</v>
      </c>
      <c r="ET268" s="251"/>
      <c r="EU268" s="171">
        <f t="shared" si="714"/>
        <v>0</v>
      </c>
      <c r="EV268" s="653" t="e">
        <f t="shared" si="794"/>
        <v>#DIV/0!</v>
      </c>
      <c r="EW268" s="654"/>
      <c r="EX268" s="251"/>
      <c r="EY268" s="171">
        <f t="shared" si="795"/>
        <v>0</v>
      </c>
      <c r="EZ268" s="264"/>
      <c r="FA268" s="469" t="e">
        <f t="shared" si="786"/>
        <v>#DIV/0!</v>
      </c>
      <c r="FB268" s="251"/>
      <c r="FC268" s="251"/>
      <c r="FD268" s="251"/>
      <c r="FE268" s="251"/>
      <c r="FF268" s="264"/>
      <c r="FG268" s="251"/>
      <c r="FH268" s="251"/>
      <c r="FI268" s="251"/>
      <c r="FJ268" s="251"/>
      <c r="FK268" s="251"/>
      <c r="FL268" s="251"/>
      <c r="FM268" s="251"/>
      <c r="FN268" s="251"/>
      <c r="FO268" s="267"/>
      <c r="FP268" s="148"/>
      <c r="FQ268" s="148"/>
      <c r="FR268" s="148"/>
      <c r="FS268" s="148"/>
      <c r="FT268" s="148"/>
      <c r="FU268" s="148"/>
      <c r="FV268" s="148"/>
    </row>
    <row r="269" spans="2:178" s="149" customFormat="1" ht="32.25" hidden="1" customHeight="1" x14ac:dyDescent="0.25">
      <c r="B269" s="551"/>
      <c r="C269" s="271" t="s">
        <v>423</v>
      </c>
      <c r="D269" s="263" t="s">
        <v>424</v>
      </c>
      <c r="E269" s="264">
        <f>F269+G269</f>
        <v>0</v>
      </c>
      <c r="F269" s="264"/>
      <c r="G269" s="264">
        <f>G270+G271</f>
        <v>0</v>
      </c>
      <c r="H269" s="264">
        <f>I269+J269</f>
        <v>0</v>
      </c>
      <c r="I269" s="264"/>
      <c r="J269" s="264">
        <f>J270+J271</f>
        <v>0</v>
      </c>
      <c r="K269" s="264">
        <f>L269+M269</f>
        <v>0</v>
      </c>
      <c r="L269" s="264"/>
      <c r="M269" s="264">
        <f>M270+M271</f>
        <v>0</v>
      </c>
      <c r="N269" s="264">
        <f>O269+P269</f>
        <v>0</v>
      </c>
      <c r="O269" s="264"/>
      <c r="P269" s="264">
        <f>P270+P271</f>
        <v>0</v>
      </c>
      <c r="Q269" s="251">
        <f>R269+S269</f>
        <v>0</v>
      </c>
      <c r="R269" s="251"/>
      <c r="S269" s="251">
        <f>S270+S271</f>
        <v>0</v>
      </c>
      <c r="T269" s="251">
        <f>U269+V269</f>
        <v>0</v>
      </c>
      <c r="U269" s="251"/>
      <c r="V269" s="251">
        <f>V270+V271</f>
        <v>0</v>
      </c>
      <c r="W269" s="251">
        <f>X269+Y269</f>
        <v>0</v>
      </c>
      <c r="X269" s="251"/>
      <c r="Y269" s="251">
        <f>Y270+Y271</f>
        <v>0</v>
      </c>
      <c r="Z269" s="251">
        <f>AA269+AB269</f>
        <v>0</v>
      </c>
      <c r="AA269" s="251"/>
      <c r="AB269" s="251">
        <f>AB270+AB271</f>
        <v>0</v>
      </c>
      <c r="AC269" s="251">
        <f>AD269+AE269</f>
        <v>0</v>
      </c>
      <c r="AD269" s="251"/>
      <c r="AE269" s="251">
        <f>AE270+AE271</f>
        <v>0</v>
      </c>
      <c r="AF269" s="251">
        <f>AG269+AH269</f>
        <v>0</v>
      </c>
      <c r="AG269" s="251"/>
      <c r="AH269" s="251">
        <f>AH270+AH271</f>
        <v>0</v>
      </c>
      <c r="AI269" s="251"/>
      <c r="AJ269" s="251"/>
      <c r="AK269" s="251">
        <f t="shared" si="777"/>
        <v>0</v>
      </c>
      <c r="AL269" s="251">
        <f t="shared" si="777"/>
        <v>0</v>
      </c>
      <c r="AM269" s="251"/>
      <c r="AN269" s="251"/>
      <c r="AO269" s="251"/>
      <c r="AP269" s="251"/>
      <c r="AQ269" s="251"/>
      <c r="AR269" s="251"/>
      <c r="AS269" s="251">
        <f>AT269+AU269</f>
        <v>0</v>
      </c>
      <c r="AT269" s="251"/>
      <c r="AU269" s="251">
        <f>AU270+AU271</f>
        <v>0</v>
      </c>
      <c r="AV269" s="251">
        <f>AW269+AX269</f>
        <v>0</v>
      </c>
      <c r="AW269" s="251"/>
      <c r="AX269" s="251">
        <f>AX270+AX271</f>
        <v>0</v>
      </c>
      <c r="AY269" s="251">
        <f>AZ269+BA269</f>
        <v>0</v>
      </c>
      <c r="AZ269" s="251"/>
      <c r="BA269" s="251">
        <f>BA270+BA271</f>
        <v>0</v>
      </c>
      <c r="BB269" s="251">
        <f>BC269+BD269</f>
        <v>0</v>
      </c>
      <c r="BC269" s="251"/>
      <c r="BD269" s="251">
        <f>BD270+BD271</f>
        <v>0</v>
      </c>
      <c r="BE269" s="251">
        <f>BF269+BG269</f>
        <v>0</v>
      </c>
      <c r="BF269" s="251"/>
      <c r="BG269" s="251">
        <f>BG270+BG271</f>
        <v>0</v>
      </c>
      <c r="BH269" s="251">
        <f>BI269+BJ269</f>
        <v>0</v>
      </c>
      <c r="BI269" s="251"/>
      <c r="BJ269" s="251">
        <f>BJ270+BJ271</f>
        <v>0</v>
      </c>
      <c r="BK269" s="251"/>
      <c r="BL269" s="251"/>
      <c r="BM269" s="251"/>
      <c r="BN269" s="251"/>
      <c r="BO269" s="251"/>
      <c r="BP269" s="251"/>
      <c r="BQ269" s="251"/>
      <c r="BR269" s="251"/>
      <c r="BS269" s="251"/>
      <c r="BT269" s="251"/>
      <c r="BU269" s="251"/>
      <c r="BV269" s="251">
        <f>BW269+BX269</f>
        <v>0</v>
      </c>
      <c r="BW269" s="251"/>
      <c r="BX269" s="251">
        <f>BX270+BX271</f>
        <v>0</v>
      </c>
      <c r="BY269" s="251">
        <f>BZ269+CA269</f>
        <v>0</v>
      </c>
      <c r="BZ269" s="251"/>
      <c r="CA269" s="251">
        <f>CA270+CA271</f>
        <v>0</v>
      </c>
      <c r="CB269" s="171">
        <f t="shared" si="790"/>
        <v>0</v>
      </c>
      <c r="CC269" s="251"/>
      <c r="CD269" s="251">
        <f>CD270+CD271</f>
        <v>0</v>
      </c>
      <c r="CE269" s="251"/>
      <c r="CF269" s="251"/>
      <c r="CG269" s="251"/>
      <c r="CH269" s="251">
        <f>CI269+CJ269</f>
        <v>0</v>
      </c>
      <c r="CI269" s="251"/>
      <c r="CJ269" s="251">
        <f>CJ270+CJ271</f>
        <v>0</v>
      </c>
      <c r="CK269" s="251">
        <f>CL269+CM269</f>
        <v>0</v>
      </c>
      <c r="CL269" s="251"/>
      <c r="CM269" s="251">
        <f>CM270+CM271</f>
        <v>0</v>
      </c>
      <c r="CN269" s="251"/>
      <c r="CO269" s="251"/>
      <c r="CP269" s="251"/>
      <c r="CQ269" s="251">
        <f>CR269+CS269</f>
        <v>0</v>
      </c>
      <c r="CR269" s="251"/>
      <c r="CS269" s="251">
        <f>CS270+CS271</f>
        <v>0</v>
      </c>
      <c r="CT269" s="251">
        <f>CU269+CV269</f>
        <v>0</v>
      </c>
      <c r="CU269" s="251"/>
      <c r="CV269" s="251">
        <f>CV270+CV271</f>
        <v>0</v>
      </c>
      <c r="CW269" s="251"/>
      <c r="CX269" s="251"/>
      <c r="CY269" s="251"/>
      <c r="CZ269" s="251">
        <f>DA269+DB269</f>
        <v>0</v>
      </c>
      <c r="DA269" s="251"/>
      <c r="DB269" s="251">
        <f>DB270+DB271</f>
        <v>0</v>
      </c>
      <c r="DC269" s="251"/>
      <c r="DD269" s="251"/>
      <c r="DE269" s="251"/>
      <c r="DF269" s="251"/>
      <c r="DG269" s="251"/>
      <c r="DH269" s="251"/>
      <c r="DI269" s="251"/>
      <c r="DJ269" s="251"/>
      <c r="DK269" s="251"/>
      <c r="DL269" s="251"/>
      <c r="DM269" s="251">
        <f t="shared" si="796"/>
        <v>0</v>
      </c>
      <c r="DN269" s="577" t="e">
        <f t="shared" si="787"/>
        <v>#DIV/0!</v>
      </c>
      <c r="DO269" s="251"/>
      <c r="DP269" s="251"/>
      <c r="DQ269" s="251"/>
      <c r="DR269" s="471">
        <f t="shared" si="788"/>
        <v>0</v>
      </c>
      <c r="DS269" s="577" t="e">
        <f t="shared" si="780"/>
        <v>#DIV/0!</v>
      </c>
      <c r="DT269" s="251"/>
      <c r="DU269" s="251"/>
      <c r="DV269" s="251"/>
      <c r="DW269" s="251"/>
      <c r="DX269" s="251"/>
      <c r="DY269" s="160" t="e">
        <f t="shared" si="781"/>
        <v>#DIV/0!</v>
      </c>
      <c r="DZ269" s="251"/>
      <c r="EA269" s="176"/>
      <c r="EB269" s="251"/>
      <c r="EC269" s="176"/>
      <c r="ED269" s="251"/>
      <c r="EE269" s="176">
        <f t="shared" si="791"/>
        <v>0</v>
      </c>
      <c r="EF269" s="251"/>
      <c r="EG269" s="469" t="e">
        <f t="shared" si="782"/>
        <v>#DIV/0!</v>
      </c>
      <c r="EH269" s="469" t="e">
        <f t="shared" si="789"/>
        <v>#DIV/0!</v>
      </c>
      <c r="EI269" s="469"/>
      <c r="EJ269" s="469"/>
      <c r="EK269" s="469"/>
      <c r="EL269" s="469"/>
      <c r="EM269" s="469"/>
      <c r="EN269" s="251"/>
      <c r="EO269" s="469" t="e">
        <f t="shared" si="792"/>
        <v>#DIV/0!</v>
      </c>
      <c r="EP269" s="251"/>
      <c r="EQ269" s="469" t="e">
        <f t="shared" si="793"/>
        <v>#DIV/0!</v>
      </c>
      <c r="ER269" s="251"/>
      <c r="ES269" s="272" t="e">
        <f t="shared" si="783"/>
        <v>#DIV/0!</v>
      </c>
      <c r="ET269" s="251">
        <f>ET270+ET271</f>
        <v>0</v>
      </c>
      <c r="EU269" s="171">
        <f t="shared" si="714"/>
        <v>0</v>
      </c>
      <c r="EV269" s="653" t="e">
        <f t="shared" si="794"/>
        <v>#DIV/0!</v>
      </c>
      <c r="EW269" s="654"/>
      <c r="EX269" s="251"/>
      <c r="EY269" s="171">
        <f t="shared" si="795"/>
        <v>0</v>
      </c>
      <c r="EZ269" s="264"/>
      <c r="FA269" s="469" t="e">
        <f t="shared" si="786"/>
        <v>#DIV/0!</v>
      </c>
      <c r="FB269" s="251"/>
      <c r="FC269" s="251"/>
      <c r="FD269" s="251"/>
      <c r="FE269" s="251"/>
      <c r="FF269" s="264"/>
      <c r="FG269" s="251"/>
      <c r="FH269" s="251"/>
      <c r="FI269" s="251"/>
      <c r="FJ269" s="251"/>
      <c r="FK269" s="251"/>
      <c r="FL269" s="251"/>
      <c r="FM269" s="251"/>
      <c r="FN269" s="251"/>
      <c r="FO269" s="267"/>
      <c r="FP269" s="148"/>
      <c r="FQ269" s="148"/>
      <c r="FR269" s="148"/>
      <c r="FS269" s="148"/>
      <c r="FT269" s="148"/>
      <c r="FU269" s="148"/>
      <c r="FV269" s="148"/>
    </row>
    <row r="270" spans="2:178" s="149" customFormat="1" ht="15" hidden="1" customHeight="1" x14ac:dyDescent="0.25">
      <c r="B270" s="551"/>
      <c r="C270" s="271" t="s">
        <v>418</v>
      </c>
      <c r="D270" s="263"/>
      <c r="E270" s="264">
        <f>G270</f>
        <v>0</v>
      </c>
      <c r="F270" s="264"/>
      <c r="G270" s="264">
        <f>G273+G276</f>
        <v>0</v>
      </c>
      <c r="H270" s="264">
        <f>J270</f>
        <v>0</v>
      </c>
      <c r="I270" s="264"/>
      <c r="J270" s="264">
        <f>J273+J276</f>
        <v>0</v>
      </c>
      <c r="K270" s="264">
        <f>M270</f>
        <v>0</v>
      </c>
      <c r="L270" s="264"/>
      <c r="M270" s="264">
        <f>M273+M276</f>
        <v>0</v>
      </c>
      <c r="N270" s="264">
        <f>P270</f>
        <v>0</v>
      </c>
      <c r="O270" s="264"/>
      <c r="P270" s="264">
        <f>P273+P276</f>
        <v>0</v>
      </c>
      <c r="Q270" s="251">
        <f>S270</f>
        <v>0</v>
      </c>
      <c r="R270" s="251"/>
      <c r="S270" s="251">
        <f>S273+S276</f>
        <v>0</v>
      </c>
      <c r="T270" s="251">
        <f>V270</f>
        <v>0</v>
      </c>
      <c r="U270" s="251"/>
      <c r="V270" s="251">
        <f>V273+V276</f>
        <v>0</v>
      </c>
      <c r="W270" s="251">
        <f>Y270</f>
        <v>0</v>
      </c>
      <c r="X270" s="251"/>
      <c r="Y270" s="251">
        <f>Y273+Y276</f>
        <v>0</v>
      </c>
      <c r="Z270" s="251">
        <f>AB270</f>
        <v>0</v>
      </c>
      <c r="AA270" s="251"/>
      <c r="AB270" s="251">
        <f>AB273+AB276</f>
        <v>0</v>
      </c>
      <c r="AC270" s="251">
        <f>AE270</f>
        <v>0</v>
      </c>
      <c r="AD270" s="251"/>
      <c r="AE270" s="251">
        <f>AE273+AE276</f>
        <v>0</v>
      </c>
      <c r="AF270" s="251">
        <f>AH270</f>
        <v>0</v>
      </c>
      <c r="AG270" s="251"/>
      <c r="AH270" s="251">
        <f>AH273+AH276</f>
        <v>0</v>
      </c>
      <c r="AI270" s="251"/>
      <c r="AJ270" s="251"/>
      <c r="AK270" s="251">
        <f t="shared" si="777"/>
        <v>0</v>
      </c>
      <c r="AL270" s="251">
        <f t="shared" si="777"/>
        <v>0</v>
      </c>
      <c r="AM270" s="251"/>
      <c r="AN270" s="251"/>
      <c r="AO270" s="251"/>
      <c r="AP270" s="251"/>
      <c r="AQ270" s="251"/>
      <c r="AR270" s="251"/>
      <c r="AS270" s="251">
        <f>AU270</f>
        <v>0</v>
      </c>
      <c r="AT270" s="251"/>
      <c r="AU270" s="251">
        <f>AU273+AU276</f>
        <v>0</v>
      </c>
      <c r="AV270" s="251">
        <f>AX270</f>
        <v>0</v>
      </c>
      <c r="AW270" s="251"/>
      <c r="AX270" s="251">
        <f>AX273+AX276</f>
        <v>0</v>
      </c>
      <c r="AY270" s="251">
        <f>BA270</f>
        <v>0</v>
      </c>
      <c r="AZ270" s="251"/>
      <c r="BA270" s="251">
        <f>BA273+BA276</f>
        <v>0</v>
      </c>
      <c r="BB270" s="251">
        <f>BD270</f>
        <v>0</v>
      </c>
      <c r="BC270" s="251"/>
      <c r="BD270" s="251">
        <f>BD273+BD276</f>
        <v>0</v>
      </c>
      <c r="BE270" s="251">
        <f>BG270</f>
        <v>0</v>
      </c>
      <c r="BF270" s="251"/>
      <c r="BG270" s="251">
        <f>BG273+BG276</f>
        <v>0</v>
      </c>
      <c r="BH270" s="251">
        <f>BJ270</f>
        <v>0</v>
      </c>
      <c r="BI270" s="251"/>
      <c r="BJ270" s="251">
        <f>BJ273+BJ276</f>
        <v>0</v>
      </c>
      <c r="BK270" s="251"/>
      <c r="BL270" s="251"/>
      <c r="BM270" s="251"/>
      <c r="BN270" s="251"/>
      <c r="BO270" s="251"/>
      <c r="BP270" s="251"/>
      <c r="BQ270" s="251"/>
      <c r="BR270" s="251"/>
      <c r="BS270" s="251"/>
      <c r="BT270" s="251"/>
      <c r="BU270" s="251"/>
      <c r="BV270" s="251">
        <f>BX270</f>
        <v>0</v>
      </c>
      <c r="BW270" s="251"/>
      <c r="BX270" s="251">
        <f>BX273+BX276</f>
        <v>0</v>
      </c>
      <c r="BY270" s="251">
        <f>CA270</f>
        <v>0</v>
      </c>
      <c r="BZ270" s="251"/>
      <c r="CA270" s="251">
        <f>CA273+CA276</f>
        <v>0</v>
      </c>
      <c r="CB270" s="171">
        <f t="shared" si="790"/>
        <v>0</v>
      </c>
      <c r="CC270" s="251"/>
      <c r="CD270" s="251">
        <f>CD273+CD276</f>
        <v>0</v>
      </c>
      <c r="CE270" s="251"/>
      <c r="CF270" s="251"/>
      <c r="CG270" s="251"/>
      <c r="CH270" s="251">
        <f>CJ270</f>
        <v>0</v>
      </c>
      <c r="CI270" s="251"/>
      <c r="CJ270" s="251">
        <f>CJ273+CJ276</f>
        <v>0</v>
      </c>
      <c r="CK270" s="251">
        <f>CM270</f>
        <v>0</v>
      </c>
      <c r="CL270" s="251"/>
      <c r="CM270" s="251">
        <f>CM273+CM276</f>
        <v>0</v>
      </c>
      <c r="CN270" s="251"/>
      <c r="CO270" s="251"/>
      <c r="CP270" s="251"/>
      <c r="CQ270" s="251">
        <f>CS270</f>
        <v>0</v>
      </c>
      <c r="CR270" s="251"/>
      <c r="CS270" s="251">
        <f>CS273+CS276</f>
        <v>0</v>
      </c>
      <c r="CT270" s="251">
        <f>CV270</f>
        <v>0</v>
      </c>
      <c r="CU270" s="251"/>
      <c r="CV270" s="251">
        <f>CV273+CV276</f>
        <v>0</v>
      </c>
      <c r="CW270" s="251"/>
      <c r="CX270" s="251"/>
      <c r="CY270" s="251"/>
      <c r="CZ270" s="251">
        <f>DB270</f>
        <v>0</v>
      </c>
      <c r="DA270" s="251"/>
      <c r="DB270" s="251">
        <f>DB273+DB276</f>
        <v>0</v>
      </c>
      <c r="DC270" s="251"/>
      <c r="DD270" s="251"/>
      <c r="DE270" s="251"/>
      <c r="DF270" s="251"/>
      <c r="DG270" s="251"/>
      <c r="DH270" s="251"/>
      <c r="DI270" s="251"/>
      <c r="DJ270" s="251"/>
      <c r="DK270" s="251"/>
      <c r="DL270" s="251"/>
      <c r="DM270" s="251">
        <f t="shared" si="796"/>
        <v>0</v>
      </c>
      <c r="DN270" s="577" t="e">
        <f t="shared" si="787"/>
        <v>#DIV/0!</v>
      </c>
      <c r="DO270" s="251"/>
      <c r="DP270" s="251"/>
      <c r="DQ270" s="251"/>
      <c r="DR270" s="471">
        <f t="shared" si="788"/>
        <v>0</v>
      </c>
      <c r="DS270" s="577" t="e">
        <f t="shared" si="780"/>
        <v>#DIV/0!</v>
      </c>
      <c r="DT270" s="251"/>
      <c r="DU270" s="251"/>
      <c r="DV270" s="251"/>
      <c r="DW270" s="251"/>
      <c r="DX270" s="251"/>
      <c r="DY270" s="160" t="e">
        <f t="shared" si="781"/>
        <v>#DIV/0!</v>
      </c>
      <c r="DZ270" s="251"/>
      <c r="EA270" s="176"/>
      <c r="EB270" s="251"/>
      <c r="EC270" s="176"/>
      <c r="ED270" s="251"/>
      <c r="EE270" s="176">
        <f t="shared" si="791"/>
        <v>0</v>
      </c>
      <c r="EF270" s="251"/>
      <c r="EG270" s="469" t="e">
        <f t="shared" si="782"/>
        <v>#DIV/0!</v>
      </c>
      <c r="EH270" s="469" t="e">
        <f t="shared" si="789"/>
        <v>#DIV/0!</v>
      </c>
      <c r="EI270" s="469"/>
      <c r="EJ270" s="469"/>
      <c r="EK270" s="469"/>
      <c r="EL270" s="469"/>
      <c r="EM270" s="469"/>
      <c r="EN270" s="251"/>
      <c r="EO270" s="469" t="e">
        <f t="shared" si="792"/>
        <v>#DIV/0!</v>
      </c>
      <c r="EP270" s="251"/>
      <c r="EQ270" s="469" t="e">
        <f t="shared" si="793"/>
        <v>#DIV/0!</v>
      </c>
      <c r="ER270" s="251"/>
      <c r="ES270" s="272" t="e">
        <f t="shared" si="783"/>
        <v>#DIV/0!</v>
      </c>
      <c r="ET270" s="251">
        <f>ET273+ET276</f>
        <v>0</v>
      </c>
      <c r="EU270" s="171">
        <f t="shared" si="714"/>
        <v>0</v>
      </c>
      <c r="EV270" s="653" t="e">
        <f t="shared" si="794"/>
        <v>#DIV/0!</v>
      </c>
      <c r="EW270" s="654"/>
      <c r="EX270" s="251"/>
      <c r="EY270" s="171">
        <f t="shared" si="795"/>
        <v>0</v>
      </c>
      <c r="EZ270" s="264"/>
      <c r="FA270" s="469" t="e">
        <f t="shared" si="786"/>
        <v>#DIV/0!</v>
      </c>
      <c r="FB270" s="251"/>
      <c r="FC270" s="251"/>
      <c r="FD270" s="251"/>
      <c r="FE270" s="251"/>
      <c r="FF270" s="264"/>
      <c r="FG270" s="251"/>
      <c r="FH270" s="251"/>
      <c r="FI270" s="251"/>
      <c r="FJ270" s="251"/>
      <c r="FK270" s="251"/>
      <c r="FL270" s="251"/>
      <c r="FM270" s="251"/>
      <c r="FN270" s="251"/>
      <c r="FO270" s="267"/>
      <c r="FP270" s="148"/>
      <c r="FQ270" s="148"/>
      <c r="FR270" s="148"/>
      <c r="FS270" s="148"/>
      <c r="FT270" s="148"/>
      <c r="FU270" s="148"/>
      <c r="FV270" s="148"/>
    </row>
    <row r="271" spans="2:178" s="149" customFormat="1" ht="15" hidden="1" customHeight="1" x14ac:dyDescent="0.25">
      <c r="B271" s="551"/>
      <c r="C271" s="271" t="s">
        <v>419</v>
      </c>
      <c r="D271" s="263"/>
      <c r="E271" s="264">
        <f>G271</f>
        <v>0</v>
      </c>
      <c r="F271" s="264"/>
      <c r="G271" s="264">
        <f>G274+G277</f>
        <v>0</v>
      </c>
      <c r="H271" s="264">
        <f>J271</f>
        <v>0</v>
      </c>
      <c r="I271" s="264"/>
      <c r="J271" s="264">
        <f>J274+J277</f>
        <v>0</v>
      </c>
      <c r="K271" s="264">
        <f>M271</f>
        <v>0</v>
      </c>
      <c r="L271" s="264"/>
      <c r="M271" s="264">
        <f>M274+M277</f>
        <v>0</v>
      </c>
      <c r="N271" s="264">
        <f>P271</f>
        <v>0</v>
      </c>
      <c r="O271" s="264"/>
      <c r="P271" s="264">
        <f>P274+P277</f>
        <v>0</v>
      </c>
      <c r="Q271" s="251">
        <f>S271</f>
        <v>0</v>
      </c>
      <c r="R271" s="251"/>
      <c r="S271" s="251">
        <f>S274+S277</f>
        <v>0</v>
      </c>
      <c r="T271" s="251">
        <f>V271</f>
        <v>0</v>
      </c>
      <c r="U271" s="251"/>
      <c r="V271" s="251">
        <f>V274+V277</f>
        <v>0</v>
      </c>
      <c r="W271" s="251">
        <f>Y271</f>
        <v>0</v>
      </c>
      <c r="X271" s="251"/>
      <c r="Y271" s="251">
        <f>Y274+Y277</f>
        <v>0</v>
      </c>
      <c r="Z271" s="251">
        <f>AB271</f>
        <v>0</v>
      </c>
      <c r="AA271" s="251"/>
      <c r="AB271" s="251">
        <f>AB274+AB277</f>
        <v>0</v>
      </c>
      <c r="AC271" s="251">
        <f>AE271</f>
        <v>0</v>
      </c>
      <c r="AD271" s="251"/>
      <c r="AE271" s="251">
        <f>AE274+AE277</f>
        <v>0</v>
      </c>
      <c r="AF271" s="251">
        <f>AH271</f>
        <v>0</v>
      </c>
      <c r="AG271" s="251"/>
      <c r="AH271" s="251">
        <f>AH274+AH277</f>
        <v>0</v>
      </c>
      <c r="AI271" s="251"/>
      <c r="AJ271" s="251"/>
      <c r="AK271" s="251">
        <f t="shared" si="777"/>
        <v>0</v>
      </c>
      <c r="AL271" s="251">
        <f t="shared" si="777"/>
        <v>0</v>
      </c>
      <c r="AM271" s="251"/>
      <c r="AN271" s="251"/>
      <c r="AO271" s="251"/>
      <c r="AP271" s="251"/>
      <c r="AQ271" s="251"/>
      <c r="AR271" s="251"/>
      <c r="AS271" s="251">
        <f>AU271</f>
        <v>0</v>
      </c>
      <c r="AT271" s="251"/>
      <c r="AU271" s="251">
        <f>AU274+AU277</f>
        <v>0</v>
      </c>
      <c r="AV271" s="251">
        <f>AX271</f>
        <v>0</v>
      </c>
      <c r="AW271" s="251"/>
      <c r="AX271" s="251">
        <f>AX274+AX277</f>
        <v>0</v>
      </c>
      <c r="AY271" s="251">
        <f>BA271</f>
        <v>0</v>
      </c>
      <c r="AZ271" s="251"/>
      <c r="BA271" s="251">
        <f>BA274+BA277</f>
        <v>0</v>
      </c>
      <c r="BB271" s="251">
        <f>BD271</f>
        <v>0</v>
      </c>
      <c r="BC271" s="251"/>
      <c r="BD271" s="251">
        <f>BD274+BD277</f>
        <v>0</v>
      </c>
      <c r="BE271" s="251">
        <f>BG271</f>
        <v>0</v>
      </c>
      <c r="BF271" s="251"/>
      <c r="BG271" s="251">
        <f>BG274+BG277</f>
        <v>0</v>
      </c>
      <c r="BH271" s="251">
        <f>BJ271</f>
        <v>0</v>
      </c>
      <c r="BI271" s="251"/>
      <c r="BJ271" s="251">
        <f>BJ274+BJ277</f>
        <v>0</v>
      </c>
      <c r="BK271" s="251"/>
      <c r="BL271" s="251"/>
      <c r="BM271" s="251"/>
      <c r="BN271" s="251"/>
      <c r="BO271" s="251"/>
      <c r="BP271" s="251"/>
      <c r="BQ271" s="251"/>
      <c r="BR271" s="251"/>
      <c r="BS271" s="251"/>
      <c r="BT271" s="251"/>
      <c r="BU271" s="251"/>
      <c r="BV271" s="251">
        <f>BX271</f>
        <v>0</v>
      </c>
      <c r="BW271" s="251"/>
      <c r="BX271" s="251">
        <f>BX274+BX277</f>
        <v>0</v>
      </c>
      <c r="BY271" s="251">
        <f>CA271</f>
        <v>0</v>
      </c>
      <c r="BZ271" s="251"/>
      <c r="CA271" s="251">
        <f>CA274+CA277</f>
        <v>0</v>
      </c>
      <c r="CB271" s="171">
        <f t="shared" si="790"/>
        <v>0</v>
      </c>
      <c r="CC271" s="251"/>
      <c r="CD271" s="251">
        <f>CD274+CD277</f>
        <v>0</v>
      </c>
      <c r="CE271" s="251"/>
      <c r="CF271" s="251"/>
      <c r="CG271" s="251"/>
      <c r="CH271" s="251">
        <f>CJ271</f>
        <v>0</v>
      </c>
      <c r="CI271" s="251"/>
      <c r="CJ271" s="251">
        <f>CJ274+CJ277</f>
        <v>0</v>
      </c>
      <c r="CK271" s="251">
        <f>CM271</f>
        <v>0</v>
      </c>
      <c r="CL271" s="251"/>
      <c r="CM271" s="251">
        <f>CM274+CM277</f>
        <v>0</v>
      </c>
      <c r="CN271" s="251"/>
      <c r="CO271" s="251"/>
      <c r="CP271" s="251"/>
      <c r="CQ271" s="251">
        <f>CS271</f>
        <v>0</v>
      </c>
      <c r="CR271" s="251"/>
      <c r="CS271" s="251">
        <f>CS274+CS277</f>
        <v>0</v>
      </c>
      <c r="CT271" s="251">
        <f>CV271</f>
        <v>0</v>
      </c>
      <c r="CU271" s="251"/>
      <c r="CV271" s="251">
        <f>CV274+CV277</f>
        <v>0</v>
      </c>
      <c r="CW271" s="251"/>
      <c r="CX271" s="251"/>
      <c r="CY271" s="251"/>
      <c r="CZ271" s="251">
        <f>DB271</f>
        <v>0</v>
      </c>
      <c r="DA271" s="251"/>
      <c r="DB271" s="251">
        <f>DB274+DB277</f>
        <v>0</v>
      </c>
      <c r="DC271" s="251"/>
      <c r="DD271" s="251"/>
      <c r="DE271" s="251"/>
      <c r="DF271" s="251"/>
      <c r="DG271" s="251"/>
      <c r="DH271" s="251"/>
      <c r="DI271" s="251"/>
      <c r="DJ271" s="251"/>
      <c r="DK271" s="251"/>
      <c r="DL271" s="251"/>
      <c r="DM271" s="251">
        <f t="shared" si="796"/>
        <v>0</v>
      </c>
      <c r="DN271" s="577" t="e">
        <f t="shared" si="787"/>
        <v>#DIV/0!</v>
      </c>
      <c r="DO271" s="251"/>
      <c r="DP271" s="251"/>
      <c r="DQ271" s="251"/>
      <c r="DR271" s="471">
        <f t="shared" si="788"/>
        <v>0</v>
      </c>
      <c r="DS271" s="577" t="e">
        <f t="shared" si="780"/>
        <v>#DIV/0!</v>
      </c>
      <c r="DT271" s="251"/>
      <c r="DU271" s="251"/>
      <c r="DV271" s="251"/>
      <c r="DW271" s="251"/>
      <c r="DX271" s="251"/>
      <c r="DY271" s="160" t="e">
        <f t="shared" si="781"/>
        <v>#DIV/0!</v>
      </c>
      <c r="DZ271" s="251"/>
      <c r="EA271" s="176"/>
      <c r="EB271" s="251"/>
      <c r="EC271" s="176"/>
      <c r="ED271" s="251"/>
      <c r="EE271" s="176">
        <f t="shared" si="791"/>
        <v>0</v>
      </c>
      <c r="EF271" s="251"/>
      <c r="EG271" s="469" t="e">
        <f t="shared" si="782"/>
        <v>#DIV/0!</v>
      </c>
      <c r="EH271" s="469" t="e">
        <f t="shared" si="789"/>
        <v>#DIV/0!</v>
      </c>
      <c r="EI271" s="469"/>
      <c r="EJ271" s="469"/>
      <c r="EK271" s="469"/>
      <c r="EL271" s="469"/>
      <c r="EM271" s="469"/>
      <c r="EN271" s="251"/>
      <c r="EO271" s="469" t="e">
        <f t="shared" si="792"/>
        <v>#DIV/0!</v>
      </c>
      <c r="EP271" s="251"/>
      <c r="EQ271" s="469" t="e">
        <f t="shared" si="793"/>
        <v>#DIV/0!</v>
      </c>
      <c r="ER271" s="251"/>
      <c r="ES271" s="272" t="e">
        <f t="shared" si="783"/>
        <v>#DIV/0!</v>
      </c>
      <c r="ET271" s="251">
        <f>ET274+ET277</f>
        <v>0</v>
      </c>
      <c r="EU271" s="171">
        <f t="shared" si="714"/>
        <v>0</v>
      </c>
      <c r="EV271" s="653" t="e">
        <f t="shared" si="794"/>
        <v>#DIV/0!</v>
      </c>
      <c r="EW271" s="654"/>
      <c r="EX271" s="251"/>
      <c r="EY271" s="171">
        <f t="shared" si="795"/>
        <v>0</v>
      </c>
      <c r="EZ271" s="264"/>
      <c r="FA271" s="469" t="e">
        <f t="shared" si="786"/>
        <v>#DIV/0!</v>
      </c>
      <c r="FB271" s="251"/>
      <c r="FC271" s="251"/>
      <c r="FD271" s="251"/>
      <c r="FE271" s="251"/>
      <c r="FF271" s="264"/>
      <c r="FG271" s="251"/>
      <c r="FH271" s="251"/>
      <c r="FI271" s="251"/>
      <c r="FJ271" s="251"/>
      <c r="FK271" s="251"/>
      <c r="FL271" s="251"/>
      <c r="FM271" s="251"/>
      <c r="FN271" s="251"/>
      <c r="FO271" s="267"/>
      <c r="FP271" s="148"/>
      <c r="FQ271" s="148"/>
      <c r="FR271" s="148"/>
      <c r="FS271" s="148"/>
      <c r="FT271" s="148"/>
      <c r="FU271" s="148"/>
      <c r="FV271" s="148"/>
    </row>
    <row r="272" spans="2:178" s="149" customFormat="1" ht="33.75" hidden="1" customHeight="1" x14ac:dyDescent="0.25">
      <c r="B272" s="551"/>
      <c r="C272" s="271" t="s">
        <v>425</v>
      </c>
      <c r="D272" s="263" t="s">
        <v>426</v>
      </c>
      <c r="E272" s="264">
        <f>F272+G272</f>
        <v>0</v>
      </c>
      <c r="F272" s="264"/>
      <c r="G272" s="264">
        <f>G273+G274</f>
        <v>0</v>
      </c>
      <c r="H272" s="264">
        <f>I272+J272</f>
        <v>0</v>
      </c>
      <c r="I272" s="264"/>
      <c r="J272" s="264">
        <f>J273+J274</f>
        <v>0</v>
      </c>
      <c r="K272" s="264">
        <f>L272+M272</f>
        <v>0</v>
      </c>
      <c r="L272" s="264"/>
      <c r="M272" s="264">
        <f>M273+M274</f>
        <v>0</v>
      </c>
      <c r="N272" s="264">
        <f>O272+P272</f>
        <v>0</v>
      </c>
      <c r="O272" s="264"/>
      <c r="P272" s="264">
        <f>P273+P274</f>
        <v>0</v>
      </c>
      <c r="Q272" s="251">
        <f>R272+S272</f>
        <v>0</v>
      </c>
      <c r="R272" s="251"/>
      <c r="S272" s="251">
        <f>S273+S274</f>
        <v>0</v>
      </c>
      <c r="T272" s="251">
        <f>U272+V272</f>
        <v>0</v>
      </c>
      <c r="U272" s="251"/>
      <c r="V272" s="251">
        <f>V273+V274</f>
        <v>0</v>
      </c>
      <c r="W272" s="251">
        <f>X272+Y272</f>
        <v>0</v>
      </c>
      <c r="X272" s="251"/>
      <c r="Y272" s="251">
        <f>Y273+Y274</f>
        <v>0</v>
      </c>
      <c r="Z272" s="251">
        <f>AA272+AB272</f>
        <v>0</v>
      </c>
      <c r="AA272" s="251"/>
      <c r="AB272" s="251">
        <f>AB273+AB274</f>
        <v>0</v>
      </c>
      <c r="AC272" s="251">
        <f>AD272+AE272</f>
        <v>0</v>
      </c>
      <c r="AD272" s="251"/>
      <c r="AE272" s="251">
        <f>AE273+AE274</f>
        <v>0</v>
      </c>
      <c r="AF272" s="251">
        <f>AG272+AH272</f>
        <v>0</v>
      </c>
      <c r="AG272" s="251"/>
      <c r="AH272" s="251">
        <f>AH273+AH274</f>
        <v>0</v>
      </c>
      <c r="AI272" s="251"/>
      <c r="AJ272" s="251"/>
      <c r="AK272" s="251">
        <f t="shared" si="777"/>
        <v>0</v>
      </c>
      <c r="AL272" s="251">
        <f t="shared" si="777"/>
        <v>0</v>
      </c>
      <c r="AM272" s="251"/>
      <c r="AN272" s="251"/>
      <c r="AO272" s="251"/>
      <c r="AP272" s="251"/>
      <c r="AQ272" s="251"/>
      <c r="AR272" s="251"/>
      <c r="AS272" s="251">
        <f>AT272+AU272</f>
        <v>0</v>
      </c>
      <c r="AT272" s="251"/>
      <c r="AU272" s="251">
        <f>AU273+AU274</f>
        <v>0</v>
      </c>
      <c r="AV272" s="251">
        <f>AW272+AX272</f>
        <v>0</v>
      </c>
      <c r="AW272" s="251"/>
      <c r="AX272" s="251">
        <f>AX273+AX274</f>
        <v>0</v>
      </c>
      <c r="AY272" s="251">
        <f>AZ272+BA272</f>
        <v>0</v>
      </c>
      <c r="AZ272" s="251"/>
      <c r="BA272" s="251">
        <f>BA273+BA274</f>
        <v>0</v>
      </c>
      <c r="BB272" s="251">
        <f>BC272+BD272</f>
        <v>0</v>
      </c>
      <c r="BC272" s="251"/>
      <c r="BD272" s="251">
        <f>BD273+BD274</f>
        <v>0</v>
      </c>
      <c r="BE272" s="251">
        <f>BF272+BG272</f>
        <v>0</v>
      </c>
      <c r="BF272" s="251"/>
      <c r="BG272" s="251">
        <f>BG273+BG274</f>
        <v>0</v>
      </c>
      <c r="BH272" s="251">
        <f>BI272+BJ272</f>
        <v>0</v>
      </c>
      <c r="BI272" s="251"/>
      <c r="BJ272" s="251">
        <f>BJ273+BJ274</f>
        <v>0</v>
      </c>
      <c r="BK272" s="251"/>
      <c r="BL272" s="251"/>
      <c r="BM272" s="251"/>
      <c r="BN272" s="251"/>
      <c r="BO272" s="251"/>
      <c r="BP272" s="251"/>
      <c r="BQ272" s="251"/>
      <c r="BR272" s="251"/>
      <c r="BS272" s="251"/>
      <c r="BT272" s="251"/>
      <c r="BU272" s="251"/>
      <c r="BV272" s="251">
        <f>BW272+BX272</f>
        <v>0</v>
      </c>
      <c r="BW272" s="251"/>
      <c r="BX272" s="251">
        <f>BX273+BX274</f>
        <v>0</v>
      </c>
      <c r="BY272" s="251">
        <f>BZ272+CA272</f>
        <v>0</v>
      </c>
      <c r="BZ272" s="251"/>
      <c r="CA272" s="251">
        <f>CA273+CA274</f>
        <v>0</v>
      </c>
      <c r="CB272" s="171">
        <f t="shared" si="790"/>
        <v>0</v>
      </c>
      <c r="CC272" s="251"/>
      <c r="CD272" s="251">
        <f>CD273+CD274</f>
        <v>0</v>
      </c>
      <c r="CE272" s="251"/>
      <c r="CF272" s="251"/>
      <c r="CG272" s="251"/>
      <c r="CH272" s="251">
        <f>CI272+CJ272</f>
        <v>0</v>
      </c>
      <c r="CI272" s="251"/>
      <c r="CJ272" s="251">
        <f>CJ273+CJ274</f>
        <v>0</v>
      </c>
      <c r="CK272" s="251">
        <f>CL272+CM272</f>
        <v>0</v>
      </c>
      <c r="CL272" s="251"/>
      <c r="CM272" s="251">
        <f>CM273+CM274</f>
        <v>0</v>
      </c>
      <c r="CN272" s="251"/>
      <c r="CO272" s="251"/>
      <c r="CP272" s="251"/>
      <c r="CQ272" s="251">
        <f>CR272+CS272</f>
        <v>0</v>
      </c>
      <c r="CR272" s="251"/>
      <c r="CS272" s="251">
        <f>CS273+CS274</f>
        <v>0</v>
      </c>
      <c r="CT272" s="251">
        <f>CU272+CV272</f>
        <v>0</v>
      </c>
      <c r="CU272" s="251"/>
      <c r="CV272" s="251">
        <f>CV273+CV274</f>
        <v>0</v>
      </c>
      <c r="CW272" s="251"/>
      <c r="CX272" s="251"/>
      <c r="CY272" s="251"/>
      <c r="CZ272" s="251">
        <f>DA272+DB272</f>
        <v>0</v>
      </c>
      <c r="DA272" s="251"/>
      <c r="DB272" s="251">
        <f>DB273+DB274</f>
        <v>0</v>
      </c>
      <c r="DC272" s="251"/>
      <c r="DD272" s="251"/>
      <c r="DE272" s="251"/>
      <c r="DF272" s="251"/>
      <c r="DG272" s="251"/>
      <c r="DH272" s="251"/>
      <c r="DI272" s="251"/>
      <c r="DJ272" s="251"/>
      <c r="DK272" s="251"/>
      <c r="DL272" s="251"/>
      <c r="DM272" s="251">
        <f t="shared" si="796"/>
        <v>0</v>
      </c>
      <c r="DN272" s="577" t="e">
        <f t="shared" si="787"/>
        <v>#DIV/0!</v>
      </c>
      <c r="DO272" s="251"/>
      <c r="DP272" s="251"/>
      <c r="DQ272" s="251"/>
      <c r="DR272" s="471">
        <f t="shared" si="788"/>
        <v>0</v>
      </c>
      <c r="DS272" s="577" t="e">
        <f t="shared" si="780"/>
        <v>#DIV/0!</v>
      </c>
      <c r="DT272" s="251"/>
      <c r="DU272" s="251"/>
      <c r="DV272" s="251"/>
      <c r="DW272" s="251"/>
      <c r="DX272" s="251"/>
      <c r="DY272" s="160" t="e">
        <f t="shared" si="781"/>
        <v>#DIV/0!</v>
      </c>
      <c r="DZ272" s="251"/>
      <c r="EA272" s="176"/>
      <c r="EB272" s="251"/>
      <c r="EC272" s="176"/>
      <c r="ED272" s="251"/>
      <c r="EE272" s="176">
        <f t="shared" si="791"/>
        <v>0</v>
      </c>
      <c r="EF272" s="251"/>
      <c r="EG272" s="469" t="e">
        <f t="shared" si="782"/>
        <v>#DIV/0!</v>
      </c>
      <c r="EH272" s="469" t="e">
        <f t="shared" si="789"/>
        <v>#DIV/0!</v>
      </c>
      <c r="EI272" s="469"/>
      <c r="EJ272" s="469"/>
      <c r="EK272" s="469"/>
      <c r="EL272" s="469"/>
      <c r="EM272" s="469"/>
      <c r="EN272" s="251"/>
      <c r="EO272" s="469" t="e">
        <f t="shared" si="792"/>
        <v>#DIV/0!</v>
      </c>
      <c r="EP272" s="251"/>
      <c r="EQ272" s="469" t="e">
        <f t="shared" si="793"/>
        <v>#DIV/0!</v>
      </c>
      <c r="ER272" s="251"/>
      <c r="ES272" s="272" t="e">
        <f t="shared" si="783"/>
        <v>#DIV/0!</v>
      </c>
      <c r="ET272" s="251">
        <f>ET273+ET274</f>
        <v>0</v>
      </c>
      <c r="EU272" s="171">
        <f t="shared" si="714"/>
        <v>0</v>
      </c>
      <c r="EV272" s="653" t="e">
        <f t="shared" si="794"/>
        <v>#DIV/0!</v>
      </c>
      <c r="EW272" s="654"/>
      <c r="EX272" s="251"/>
      <c r="EY272" s="171">
        <f t="shared" si="795"/>
        <v>0</v>
      </c>
      <c r="EZ272" s="264"/>
      <c r="FA272" s="469" t="e">
        <f t="shared" si="786"/>
        <v>#DIV/0!</v>
      </c>
      <c r="FB272" s="251"/>
      <c r="FC272" s="251"/>
      <c r="FD272" s="251"/>
      <c r="FE272" s="251"/>
      <c r="FF272" s="264"/>
      <c r="FG272" s="251"/>
      <c r="FH272" s="251"/>
      <c r="FI272" s="251"/>
      <c r="FJ272" s="251"/>
      <c r="FK272" s="251"/>
      <c r="FL272" s="251"/>
      <c r="FM272" s="251"/>
      <c r="FN272" s="251"/>
      <c r="FO272" s="267"/>
      <c r="FP272" s="148"/>
      <c r="FQ272" s="148"/>
      <c r="FR272" s="148"/>
      <c r="FS272" s="148"/>
      <c r="FT272" s="148"/>
      <c r="FU272" s="148"/>
      <c r="FV272" s="148"/>
    </row>
    <row r="273" spans="2:178" s="149" customFormat="1" ht="15" hidden="1" customHeight="1" x14ac:dyDescent="0.25">
      <c r="B273" s="551"/>
      <c r="C273" s="271" t="s">
        <v>418</v>
      </c>
      <c r="D273" s="263"/>
      <c r="E273" s="264">
        <f>G273</f>
        <v>0</v>
      </c>
      <c r="F273" s="264"/>
      <c r="G273" s="264"/>
      <c r="H273" s="264">
        <f>J273</f>
        <v>0</v>
      </c>
      <c r="I273" s="256"/>
      <c r="J273" s="256">
        <f>M273-G273</f>
        <v>0</v>
      </c>
      <c r="K273" s="264">
        <f>M273</f>
        <v>0</v>
      </c>
      <c r="L273" s="264"/>
      <c r="M273" s="264"/>
      <c r="N273" s="264">
        <f>P273</f>
        <v>0</v>
      </c>
      <c r="O273" s="256"/>
      <c r="P273" s="256">
        <f>S273-M273</f>
        <v>0</v>
      </c>
      <c r="Q273" s="251">
        <f>S273</f>
        <v>0</v>
      </c>
      <c r="R273" s="251"/>
      <c r="S273" s="251"/>
      <c r="T273" s="251">
        <f>V273</f>
        <v>0</v>
      </c>
      <c r="U273" s="251"/>
      <c r="V273" s="251"/>
      <c r="W273" s="251">
        <f>Y273</f>
        <v>0</v>
      </c>
      <c r="X273" s="257"/>
      <c r="Y273" s="257">
        <f>AB273-V273</f>
        <v>0</v>
      </c>
      <c r="Z273" s="251">
        <f>AB273</f>
        <v>0</v>
      </c>
      <c r="AA273" s="251"/>
      <c r="AB273" s="251"/>
      <c r="AC273" s="251">
        <f>AE273</f>
        <v>0</v>
      </c>
      <c r="AD273" s="251"/>
      <c r="AE273" s="251"/>
      <c r="AF273" s="251">
        <f>AH273</f>
        <v>0</v>
      </c>
      <c r="AG273" s="251"/>
      <c r="AH273" s="251"/>
      <c r="AI273" s="251"/>
      <c r="AJ273" s="251"/>
      <c r="AK273" s="251">
        <f t="shared" si="777"/>
        <v>0</v>
      </c>
      <c r="AL273" s="251">
        <f t="shared" si="777"/>
        <v>0</v>
      </c>
      <c r="AM273" s="251"/>
      <c r="AN273" s="251"/>
      <c r="AO273" s="251"/>
      <c r="AP273" s="251"/>
      <c r="AQ273" s="251"/>
      <c r="AR273" s="251"/>
      <c r="AS273" s="251">
        <f>AU273</f>
        <v>0</v>
      </c>
      <c r="AT273" s="251"/>
      <c r="AU273" s="251"/>
      <c r="AV273" s="251">
        <f>AX273</f>
        <v>0</v>
      </c>
      <c r="AW273" s="257"/>
      <c r="AX273" s="257">
        <f>BA273-AU273</f>
        <v>0</v>
      </c>
      <c r="AY273" s="251">
        <f>BA273</f>
        <v>0</v>
      </c>
      <c r="AZ273" s="251"/>
      <c r="BA273" s="251"/>
      <c r="BB273" s="251">
        <f>BD273</f>
        <v>0</v>
      </c>
      <c r="BC273" s="251"/>
      <c r="BD273" s="251"/>
      <c r="BE273" s="251">
        <f>BG273</f>
        <v>0</v>
      </c>
      <c r="BF273" s="257"/>
      <c r="BG273" s="257">
        <f>BX273-BD273</f>
        <v>0</v>
      </c>
      <c r="BH273" s="251">
        <f>BJ273</f>
        <v>0</v>
      </c>
      <c r="BI273" s="251"/>
      <c r="BJ273" s="251"/>
      <c r="BK273" s="251"/>
      <c r="BL273" s="251"/>
      <c r="BM273" s="251"/>
      <c r="BN273" s="251"/>
      <c r="BO273" s="251"/>
      <c r="BP273" s="251"/>
      <c r="BQ273" s="251"/>
      <c r="BR273" s="251"/>
      <c r="BS273" s="251"/>
      <c r="BT273" s="251"/>
      <c r="BU273" s="251"/>
      <c r="BV273" s="251">
        <f>BX273</f>
        <v>0</v>
      </c>
      <c r="BW273" s="251"/>
      <c r="BX273" s="251"/>
      <c r="BY273" s="251">
        <f>CA273</f>
        <v>0</v>
      </c>
      <c r="BZ273" s="257"/>
      <c r="CA273" s="257">
        <f>CD273-BX273</f>
        <v>0</v>
      </c>
      <c r="CB273" s="171">
        <f t="shared" si="790"/>
        <v>0</v>
      </c>
      <c r="CC273" s="251"/>
      <c r="CD273" s="251"/>
      <c r="CE273" s="251"/>
      <c r="CF273" s="251"/>
      <c r="CG273" s="251"/>
      <c r="CH273" s="251">
        <f>CJ273</f>
        <v>0</v>
      </c>
      <c r="CI273" s="251"/>
      <c r="CJ273" s="251"/>
      <c r="CK273" s="251">
        <f>CM273</f>
        <v>0</v>
      </c>
      <c r="CL273" s="257"/>
      <c r="CM273" s="257">
        <f>CS273-CJ273</f>
        <v>0</v>
      </c>
      <c r="CN273" s="257"/>
      <c r="CO273" s="257"/>
      <c r="CP273" s="257"/>
      <c r="CQ273" s="251">
        <f>CS273</f>
        <v>0</v>
      </c>
      <c r="CR273" s="251"/>
      <c r="CS273" s="251"/>
      <c r="CT273" s="251">
        <f>CV273</f>
        <v>0</v>
      </c>
      <c r="CU273" s="251"/>
      <c r="CV273" s="251"/>
      <c r="CW273" s="251"/>
      <c r="CX273" s="251"/>
      <c r="CY273" s="251"/>
      <c r="CZ273" s="251">
        <f>DB273</f>
        <v>0</v>
      </c>
      <c r="DA273" s="251"/>
      <c r="DB273" s="251"/>
      <c r="DC273" s="251"/>
      <c r="DD273" s="251"/>
      <c r="DE273" s="251"/>
      <c r="DF273" s="251"/>
      <c r="DG273" s="251"/>
      <c r="DH273" s="251"/>
      <c r="DI273" s="251"/>
      <c r="DJ273" s="251"/>
      <c r="DK273" s="251"/>
      <c r="DL273" s="251"/>
      <c r="DM273" s="251">
        <f t="shared" si="796"/>
        <v>0</v>
      </c>
      <c r="DN273" s="577" t="e">
        <f t="shared" si="787"/>
        <v>#DIV/0!</v>
      </c>
      <c r="DO273" s="251"/>
      <c r="DP273" s="251"/>
      <c r="DQ273" s="251"/>
      <c r="DR273" s="471">
        <f t="shared" si="788"/>
        <v>0</v>
      </c>
      <c r="DS273" s="577" t="e">
        <f t="shared" si="780"/>
        <v>#DIV/0!</v>
      </c>
      <c r="DT273" s="251"/>
      <c r="DU273" s="251"/>
      <c r="DV273" s="251"/>
      <c r="DW273" s="251"/>
      <c r="DX273" s="251"/>
      <c r="DY273" s="160" t="e">
        <f t="shared" si="781"/>
        <v>#DIV/0!</v>
      </c>
      <c r="DZ273" s="251"/>
      <c r="EA273" s="176"/>
      <c r="EB273" s="251"/>
      <c r="EC273" s="176"/>
      <c r="ED273" s="251"/>
      <c r="EE273" s="176">
        <f t="shared" si="791"/>
        <v>0</v>
      </c>
      <c r="EF273" s="251"/>
      <c r="EG273" s="469" t="e">
        <f t="shared" si="782"/>
        <v>#DIV/0!</v>
      </c>
      <c r="EH273" s="469" t="e">
        <f t="shared" si="789"/>
        <v>#DIV/0!</v>
      </c>
      <c r="EI273" s="469"/>
      <c r="EJ273" s="469"/>
      <c r="EK273" s="469"/>
      <c r="EL273" s="469"/>
      <c r="EM273" s="469"/>
      <c r="EN273" s="251"/>
      <c r="EO273" s="469" t="e">
        <f t="shared" si="792"/>
        <v>#DIV/0!</v>
      </c>
      <c r="EP273" s="251"/>
      <c r="EQ273" s="469" t="e">
        <f t="shared" si="793"/>
        <v>#DIV/0!</v>
      </c>
      <c r="ER273" s="251"/>
      <c r="ES273" s="272" t="e">
        <f t="shared" si="783"/>
        <v>#DIV/0!</v>
      </c>
      <c r="ET273" s="251"/>
      <c r="EU273" s="171">
        <f t="shared" si="714"/>
        <v>0</v>
      </c>
      <c r="EV273" s="653" t="e">
        <f t="shared" si="794"/>
        <v>#DIV/0!</v>
      </c>
      <c r="EW273" s="654"/>
      <c r="EX273" s="251"/>
      <c r="EY273" s="171">
        <f t="shared" si="795"/>
        <v>0</v>
      </c>
      <c r="EZ273" s="264"/>
      <c r="FA273" s="469" t="e">
        <f t="shared" si="786"/>
        <v>#DIV/0!</v>
      </c>
      <c r="FB273" s="251"/>
      <c r="FC273" s="251"/>
      <c r="FD273" s="251"/>
      <c r="FE273" s="251"/>
      <c r="FF273" s="264"/>
      <c r="FG273" s="251"/>
      <c r="FH273" s="251"/>
      <c r="FI273" s="251"/>
      <c r="FJ273" s="251"/>
      <c r="FK273" s="251"/>
      <c r="FL273" s="251"/>
      <c r="FM273" s="251"/>
      <c r="FN273" s="251"/>
      <c r="FO273" s="267"/>
      <c r="FP273" s="148"/>
      <c r="FQ273" s="148"/>
      <c r="FR273" s="148"/>
      <c r="FS273" s="148"/>
      <c r="FT273" s="148"/>
      <c r="FU273" s="148"/>
      <c r="FV273" s="148"/>
    </row>
    <row r="274" spans="2:178" s="149" customFormat="1" ht="15" hidden="1" customHeight="1" x14ac:dyDescent="0.25">
      <c r="B274" s="551"/>
      <c r="C274" s="271" t="s">
        <v>419</v>
      </c>
      <c r="D274" s="263"/>
      <c r="E274" s="264">
        <f>G274</f>
        <v>0</v>
      </c>
      <c r="F274" s="264"/>
      <c r="G274" s="264"/>
      <c r="H274" s="264">
        <f>J274</f>
        <v>0</v>
      </c>
      <c r="I274" s="256"/>
      <c r="J274" s="256">
        <f>M274-G274</f>
        <v>0</v>
      </c>
      <c r="K274" s="264">
        <f>M274</f>
        <v>0</v>
      </c>
      <c r="L274" s="264"/>
      <c r="M274" s="264"/>
      <c r="N274" s="264">
        <f>P274</f>
        <v>0</v>
      </c>
      <c r="O274" s="256"/>
      <c r="P274" s="256">
        <f>S274-M274</f>
        <v>0</v>
      </c>
      <c r="Q274" s="251">
        <f>S274</f>
        <v>0</v>
      </c>
      <c r="R274" s="251"/>
      <c r="S274" s="251"/>
      <c r="T274" s="251">
        <f>V274</f>
        <v>0</v>
      </c>
      <c r="U274" s="251"/>
      <c r="V274" s="251"/>
      <c r="W274" s="251">
        <f>Y274</f>
        <v>0</v>
      </c>
      <c r="X274" s="257"/>
      <c r="Y274" s="257">
        <f>AB274-V274</f>
        <v>0</v>
      </c>
      <c r="Z274" s="251">
        <f>AB274</f>
        <v>0</v>
      </c>
      <c r="AA274" s="251"/>
      <c r="AB274" s="251"/>
      <c r="AC274" s="251">
        <f>AE274</f>
        <v>0</v>
      </c>
      <c r="AD274" s="251"/>
      <c r="AE274" s="251"/>
      <c r="AF274" s="251">
        <f>AH274</f>
        <v>0</v>
      </c>
      <c r="AG274" s="251"/>
      <c r="AH274" s="251"/>
      <c r="AI274" s="251"/>
      <c r="AJ274" s="251"/>
      <c r="AK274" s="251">
        <f t="shared" si="777"/>
        <v>0</v>
      </c>
      <c r="AL274" s="251">
        <f t="shared" si="777"/>
        <v>0</v>
      </c>
      <c r="AM274" s="251"/>
      <c r="AN274" s="251"/>
      <c r="AO274" s="251"/>
      <c r="AP274" s="251"/>
      <c r="AQ274" s="251"/>
      <c r="AR274" s="251"/>
      <c r="AS274" s="251">
        <f>AU274</f>
        <v>0</v>
      </c>
      <c r="AT274" s="251"/>
      <c r="AU274" s="251"/>
      <c r="AV274" s="251">
        <f>AX274</f>
        <v>0</v>
      </c>
      <c r="AW274" s="257"/>
      <c r="AX274" s="257">
        <f>BA274-AU274</f>
        <v>0</v>
      </c>
      <c r="AY274" s="251">
        <f>BA274</f>
        <v>0</v>
      </c>
      <c r="AZ274" s="251"/>
      <c r="BA274" s="251"/>
      <c r="BB274" s="251">
        <f>BD274</f>
        <v>0</v>
      </c>
      <c r="BC274" s="251"/>
      <c r="BD274" s="251"/>
      <c r="BE274" s="251">
        <f>BG274</f>
        <v>0</v>
      </c>
      <c r="BF274" s="257"/>
      <c r="BG274" s="257">
        <f>BX274-BD274</f>
        <v>0</v>
      </c>
      <c r="BH274" s="251">
        <f>BJ274</f>
        <v>0</v>
      </c>
      <c r="BI274" s="251"/>
      <c r="BJ274" s="251"/>
      <c r="BK274" s="251"/>
      <c r="BL274" s="251"/>
      <c r="BM274" s="251"/>
      <c r="BN274" s="251"/>
      <c r="BO274" s="251"/>
      <c r="BP274" s="251"/>
      <c r="BQ274" s="251"/>
      <c r="BR274" s="251"/>
      <c r="BS274" s="251"/>
      <c r="BT274" s="251"/>
      <c r="BU274" s="251"/>
      <c r="BV274" s="251">
        <f>BX274</f>
        <v>0</v>
      </c>
      <c r="BW274" s="251"/>
      <c r="BX274" s="251"/>
      <c r="BY274" s="251">
        <f>CA274</f>
        <v>0</v>
      </c>
      <c r="BZ274" s="257"/>
      <c r="CA274" s="257">
        <f>CD274-BX274</f>
        <v>0</v>
      </c>
      <c r="CB274" s="171">
        <f t="shared" si="790"/>
        <v>0</v>
      </c>
      <c r="CC274" s="251"/>
      <c r="CD274" s="251"/>
      <c r="CE274" s="251"/>
      <c r="CF274" s="251"/>
      <c r="CG274" s="251"/>
      <c r="CH274" s="251">
        <f>CJ274</f>
        <v>0</v>
      </c>
      <c r="CI274" s="251"/>
      <c r="CJ274" s="251"/>
      <c r="CK274" s="251">
        <f>CM274</f>
        <v>0</v>
      </c>
      <c r="CL274" s="257"/>
      <c r="CM274" s="257">
        <f>CS274-CJ274</f>
        <v>0</v>
      </c>
      <c r="CN274" s="257"/>
      <c r="CO274" s="257"/>
      <c r="CP274" s="257"/>
      <c r="CQ274" s="251">
        <f>CS274</f>
        <v>0</v>
      </c>
      <c r="CR274" s="251"/>
      <c r="CS274" s="251"/>
      <c r="CT274" s="251">
        <f>CV274</f>
        <v>0</v>
      </c>
      <c r="CU274" s="251"/>
      <c r="CV274" s="251"/>
      <c r="CW274" s="251"/>
      <c r="CX274" s="251"/>
      <c r="CY274" s="251"/>
      <c r="CZ274" s="251">
        <f>DB274</f>
        <v>0</v>
      </c>
      <c r="DA274" s="251"/>
      <c r="DB274" s="251"/>
      <c r="DC274" s="251"/>
      <c r="DD274" s="251"/>
      <c r="DE274" s="251"/>
      <c r="DF274" s="251"/>
      <c r="DG274" s="251"/>
      <c r="DH274" s="251"/>
      <c r="DI274" s="251"/>
      <c r="DJ274" s="251"/>
      <c r="DK274" s="251"/>
      <c r="DL274" s="251"/>
      <c r="DM274" s="251">
        <f t="shared" si="796"/>
        <v>0</v>
      </c>
      <c r="DN274" s="577" t="e">
        <f t="shared" si="787"/>
        <v>#DIV/0!</v>
      </c>
      <c r="DO274" s="251"/>
      <c r="DP274" s="251"/>
      <c r="DQ274" s="251"/>
      <c r="DR274" s="471">
        <f t="shared" si="788"/>
        <v>0</v>
      </c>
      <c r="DS274" s="577" t="e">
        <f t="shared" si="780"/>
        <v>#DIV/0!</v>
      </c>
      <c r="DT274" s="251"/>
      <c r="DU274" s="251"/>
      <c r="DV274" s="251"/>
      <c r="DW274" s="251"/>
      <c r="DX274" s="251"/>
      <c r="DY274" s="160" t="e">
        <f t="shared" si="781"/>
        <v>#DIV/0!</v>
      </c>
      <c r="DZ274" s="251"/>
      <c r="EA274" s="176"/>
      <c r="EB274" s="251"/>
      <c r="EC274" s="176"/>
      <c r="ED274" s="251"/>
      <c r="EE274" s="176">
        <f t="shared" si="791"/>
        <v>0</v>
      </c>
      <c r="EF274" s="251"/>
      <c r="EG274" s="469" t="e">
        <f t="shared" si="782"/>
        <v>#DIV/0!</v>
      </c>
      <c r="EH274" s="469" t="e">
        <f t="shared" si="789"/>
        <v>#DIV/0!</v>
      </c>
      <c r="EI274" s="469"/>
      <c r="EJ274" s="469"/>
      <c r="EK274" s="469"/>
      <c r="EL274" s="469"/>
      <c r="EM274" s="469"/>
      <c r="EN274" s="251"/>
      <c r="EO274" s="469" t="e">
        <f t="shared" si="792"/>
        <v>#DIV/0!</v>
      </c>
      <c r="EP274" s="251"/>
      <c r="EQ274" s="469" t="e">
        <f t="shared" si="793"/>
        <v>#DIV/0!</v>
      </c>
      <c r="ER274" s="251"/>
      <c r="ES274" s="272" t="e">
        <f t="shared" si="783"/>
        <v>#DIV/0!</v>
      </c>
      <c r="ET274" s="251"/>
      <c r="EU274" s="171">
        <f t="shared" si="714"/>
        <v>0</v>
      </c>
      <c r="EV274" s="653" t="e">
        <f t="shared" si="794"/>
        <v>#DIV/0!</v>
      </c>
      <c r="EW274" s="654"/>
      <c r="EX274" s="251"/>
      <c r="EY274" s="171">
        <f t="shared" si="795"/>
        <v>0</v>
      </c>
      <c r="EZ274" s="264"/>
      <c r="FA274" s="469" t="e">
        <f t="shared" si="786"/>
        <v>#DIV/0!</v>
      </c>
      <c r="FB274" s="251"/>
      <c r="FC274" s="251"/>
      <c r="FD274" s="251"/>
      <c r="FE274" s="251"/>
      <c r="FF274" s="264"/>
      <c r="FG274" s="251"/>
      <c r="FH274" s="251"/>
      <c r="FI274" s="251"/>
      <c r="FJ274" s="251"/>
      <c r="FK274" s="251"/>
      <c r="FL274" s="251"/>
      <c r="FM274" s="251"/>
      <c r="FN274" s="251"/>
      <c r="FO274" s="267"/>
      <c r="FP274" s="148"/>
      <c r="FQ274" s="148"/>
      <c r="FR274" s="148"/>
      <c r="FS274" s="148"/>
      <c r="FT274" s="148"/>
      <c r="FU274" s="148"/>
      <c r="FV274" s="148"/>
    </row>
    <row r="275" spans="2:178" s="149" customFormat="1" ht="31.5" hidden="1" customHeight="1" x14ac:dyDescent="0.25">
      <c r="B275" s="551"/>
      <c r="C275" s="271" t="s">
        <v>427</v>
      </c>
      <c r="D275" s="263" t="s">
        <v>428</v>
      </c>
      <c r="E275" s="264">
        <f>F275+G275</f>
        <v>0</v>
      </c>
      <c r="F275" s="264"/>
      <c r="G275" s="264">
        <f>G276+G277</f>
        <v>0</v>
      </c>
      <c r="H275" s="264">
        <f>I275+J275</f>
        <v>0</v>
      </c>
      <c r="I275" s="264"/>
      <c r="J275" s="264">
        <f>J276+J277</f>
        <v>0</v>
      </c>
      <c r="K275" s="264">
        <f>L275+M275</f>
        <v>0</v>
      </c>
      <c r="L275" s="264"/>
      <c r="M275" s="264">
        <f>M276+M277</f>
        <v>0</v>
      </c>
      <c r="N275" s="264">
        <f>O275+P275</f>
        <v>0</v>
      </c>
      <c r="O275" s="264"/>
      <c r="P275" s="264">
        <f>P276+P277</f>
        <v>0</v>
      </c>
      <c r="Q275" s="251">
        <f>R275+S275</f>
        <v>0</v>
      </c>
      <c r="R275" s="251"/>
      <c r="S275" s="251">
        <f>S276+S277</f>
        <v>0</v>
      </c>
      <c r="T275" s="251">
        <f>U275+V275</f>
        <v>0</v>
      </c>
      <c r="U275" s="251"/>
      <c r="V275" s="251">
        <f>V276+V277</f>
        <v>0</v>
      </c>
      <c r="W275" s="251">
        <f>X275+Y275</f>
        <v>0</v>
      </c>
      <c r="X275" s="251"/>
      <c r="Y275" s="251">
        <f>Y276+Y277</f>
        <v>0</v>
      </c>
      <c r="Z275" s="251">
        <f>AA275+AB275</f>
        <v>0</v>
      </c>
      <c r="AA275" s="251"/>
      <c r="AB275" s="251">
        <f>AB276+AB277</f>
        <v>0</v>
      </c>
      <c r="AC275" s="251">
        <f>AD275+AE275</f>
        <v>0</v>
      </c>
      <c r="AD275" s="251"/>
      <c r="AE275" s="251">
        <f>AE276+AE277</f>
        <v>0</v>
      </c>
      <c r="AF275" s="251">
        <f>AG275+AH275</f>
        <v>0</v>
      </c>
      <c r="AG275" s="251"/>
      <c r="AH275" s="251">
        <f>AH276+AH277</f>
        <v>0</v>
      </c>
      <c r="AI275" s="251"/>
      <c r="AJ275" s="251"/>
      <c r="AK275" s="251">
        <f t="shared" si="777"/>
        <v>0</v>
      </c>
      <c r="AL275" s="251">
        <f t="shared" si="777"/>
        <v>0</v>
      </c>
      <c r="AM275" s="251"/>
      <c r="AN275" s="251"/>
      <c r="AO275" s="251"/>
      <c r="AP275" s="251"/>
      <c r="AQ275" s="251"/>
      <c r="AR275" s="251"/>
      <c r="AS275" s="251">
        <f>AT275+AU275</f>
        <v>0</v>
      </c>
      <c r="AT275" s="251"/>
      <c r="AU275" s="251">
        <f>AU276+AU277</f>
        <v>0</v>
      </c>
      <c r="AV275" s="251">
        <f>AW275+AX275</f>
        <v>0</v>
      </c>
      <c r="AW275" s="251"/>
      <c r="AX275" s="251">
        <f>AX276+AX277</f>
        <v>0</v>
      </c>
      <c r="AY275" s="251">
        <f>AZ275+BA275</f>
        <v>0</v>
      </c>
      <c r="AZ275" s="251"/>
      <c r="BA275" s="251">
        <f>BA276+BA277</f>
        <v>0</v>
      </c>
      <c r="BB275" s="251">
        <f>BC275+BD275</f>
        <v>0</v>
      </c>
      <c r="BC275" s="251"/>
      <c r="BD275" s="251">
        <f>BD276+BD277</f>
        <v>0</v>
      </c>
      <c r="BE275" s="251">
        <f>BF275+BG275</f>
        <v>0</v>
      </c>
      <c r="BF275" s="251"/>
      <c r="BG275" s="251">
        <f>BG276+BG277</f>
        <v>0</v>
      </c>
      <c r="BH275" s="251">
        <f>BI275+BJ275</f>
        <v>0</v>
      </c>
      <c r="BI275" s="251"/>
      <c r="BJ275" s="251">
        <f>BJ276+BJ277</f>
        <v>0</v>
      </c>
      <c r="BK275" s="251"/>
      <c r="BL275" s="251"/>
      <c r="BM275" s="251"/>
      <c r="BN275" s="251"/>
      <c r="BO275" s="251"/>
      <c r="BP275" s="251"/>
      <c r="BQ275" s="251"/>
      <c r="BR275" s="251"/>
      <c r="BS275" s="251"/>
      <c r="BT275" s="251"/>
      <c r="BU275" s="251"/>
      <c r="BV275" s="251">
        <f>BW275+BX275</f>
        <v>0</v>
      </c>
      <c r="BW275" s="251"/>
      <c r="BX275" s="251">
        <f>BX276+BX277</f>
        <v>0</v>
      </c>
      <c r="BY275" s="251">
        <f>BZ275+CA275</f>
        <v>0</v>
      </c>
      <c r="BZ275" s="251"/>
      <c r="CA275" s="251">
        <f>CA276+CA277</f>
        <v>0</v>
      </c>
      <c r="CB275" s="171">
        <f t="shared" si="790"/>
        <v>0</v>
      </c>
      <c r="CC275" s="251"/>
      <c r="CD275" s="251">
        <f>CD276+CD277</f>
        <v>0</v>
      </c>
      <c r="CE275" s="251"/>
      <c r="CF275" s="251"/>
      <c r="CG275" s="251"/>
      <c r="CH275" s="251">
        <f>CI275+CJ275</f>
        <v>0</v>
      </c>
      <c r="CI275" s="251"/>
      <c r="CJ275" s="251">
        <f>CJ276+CJ277</f>
        <v>0</v>
      </c>
      <c r="CK275" s="251">
        <f>CL275+CM275</f>
        <v>0</v>
      </c>
      <c r="CL275" s="251"/>
      <c r="CM275" s="251">
        <f>CM276+CM277</f>
        <v>0</v>
      </c>
      <c r="CN275" s="251"/>
      <c r="CO275" s="251"/>
      <c r="CP275" s="251"/>
      <c r="CQ275" s="251">
        <f>CR275+CS275</f>
        <v>0</v>
      </c>
      <c r="CR275" s="251"/>
      <c r="CS275" s="251">
        <f>CS276+CS277</f>
        <v>0</v>
      </c>
      <c r="CT275" s="251">
        <f>CU275+CV275</f>
        <v>0</v>
      </c>
      <c r="CU275" s="251"/>
      <c r="CV275" s="251">
        <f>CV276+CV277</f>
        <v>0</v>
      </c>
      <c r="CW275" s="251"/>
      <c r="CX275" s="251"/>
      <c r="CY275" s="251"/>
      <c r="CZ275" s="251">
        <f>DA275+DB275</f>
        <v>0</v>
      </c>
      <c r="DA275" s="251"/>
      <c r="DB275" s="251">
        <f>DB276+DB277</f>
        <v>0</v>
      </c>
      <c r="DC275" s="251"/>
      <c r="DD275" s="251"/>
      <c r="DE275" s="251"/>
      <c r="DF275" s="251"/>
      <c r="DG275" s="251"/>
      <c r="DH275" s="251"/>
      <c r="DI275" s="251"/>
      <c r="DJ275" s="251"/>
      <c r="DK275" s="251"/>
      <c r="DL275" s="251"/>
      <c r="DM275" s="251">
        <f t="shared" si="796"/>
        <v>0</v>
      </c>
      <c r="DN275" s="577" t="e">
        <f t="shared" si="787"/>
        <v>#DIV/0!</v>
      </c>
      <c r="DO275" s="251"/>
      <c r="DP275" s="251"/>
      <c r="DQ275" s="251"/>
      <c r="DR275" s="471">
        <f t="shared" si="788"/>
        <v>0</v>
      </c>
      <c r="DS275" s="577" t="e">
        <f t="shared" si="780"/>
        <v>#DIV/0!</v>
      </c>
      <c r="DT275" s="251"/>
      <c r="DU275" s="251"/>
      <c r="DV275" s="251"/>
      <c r="DW275" s="251"/>
      <c r="DX275" s="251"/>
      <c r="DY275" s="160" t="e">
        <f t="shared" si="781"/>
        <v>#DIV/0!</v>
      </c>
      <c r="DZ275" s="251"/>
      <c r="EA275" s="176"/>
      <c r="EB275" s="251"/>
      <c r="EC275" s="176"/>
      <c r="ED275" s="251"/>
      <c r="EE275" s="176">
        <f t="shared" si="791"/>
        <v>0</v>
      </c>
      <c r="EF275" s="251"/>
      <c r="EG275" s="469" t="e">
        <f t="shared" si="782"/>
        <v>#DIV/0!</v>
      </c>
      <c r="EH275" s="469" t="e">
        <f t="shared" si="789"/>
        <v>#DIV/0!</v>
      </c>
      <c r="EI275" s="469"/>
      <c r="EJ275" s="469"/>
      <c r="EK275" s="469"/>
      <c r="EL275" s="469"/>
      <c r="EM275" s="469"/>
      <c r="EN275" s="251"/>
      <c r="EO275" s="469" t="e">
        <f t="shared" si="792"/>
        <v>#DIV/0!</v>
      </c>
      <c r="EP275" s="251"/>
      <c r="EQ275" s="469" t="e">
        <f t="shared" si="793"/>
        <v>#DIV/0!</v>
      </c>
      <c r="ER275" s="251"/>
      <c r="ES275" s="272" t="e">
        <f t="shared" si="783"/>
        <v>#DIV/0!</v>
      </c>
      <c r="ET275" s="251">
        <f>ET276+ET277</f>
        <v>0</v>
      </c>
      <c r="EU275" s="171">
        <f t="shared" si="714"/>
        <v>0</v>
      </c>
      <c r="EV275" s="653" t="e">
        <f t="shared" si="794"/>
        <v>#DIV/0!</v>
      </c>
      <c r="EW275" s="654"/>
      <c r="EX275" s="251"/>
      <c r="EY275" s="171">
        <f t="shared" si="795"/>
        <v>0</v>
      </c>
      <c r="EZ275" s="264"/>
      <c r="FA275" s="469" t="e">
        <f t="shared" si="786"/>
        <v>#DIV/0!</v>
      </c>
      <c r="FB275" s="251"/>
      <c r="FC275" s="251"/>
      <c r="FD275" s="251"/>
      <c r="FE275" s="251"/>
      <c r="FF275" s="264"/>
      <c r="FG275" s="251"/>
      <c r="FH275" s="251"/>
      <c r="FI275" s="251"/>
      <c r="FJ275" s="251"/>
      <c r="FK275" s="251"/>
      <c r="FL275" s="251"/>
      <c r="FM275" s="251"/>
      <c r="FN275" s="251"/>
      <c r="FO275" s="267"/>
      <c r="FP275" s="148"/>
      <c r="FQ275" s="148"/>
      <c r="FR275" s="148"/>
      <c r="FS275" s="148"/>
      <c r="FT275" s="148"/>
      <c r="FU275" s="148"/>
      <c r="FV275" s="148"/>
    </row>
    <row r="276" spans="2:178" s="149" customFormat="1" ht="20.25" hidden="1" customHeight="1" x14ac:dyDescent="0.25">
      <c r="B276" s="551"/>
      <c r="C276" s="271" t="s">
        <v>418</v>
      </c>
      <c r="D276" s="263"/>
      <c r="E276" s="264">
        <f>G276</f>
        <v>0</v>
      </c>
      <c r="F276" s="264"/>
      <c r="G276" s="264"/>
      <c r="H276" s="264">
        <f>J276</f>
        <v>0</v>
      </c>
      <c r="I276" s="256"/>
      <c r="J276" s="256">
        <f>M276-G276</f>
        <v>0</v>
      </c>
      <c r="K276" s="264">
        <f>M276</f>
        <v>0</v>
      </c>
      <c r="L276" s="264"/>
      <c r="M276" s="264"/>
      <c r="N276" s="264">
        <f>P276</f>
        <v>0</v>
      </c>
      <c r="O276" s="256"/>
      <c r="P276" s="256">
        <f>S276-M276</f>
        <v>0</v>
      </c>
      <c r="Q276" s="251">
        <f>S276</f>
        <v>0</v>
      </c>
      <c r="R276" s="251"/>
      <c r="S276" s="251"/>
      <c r="T276" s="251">
        <f>V276</f>
        <v>0</v>
      </c>
      <c r="U276" s="251"/>
      <c r="V276" s="251"/>
      <c r="W276" s="251">
        <f>Y276</f>
        <v>0</v>
      </c>
      <c r="X276" s="257"/>
      <c r="Y276" s="257">
        <f>AB276-V276</f>
        <v>0</v>
      </c>
      <c r="Z276" s="251">
        <f>AB276</f>
        <v>0</v>
      </c>
      <c r="AA276" s="251"/>
      <c r="AB276" s="251"/>
      <c r="AC276" s="251">
        <f>AE276</f>
        <v>0</v>
      </c>
      <c r="AD276" s="251"/>
      <c r="AE276" s="251"/>
      <c r="AF276" s="251">
        <f>AH276</f>
        <v>0</v>
      </c>
      <c r="AG276" s="251"/>
      <c r="AH276" s="251"/>
      <c r="AI276" s="251"/>
      <c r="AJ276" s="251"/>
      <c r="AK276" s="251">
        <f t="shared" si="777"/>
        <v>0</v>
      </c>
      <c r="AL276" s="251">
        <f t="shared" si="777"/>
        <v>0</v>
      </c>
      <c r="AM276" s="251"/>
      <c r="AN276" s="251"/>
      <c r="AO276" s="251"/>
      <c r="AP276" s="251"/>
      <c r="AQ276" s="251"/>
      <c r="AR276" s="251"/>
      <c r="AS276" s="251">
        <f>AU276</f>
        <v>0</v>
      </c>
      <c r="AT276" s="251"/>
      <c r="AU276" s="251"/>
      <c r="AV276" s="251">
        <f>AX276</f>
        <v>0</v>
      </c>
      <c r="AW276" s="257"/>
      <c r="AX276" s="257">
        <f>BA276-AU276</f>
        <v>0</v>
      </c>
      <c r="AY276" s="251">
        <f>BA276</f>
        <v>0</v>
      </c>
      <c r="AZ276" s="251"/>
      <c r="BA276" s="251"/>
      <c r="BB276" s="251">
        <f>BD276</f>
        <v>0</v>
      </c>
      <c r="BC276" s="251"/>
      <c r="BD276" s="251"/>
      <c r="BE276" s="251">
        <f>BG276</f>
        <v>0</v>
      </c>
      <c r="BF276" s="257"/>
      <c r="BG276" s="257">
        <f>BX276-BD276</f>
        <v>0</v>
      </c>
      <c r="BH276" s="251">
        <f>BJ276</f>
        <v>0</v>
      </c>
      <c r="BI276" s="251"/>
      <c r="BJ276" s="251"/>
      <c r="BK276" s="251"/>
      <c r="BL276" s="251"/>
      <c r="BM276" s="251"/>
      <c r="BN276" s="251"/>
      <c r="BO276" s="251"/>
      <c r="BP276" s="251"/>
      <c r="BQ276" s="251"/>
      <c r="BR276" s="251"/>
      <c r="BS276" s="251"/>
      <c r="BT276" s="251"/>
      <c r="BU276" s="251"/>
      <c r="BV276" s="251">
        <f>BX276</f>
        <v>0</v>
      </c>
      <c r="BW276" s="251"/>
      <c r="BX276" s="251"/>
      <c r="BY276" s="251">
        <f>CA276</f>
        <v>0</v>
      </c>
      <c r="BZ276" s="257"/>
      <c r="CA276" s="257">
        <f>CD276-BX276</f>
        <v>0</v>
      </c>
      <c r="CB276" s="171">
        <f t="shared" si="790"/>
        <v>0</v>
      </c>
      <c r="CC276" s="251"/>
      <c r="CD276" s="251"/>
      <c r="CE276" s="251"/>
      <c r="CF276" s="251"/>
      <c r="CG276" s="251"/>
      <c r="CH276" s="251">
        <f>CJ276</f>
        <v>0</v>
      </c>
      <c r="CI276" s="251"/>
      <c r="CJ276" s="251"/>
      <c r="CK276" s="251">
        <f>CM276</f>
        <v>0</v>
      </c>
      <c r="CL276" s="257"/>
      <c r="CM276" s="257">
        <f>CS276-CJ276</f>
        <v>0</v>
      </c>
      <c r="CN276" s="257"/>
      <c r="CO276" s="257"/>
      <c r="CP276" s="257"/>
      <c r="CQ276" s="251">
        <f>CS276</f>
        <v>0</v>
      </c>
      <c r="CR276" s="251"/>
      <c r="CS276" s="251"/>
      <c r="CT276" s="251">
        <f>CV276</f>
        <v>0</v>
      </c>
      <c r="CU276" s="251"/>
      <c r="CV276" s="251"/>
      <c r="CW276" s="251"/>
      <c r="CX276" s="251"/>
      <c r="CY276" s="251"/>
      <c r="CZ276" s="251">
        <f>DB276</f>
        <v>0</v>
      </c>
      <c r="DA276" s="251"/>
      <c r="DB276" s="251"/>
      <c r="DC276" s="251"/>
      <c r="DD276" s="251"/>
      <c r="DE276" s="251"/>
      <c r="DF276" s="251"/>
      <c r="DG276" s="251"/>
      <c r="DH276" s="251"/>
      <c r="DI276" s="251"/>
      <c r="DJ276" s="251"/>
      <c r="DK276" s="251"/>
      <c r="DL276" s="251"/>
      <c r="DM276" s="251">
        <f t="shared" si="796"/>
        <v>0</v>
      </c>
      <c r="DN276" s="577" t="e">
        <f t="shared" si="787"/>
        <v>#DIV/0!</v>
      </c>
      <c r="DO276" s="251"/>
      <c r="DP276" s="251"/>
      <c r="DQ276" s="251"/>
      <c r="DR276" s="471">
        <f t="shared" si="788"/>
        <v>0</v>
      </c>
      <c r="DS276" s="577" t="e">
        <f t="shared" si="780"/>
        <v>#DIV/0!</v>
      </c>
      <c r="DT276" s="251"/>
      <c r="DU276" s="251"/>
      <c r="DV276" s="251"/>
      <c r="DW276" s="251"/>
      <c r="DX276" s="251"/>
      <c r="DY276" s="160" t="e">
        <f t="shared" si="781"/>
        <v>#DIV/0!</v>
      </c>
      <c r="DZ276" s="251"/>
      <c r="EA276" s="176"/>
      <c r="EB276" s="251"/>
      <c r="EC276" s="176"/>
      <c r="ED276" s="251"/>
      <c r="EE276" s="176">
        <f t="shared" si="791"/>
        <v>0</v>
      </c>
      <c r="EF276" s="251"/>
      <c r="EG276" s="469" t="e">
        <f t="shared" si="782"/>
        <v>#DIV/0!</v>
      </c>
      <c r="EH276" s="469" t="e">
        <f t="shared" si="789"/>
        <v>#DIV/0!</v>
      </c>
      <c r="EI276" s="469"/>
      <c r="EJ276" s="469"/>
      <c r="EK276" s="469"/>
      <c r="EL276" s="469"/>
      <c r="EM276" s="469"/>
      <c r="EN276" s="251"/>
      <c r="EO276" s="469" t="e">
        <f t="shared" si="792"/>
        <v>#DIV/0!</v>
      </c>
      <c r="EP276" s="251"/>
      <c r="EQ276" s="469" t="e">
        <f t="shared" si="793"/>
        <v>#DIV/0!</v>
      </c>
      <c r="ER276" s="251"/>
      <c r="ES276" s="272" t="e">
        <f t="shared" si="783"/>
        <v>#DIV/0!</v>
      </c>
      <c r="ET276" s="251"/>
      <c r="EU276" s="171">
        <f t="shared" si="714"/>
        <v>0</v>
      </c>
      <c r="EV276" s="653" t="e">
        <f t="shared" si="794"/>
        <v>#DIV/0!</v>
      </c>
      <c r="EW276" s="654"/>
      <c r="EX276" s="251"/>
      <c r="EY276" s="171">
        <f t="shared" si="795"/>
        <v>0</v>
      </c>
      <c r="EZ276" s="264"/>
      <c r="FA276" s="469" t="e">
        <f t="shared" si="786"/>
        <v>#DIV/0!</v>
      </c>
      <c r="FB276" s="251"/>
      <c r="FC276" s="251"/>
      <c r="FD276" s="251"/>
      <c r="FE276" s="251"/>
      <c r="FF276" s="264"/>
      <c r="FG276" s="251"/>
      <c r="FH276" s="251"/>
      <c r="FI276" s="251"/>
      <c r="FJ276" s="251"/>
      <c r="FK276" s="251"/>
      <c r="FL276" s="251"/>
      <c r="FM276" s="251"/>
      <c r="FN276" s="251"/>
      <c r="FO276" s="267"/>
      <c r="FP276" s="148"/>
      <c r="FQ276" s="148"/>
      <c r="FR276" s="148"/>
      <c r="FS276" s="148"/>
      <c r="FT276" s="148"/>
      <c r="FU276" s="148"/>
      <c r="FV276" s="148"/>
    </row>
    <row r="277" spans="2:178" s="149" customFormat="1" ht="18.75" hidden="1" customHeight="1" x14ac:dyDescent="0.25">
      <c r="B277" s="551"/>
      <c r="C277" s="271" t="s">
        <v>419</v>
      </c>
      <c r="D277" s="263"/>
      <c r="E277" s="264">
        <f>G277</f>
        <v>0</v>
      </c>
      <c r="F277" s="264"/>
      <c r="G277" s="264"/>
      <c r="H277" s="264">
        <f>J277</f>
        <v>0</v>
      </c>
      <c r="I277" s="256"/>
      <c r="J277" s="256">
        <f>M277-G277</f>
        <v>0</v>
      </c>
      <c r="K277" s="264">
        <f>M277</f>
        <v>0</v>
      </c>
      <c r="L277" s="264"/>
      <c r="M277" s="264"/>
      <c r="N277" s="264">
        <f>P277</f>
        <v>0</v>
      </c>
      <c r="O277" s="256"/>
      <c r="P277" s="256">
        <f>S277-M277</f>
        <v>0</v>
      </c>
      <c r="Q277" s="251">
        <f>S277</f>
        <v>0</v>
      </c>
      <c r="R277" s="251"/>
      <c r="S277" s="251"/>
      <c r="T277" s="251">
        <f>V277</f>
        <v>0</v>
      </c>
      <c r="U277" s="251"/>
      <c r="V277" s="251"/>
      <c r="W277" s="251">
        <f>Y277</f>
        <v>0</v>
      </c>
      <c r="X277" s="257"/>
      <c r="Y277" s="257">
        <f>AB277-V277</f>
        <v>0</v>
      </c>
      <c r="Z277" s="251">
        <f>AB277</f>
        <v>0</v>
      </c>
      <c r="AA277" s="251"/>
      <c r="AB277" s="251"/>
      <c r="AC277" s="251">
        <f>AE277</f>
        <v>0</v>
      </c>
      <c r="AD277" s="251"/>
      <c r="AE277" s="251"/>
      <c r="AF277" s="251">
        <f>AH277</f>
        <v>0</v>
      </c>
      <c r="AG277" s="251"/>
      <c r="AH277" s="251"/>
      <c r="AI277" s="251"/>
      <c r="AJ277" s="251"/>
      <c r="AK277" s="251">
        <f t="shared" si="777"/>
        <v>0</v>
      </c>
      <c r="AL277" s="251">
        <f t="shared" si="777"/>
        <v>0</v>
      </c>
      <c r="AM277" s="251"/>
      <c r="AN277" s="251"/>
      <c r="AO277" s="251"/>
      <c r="AP277" s="251"/>
      <c r="AQ277" s="251"/>
      <c r="AR277" s="251"/>
      <c r="AS277" s="251">
        <f>AU277</f>
        <v>0</v>
      </c>
      <c r="AT277" s="251"/>
      <c r="AU277" s="251"/>
      <c r="AV277" s="251">
        <f>AX277</f>
        <v>0</v>
      </c>
      <c r="AW277" s="257"/>
      <c r="AX277" s="257">
        <f>BA277-AU277</f>
        <v>0</v>
      </c>
      <c r="AY277" s="251">
        <f>BA277</f>
        <v>0</v>
      </c>
      <c r="AZ277" s="251"/>
      <c r="BA277" s="251"/>
      <c r="BB277" s="251">
        <f>BD277</f>
        <v>0</v>
      </c>
      <c r="BC277" s="251"/>
      <c r="BD277" s="251"/>
      <c r="BE277" s="251">
        <f>BG277</f>
        <v>0</v>
      </c>
      <c r="BF277" s="257"/>
      <c r="BG277" s="257">
        <f>BX277-BD277</f>
        <v>0</v>
      </c>
      <c r="BH277" s="251">
        <f>BJ277</f>
        <v>0</v>
      </c>
      <c r="BI277" s="251"/>
      <c r="BJ277" s="251"/>
      <c r="BK277" s="251"/>
      <c r="BL277" s="251"/>
      <c r="BM277" s="251"/>
      <c r="BN277" s="251"/>
      <c r="BO277" s="251"/>
      <c r="BP277" s="251"/>
      <c r="BQ277" s="251"/>
      <c r="BR277" s="251"/>
      <c r="BS277" s="251"/>
      <c r="BT277" s="251"/>
      <c r="BU277" s="251"/>
      <c r="BV277" s="251">
        <f>BX277</f>
        <v>0</v>
      </c>
      <c r="BW277" s="251"/>
      <c r="BX277" s="251"/>
      <c r="BY277" s="251">
        <f>CA277</f>
        <v>0</v>
      </c>
      <c r="BZ277" s="257"/>
      <c r="CA277" s="257">
        <f>CD277-BX277</f>
        <v>0</v>
      </c>
      <c r="CB277" s="171">
        <f t="shared" si="790"/>
        <v>0</v>
      </c>
      <c r="CC277" s="251"/>
      <c r="CD277" s="251"/>
      <c r="CE277" s="251"/>
      <c r="CF277" s="251"/>
      <c r="CG277" s="251"/>
      <c r="CH277" s="251">
        <f>CJ277</f>
        <v>0</v>
      </c>
      <c r="CI277" s="251"/>
      <c r="CJ277" s="251"/>
      <c r="CK277" s="251">
        <f>CM277</f>
        <v>0</v>
      </c>
      <c r="CL277" s="257"/>
      <c r="CM277" s="257">
        <f>CS277-CJ277</f>
        <v>0</v>
      </c>
      <c r="CN277" s="257"/>
      <c r="CO277" s="257"/>
      <c r="CP277" s="257"/>
      <c r="CQ277" s="251">
        <f>CS277</f>
        <v>0</v>
      </c>
      <c r="CR277" s="251"/>
      <c r="CS277" s="251"/>
      <c r="CT277" s="251">
        <f>CV277</f>
        <v>0</v>
      </c>
      <c r="CU277" s="251"/>
      <c r="CV277" s="251"/>
      <c r="CW277" s="251"/>
      <c r="CX277" s="251"/>
      <c r="CY277" s="251"/>
      <c r="CZ277" s="251">
        <f>DB277</f>
        <v>0</v>
      </c>
      <c r="DA277" s="251"/>
      <c r="DB277" s="251"/>
      <c r="DC277" s="251"/>
      <c r="DD277" s="251"/>
      <c r="DE277" s="251"/>
      <c r="DF277" s="251"/>
      <c r="DG277" s="251"/>
      <c r="DH277" s="251"/>
      <c r="DI277" s="251"/>
      <c r="DJ277" s="251"/>
      <c r="DK277" s="251"/>
      <c r="DL277" s="251"/>
      <c r="DM277" s="251">
        <f t="shared" si="796"/>
        <v>0</v>
      </c>
      <c r="DN277" s="577" t="e">
        <f t="shared" si="787"/>
        <v>#DIV/0!</v>
      </c>
      <c r="DO277" s="251"/>
      <c r="DP277" s="251"/>
      <c r="DQ277" s="251"/>
      <c r="DR277" s="471">
        <f t="shared" si="788"/>
        <v>0</v>
      </c>
      <c r="DS277" s="577" t="e">
        <f t="shared" si="780"/>
        <v>#DIV/0!</v>
      </c>
      <c r="DT277" s="251"/>
      <c r="DU277" s="251"/>
      <c r="DV277" s="251"/>
      <c r="DW277" s="251"/>
      <c r="DX277" s="251"/>
      <c r="DY277" s="160" t="e">
        <f t="shared" si="781"/>
        <v>#DIV/0!</v>
      </c>
      <c r="DZ277" s="251"/>
      <c r="EA277" s="176"/>
      <c r="EB277" s="251"/>
      <c r="EC277" s="176"/>
      <c r="ED277" s="251"/>
      <c r="EE277" s="176">
        <f t="shared" si="791"/>
        <v>0</v>
      </c>
      <c r="EF277" s="251"/>
      <c r="EG277" s="469" t="e">
        <f t="shared" si="782"/>
        <v>#DIV/0!</v>
      </c>
      <c r="EH277" s="469" t="e">
        <f t="shared" si="789"/>
        <v>#DIV/0!</v>
      </c>
      <c r="EI277" s="469"/>
      <c r="EJ277" s="469"/>
      <c r="EK277" s="469"/>
      <c r="EL277" s="469"/>
      <c r="EM277" s="469"/>
      <c r="EN277" s="251"/>
      <c r="EO277" s="469" t="e">
        <f t="shared" si="792"/>
        <v>#DIV/0!</v>
      </c>
      <c r="EP277" s="251"/>
      <c r="EQ277" s="469" t="e">
        <f t="shared" si="793"/>
        <v>#DIV/0!</v>
      </c>
      <c r="ER277" s="251"/>
      <c r="ES277" s="272" t="e">
        <f t="shared" si="783"/>
        <v>#DIV/0!</v>
      </c>
      <c r="ET277" s="251"/>
      <c r="EU277" s="171">
        <f t="shared" si="714"/>
        <v>0</v>
      </c>
      <c r="EV277" s="653" t="e">
        <f t="shared" si="794"/>
        <v>#DIV/0!</v>
      </c>
      <c r="EW277" s="654"/>
      <c r="EX277" s="251"/>
      <c r="EY277" s="171">
        <f t="shared" si="795"/>
        <v>0</v>
      </c>
      <c r="EZ277" s="264"/>
      <c r="FA277" s="469" t="e">
        <f t="shared" si="786"/>
        <v>#DIV/0!</v>
      </c>
      <c r="FB277" s="251"/>
      <c r="FC277" s="251"/>
      <c r="FD277" s="251"/>
      <c r="FE277" s="251"/>
      <c r="FF277" s="264"/>
      <c r="FG277" s="251"/>
      <c r="FH277" s="251"/>
      <c r="FI277" s="251"/>
      <c r="FJ277" s="251"/>
      <c r="FK277" s="251"/>
      <c r="FL277" s="251"/>
      <c r="FM277" s="251"/>
      <c r="FN277" s="251"/>
      <c r="FO277" s="267"/>
      <c r="FP277" s="148"/>
      <c r="FQ277" s="148"/>
      <c r="FR277" s="148"/>
      <c r="FS277" s="148"/>
      <c r="FT277" s="148"/>
      <c r="FU277" s="148"/>
      <c r="FV277" s="148"/>
    </row>
    <row r="278" spans="2:178" s="661" customFormat="1" ht="26.25" hidden="1" customHeight="1" x14ac:dyDescent="0.25">
      <c r="B278" s="551" t="s">
        <v>72</v>
      </c>
      <c r="C278" s="271" t="s">
        <v>429</v>
      </c>
      <c r="D278" s="263" t="s">
        <v>430</v>
      </c>
      <c r="E278" s="264">
        <f>E279+E280</f>
        <v>7670.8519999999999</v>
      </c>
      <c r="F278" s="264">
        <f>F279</f>
        <v>0</v>
      </c>
      <c r="G278" s="264">
        <f>G279+G280</f>
        <v>7670.8519999999999</v>
      </c>
      <c r="H278" s="264">
        <f>H279+H280</f>
        <v>0</v>
      </c>
      <c r="I278" s="264">
        <f>I279</f>
        <v>0</v>
      </c>
      <c r="J278" s="264">
        <f>J279+J280</f>
        <v>0</v>
      </c>
      <c r="K278" s="264">
        <f>K279+K280</f>
        <v>7670.8519999999999</v>
      </c>
      <c r="L278" s="264">
        <f>L279</f>
        <v>0</v>
      </c>
      <c r="M278" s="264">
        <f>M279+M280</f>
        <v>7670.8519999999999</v>
      </c>
      <c r="N278" s="264">
        <f>N279+N280</f>
        <v>0</v>
      </c>
      <c r="O278" s="264">
        <f>O279</f>
        <v>0</v>
      </c>
      <c r="P278" s="264">
        <f>P279+P280</f>
        <v>0</v>
      </c>
      <c r="Q278" s="251">
        <f>Q279+Q280</f>
        <v>7670.8519999999999</v>
      </c>
      <c r="R278" s="251">
        <f>R279</f>
        <v>0</v>
      </c>
      <c r="S278" s="251">
        <f>S279+S280</f>
        <v>7670.8519999999999</v>
      </c>
      <c r="T278" s="251">
        <f>T279+T280</f>
        <v>0</v>
      </c>
      <c r="U278" s="251">
        <f>U279</f>
        <v>0</v>
      </c>
      <c r="V278" s="251">
        <f>V279+V280</f>
        <v>0</v>
      </c>
      <c r="W278" s="251">
        <f>W279+W280</f>
        <v>0</v>
      </c>
      <c r="X278" s="251">
        <f>X279</f>
        <v>0</v>
      </c>
      <c r="Y278" s="251">
        <f>Y279+Y280</f>
        <v>0</v>
      </c>
      <c r="Z278" s="251">
        <f>Z279+Z280</f>
        <v>0</v>
      </c>
      <c r="AA278" s="251">
        <f>AA279</f>
        <v>0</v>
      </c>
      <c r="AB278" s="251">
        <f>AB279+AB280</f>
        <v>0</v>
      </c>
      <c r="AC278" s="251">
        <f>AC279+AC280</f>
        <v>0</v>
      </c>
      <c r="AD278" s="251">
        <f>AD279</f>
        <v>0</v>
      </c>
      <c r="AE278" s="251">
        <f>AE279+AE280</f>
        <v>0</v>
      </c>
      <c r="AF278" s="251">
        <f>AF279+AF280</f>
        <v>0</v>
      </c>
      <c r="AG278" s="251">
        <f>AG279</f>
        <v>0</v>
      </c>
      <c r="AH278" s="251">
        <f>AH279+AH280</f>
        <v>0</v>
      </c>
      <c r="AI278" s="251">
        <v>0</v>
      </c>
      <c r="AJ278" s="251">
        <v>0</v>
      </c>
      <c r="AK278" s="251">
        <f t="shared" si="777"/>
        <v>0</v>
      </c>
      <c r="AL278" s="251">
        <f t="shared" si="777"/>
        <v>0</v>
      </c>
      <c r="AM278" s="251"/>
      <c r="AN278" s="251"/>
      <c r="AO278" s="251"/>
      <c r="AP278" s="251"/>
      <c r="AQ278" s="251"/>
      <c r="AR278" s="251"/>
      <c r="AS278" s="251">
        <f>AS279+AS280</f>
        <v>0</v>
      </c>
      <c r="AT278" s="251">
        <f>AT279</f>
        <v>0</v>
      </c>
      <c r="AU278" s="251">
        <f>AU279+AU280</f>
        <v>0</v>
      </c>
      <c r="AV278" s="251">
        <f>AV279+AV280</f>
        <v>0</v>
      </c>
      <c r="AW278" s="251">
        <f>AW279</f>
        <v>0</v>
      </c>
      <c r="AX278" s="251">
        <f>AX279+AX280</f>
        <v>0</v>
      </c>
      <c r="AY278" s="251">
        <f>AY279+AY280</f>
        <v>0</v>
      </c>
      <c r="AZ278" s="251">
        <f>AZ279</f>
        <v>0</v>
      </c>
      <c r="BA278" s="251">
        <f>BA279+BA280</f>
        <v>0</v>
      </c>
      <c r="BB278" s="251">
        <f>BB279+BB280</f>
        <v>0</v>
      </c>
      <c r="BC278" s="251">
        <f>BC279</f>
        <v>0</v>
      </c>
      <c r="BD278" s="251">
        <f>BD279+BD280</f>
        <v>0</v>
      </c>
      <c r="BE278" s="251">
        <f>BE279+BE280</f>
        <v>0</v>
      </c>
      <c r="BF278" s="251">
        <f>BF279</f>
        <v>0</v>
      </c>
      <c r="BG278" s="251">
        <f>BG279+BG280</f>
        <v>0</v>
      </c>
      <c r="BH278" s="251">
        <f>BH279+BH280</f>
        <v>0</v>
      </c>
      <c r="BI278" s="251">
        <f>BI279</f>
        <v>0</v>
      </c>
      <c r="BJ278" s="251">
        <f>BJ279+BJ280</f>
        <v>0</v>
      </c>
      <c r="BK278" s="251"/>
      <c r="BL278" s="251"/>
      <c r="BM278" s="251"/>
      <c r="BN278" s="251"/>
      <c r="BO278" s="251"/>
      <c r="BP278" s="251"/>
      <c r="BQ278" s="251"/>
      <c r="BR278" s="251"/>
      <c r="BS278" s="251"/>
      <c r="BT278" s="251"/>
      <c r="BU278" s="251"/>
      <c r="BV278" s="251">
        <f>BV279+BV280</f>
        <v>0</v>
      </c>
      <c r="BW278" s="251">
        <f>BW279</f>
        <v>0</v>
      </c>
      <c r="BX278" s="251">
        <f>BX279+BX280</f>
        <v>0</v>
      </c>
      <c r="BY278" s="251">
        <f>BY279+BY280</f>
        <v>0</v>
      </c>
      <c r="BZ278" s="251">
        <f>BZ279</f>
        <v>0</v>
      </c>
      <c r="CA278" s="251">
        <f>CA279+CA280</f>
        <v>0</v>
      </c>
      <c r="CB278" s="171">
        <f t="shared" si="790"/>
        <v>0</v>
      </c>
      <c r="CC278" s="251">
        <f>CC279</f>
        <v>0</v>
      </c>
      <c r="CD278" s="251">
        <f>CD279+CD280</f>
        <v>0</v>
      </c>
      <c r="CE278" s="251"/>
      <c r="CF278" s="251"/>
      <c r="CG278" s="251"/>
      <c r="CH278" s="251">
        <f>CH279+CH280</f>
        <v>0</v>
      </c>
      <c r="CI278" s="251">
        <f>CI279</f>
        <v>0</v>
      </c>
      <c r="CJ278" s="251">
        <f>CJ279+CJ280</f>
        <v>0</v>
      </c>
      <c r="CK278" s="251">
        <f>CK279+CK280</f>
        <v>0</v>
      </c>
      <c r="CL278" s="251">
        <f>CL279</f>
        <v>0</v>
      </c>
      <c r="CM278" s="251">
        <f>CM279+CM280</f>
        <v>0</v>
      </c>
      <c r="CN278" s="251"/>
      <c r="CO278" s="251"/>
      <c r="CP278" s="251"/>
      <c r="CQ278" s="251">
        <f>CQ279+CQ280</f>
        <v>0</v>
      </c>
      <c r="CR278" s="251">
        <f>CR279</f>
        <v>0</v>
      </c>
      <c r="CS278" s="251">
        <f>CS279+CS280</f>
        <v>0</v>
      </c>
      <c r="CT278" s="251">
        <f>CT279+CT280</f>
        <v>0</v>
      </c>
      <c r="CU278" s="251">
        <f>CU279</f>
        <v>0</v>
      </c>
      <c r="CV278" s="251">
        <f>CV279+CV280</f>
        <v>0</v>
      </c>
      <c r="CW278" s="251"/>
      <c r="CX278" s="251"/>
      <c r="CY278" s="251"/>
      <c r="CZ278" s="251">
        <f>CZ279+CZ280</f>
        <v>0</v>
      </c>
      <c r="DA278" s="251">
        <f>DA279</f>
        <v>0</v>
      </c>
      <c r="DB278" s="251">
        <f>DB279+DB280</f>
        <v>0</v>
      </c>
      <c r="DC278" s="251"/>
      <c r="DD278" s="251"/>
      <c r="DE278" s="251"/>
      <c r="DF278" s="251"/>
      <c r="DG278" s="251"/>
      <c r="DH278" s="251"/>
      <c r="DI278" s="251"/>
      <c r="DJ278" s="251"/>
      <c r="DK278" s="251"/>
      <c r="DL278" s="251"/>
      <c r="DM278" s="251">
        <f t="shared" si="796"/>
        <v>0</v>
      </c>
      <c r="DN278" s="577" t="e">
        <f t="shared" si="787"/>
        <v>#DIV/0!</v>
      </c>
      <c r="DO278" s="251"/>
      <c r="DP278" s="251"/>
      <c r="DQ278" s="251"/>
      <c r="DR278" s="471">
        <f t="shared" si="788"/>
        <v>0</v>
      </c>
      <c r="DS278" s="577" t="e">
        <f t="shared" si="780"/>
        <v>#DIV/0!</v>
      </c>
      <c r="DT278" s="251"/>
      <c r="DU278" s="251"/>
      <c r="DV278" s="251"/>
      <c r="DW278" s="251"/>
      <c r="DX278" s="251"/>
      <c r="DY278" s="160" t="e">
        <f t="shared" si="781"/>
        <v>#DIV/0!</v>
      </c>
      <c r="DZ278" s="251"/>
      <c r="EA278" s="176"/>
      <c r="EB278" s="251"/>
      <c r="EC278" s="176"/>
      <c r="ED278" s="251"/>
      <c r="EE278" s="176">
        <f t="shared" si="791"/>
        <v>0</v>
      </c>
      <c r="EF278" s="251"/>
      <c r="EG278" s="469" t="e">
        <f t="shared" si="782"/>
        <v>#DIV/0!</v>
      </c>
      <c r="EH278" s="469" t="e">
        <f t="shared" si="789"/>
        <v>#DIV/0!</v>
      </c>
      <c r="EI278" s="469"/>
      <c r="EJ278" s="469"/>
      <c r="EK278" s="469"/>
      <c r="EL278" s="469"/>
      <c r="EM278" s="469"/>
      <c r="EN278" s="251"/>
      <c r="EO278" s="469" t="e">
        <f t="shared" si="792"/>
        <v>#DIV/0!</v>
      </c>
      <c r="EP278" s="251"/>
      <c r="EQ278" s="469" t="e">
        <f t="shared" si="793"/>
        <v>#DIV/0!</v>
      </c>
      <c r="ER278" s="251"/>
      <c r="ES278" s="272" t="e">
        <f t="shared" si="783"/>
        <v>#DIV/0!</v>
      </c>
      <c r="ET278" s="251">
        <f>ET279+ET280</f>
        <v>0</v>
      </c>
      <c r="EU278" s="171">
        <f t="shared" si="714"/>
        <v>0</v>
      </c>
      <c r="EV278" s="653" t="e">
        <f t="shared" si="794"/>
        <v>#DIV/0!</v>
      </c>
      <c r="EW278" s="654"/>
      <c r="EX278" s="251"/>
      <c r="EY278" s="171">
        <f t="shared" si="795"/>
        <v>0</v>
      </c>
      <c r="EZ278" s="264"/>
      <c r="FA278" s="469" t="e">
        <f t="shared" si="786"/>
        <v>#DIV/0!</v>
      </c>
      <c r="FB278" s="251"/>
      <c r="FC278" s="251"/>
      <c r="FD278" s="251"/>
      <c r="FE278" s="251"/>
      <c r="FF278" s="264"/>
      <c r="FG278" s="251"/>
      <c r="FH278" s="251"/>
      <c r="FI278" s="251"/>
      <c r="FJ278" s="251"/>
      <c r="FK278" s="251"/>
      <c r="FL278" s="251"/>
      <c r="FM278" s="251"/>
      <c r="FN278" s="251"/>
      <c r="FO278" s="267"/>
      <c r="FP278" s="278"/>
      <c r="FQ278" s="278"/>
      <c r="FR278" s="278"/>
      <c r="FS278" s="278"/>
      <c r="FT278" s="278"/>
      <c r="FU278" s="278"/>
      <c r="FV278" s="278"/>
    </row>
    <row r="279" spans="2:178" s="149" customFormat="1" ht="15" hidden="1" customHeight="1" x14ac:dyDescent="0.25">
      <c r="B279" s="551"/>
      <c r="C279" s="662" t="s">
        <v>431</v>
      </c>
      <c r="D279" s="263" t="s">
        <v>432</v>
      </c>
      <c r="E279" s="264">
        <f>F279+G279</f>
        <v>0</v>
      </c>
      <c r="F279" s="264"/>
      <c r="G279" s="264"/>
      <c r="H279" s="264">
        <f>I279+J279</f>
        <v>0</v>
      </c>
      <c r="I279" s="256">
        <f>L279-F279</f>
        <v>0</v>
      </c>
      <c r="J279" s="256">
        <f>M279-G279</f>
        <v>0</v>
      </c>
      <c r="K279" s="264">
        <f>L279+M279</f>
        <v>0</v>
      </c>
      <c r="L279" s="264"/>
      <c r="M279" s="264"/>
      <c r="N279" s="264">
        <f>O279+P279</f>
        <v>0</v>
      </c>
      <c r="O279" s="256">
        <f>R279-L279</f>
        <v>0</v>
      </c>
      <c r="P279" s="256">
        <f>S279-M279</f>
        <v>0</v>
      </c>
      <c r="Q279" s="251">
        <f>R279+S279</f>
        <v>0</v>
      </c>
      <c r="R279" s="251"/>
      <c r="S279" s="251"/>
      <c r="T279" s="251">
        <f>U279+V279</f>
        <v>0</v>
      </c>
      <c r="U279" s="251"/>
      <c r="V279" s="251"/>
      <c r="W279" s="251">
        <f>X279+Y279</f>
        <v>0</v>
      </c>
      <c r="X279" s="257">
        <f>AA279-U279</f>
        <v>0</v>
      </c>
      <c r="Y279" s="257">
        <f>AB279-V279</f>
        <v>0</v>
      </c>
      <c r="Z279" s="251">
        <f>AA279+AB279</f>
        <v>0</v>
      </c>
      <c r="AA279" s="251"/>
      <c r="AB279" s="251"/>
      <c r="AC279" s="251">
        <f>AD279+AE279</f>
        <v>0</v>
      </c>
      <c r="AD279" s="251"/>
      <c r="AE279" s="251"/>
      <c r="AF279" s="251">
        <f>AG279+AH279</f>
        <v>0</v>
      </c>
      <c r="AG279" s="251"/>
      <c r="AH279" s="251"/>
      <c r="AI279" s="251"/>
      <c r="AJ279" s="251">
        <v>0</v>
      </c>
      <c r="AK279" s="251">
        <f t="shared" si="777"/>
        <v>0</v>
      </c>
      <c r="AL279" s="251">
        <f t="shared" si="777"/>
        <v>0</v>
      </c>
      <c r="AM279" s="251"/>
      <c r="AN279" s="251"/>
      <c r="AO279" s="251"/>
      <c r="AP279" s="251"/>
      <c r="AQ279" s="251"/>
      <c r="AR279" s="251"/>
      <c r="AS279" s="251">
        <f>AT279+AU279</f>
        <v>0</v>
      </c>
      <c r="AT279" s="251"/>
      <c r="AU279" s="251"/>
      <c r="AV279" s="251">
        <f>AW279+AX279</f>
        <v>0</v>
      </c>
      <c r="AW279" s="257">
        <f>AZ279-AT279</f>
        <v>0</v>
      </c>
      <c r="AX279" s="257">
        <f>BA279-AU279</f>
        <v>0</v>
      </c>
      <c r="AY279" s="251">
        <f>AZ279+BA279</f>
        <v>0</v>
      </c>
      <c r="AZ279" s="251"/>
      <c r="BA279" s="251"/>
      <c r="BB279" s="251">
        <f>BC279+BD279</f>
        <v>0</v>
      </c>
      <c r="BC279" s="251"/>
      <c r="BD279" s="251"/>
      <c r="BE279" s="251">
        <f>BF279+BG279</f>
        <v>0</v>
      </c>
      <c r="BF279" s="257">
        <f>BW279-BC279</f>
        <v>0</v>
      </c>
      <c r="BG279" s="257">
        <f>BX279-BD279</f>
        <v>0</v>
      </c>
      <c r="BH279" s="251">
        <f>BI279+BJ279</f>
        <v>0</v>
      </c>
      <c r="BI279" s="251"/>
      <c r="BJ279" s="251"/>
      <c r="BK279" s="251"/>
      <c r="BL279" s="251"/>
      <c r="BM279" s="251"/>
      <c r="BN279" s="251"/>
      <c r="BO279" s="251"/>
      <c r="BP279" s="251"/>
      <c r="BQ279" s="251"/>
      <c r="BR279" s="251"/>
      <c r="BS279" s="251"/>
      <c r="BT279" s="251"/>
      <c r="BU279" s="251"/>
      <c r="BV279" s="251">
        <f>BW279+BX279</f>
        <v>0</v>
      </c>
      <c r="BW279" s="251"/>
      <c r="BX279" s="251"/>
      <c r="BY279" s="251">
        <f>BZ279+CA279</f>
        <v>0</v>
      </c>
      <c r="BZ279" s="257">
        <f>CC279-BW279</f>
        <v>0</v>
      </c>
      <c r="CA279" s="257">
        <f>CD279-BX279</f>
        <v>0</v>
      </c>
      <c r="CB279" s="171">
        <f t="shared" si="790"/>
        <v>0</v>
      </c>
      <c r="CC279" s="251"/>
      <c r="CD279" s="251"/>
      <c r="CE279" s="251"/>
      <c r="CF279" s="251"/>
      <c r="CG279" s="251"/>
      <c r="CH279" s="251">
        <f>CI279+CJ279</f>
        <v>0</v>
      </c>
      <c r="CI279" s="251"/>
      <c r="CJ279" s="251"/>
      <c r="CK279" s="251">
        <f>CL279+CM279</f>
        <v>0</v>
      </c>
      <c r="CL279" s="257">
        <f>CR279-CI279</f>
        <v>0</v>
      </c>
      <c r="CM279" s="257">
        <f>CS279-CJ279</f>
        <v>0</v>
      </c>
      <c r="CN279" s="257"/>
      <c r="CO279" s="257"/>
      <c r="CP279" s="257"/>
      <c r="CQ279" s="251">
        <f>CR279+CS279</f>
        <v>0</v>
      </c>
      <c r="CR279" s="251"/>
      <c r="CS279" s="251"/>
      <c r="CT279" s="251">
        <f>CU279+CV279</f>
        <v>0</v>
      </c>
      <c r="CU279" s="251"/>
      <c r="CV279" s="251"/>
      <c r="CW279" s="251"/>
      <c r="CX279" s="251"/>
      <c r="CY279" s="251"/>
      <c r="CZ279" s="251">
        <f>DA279+DB279</f>
        <v>0</v>
      </c>
      <c r="DA279" s="251"/>
      <c r="DB279" s="251"/>
      <c r="DC279" s="251"/>
      <c r="DD279" s="251"/>
      <c r="DE279" s="251"/>
      <c r="DF279" s="251"/>
      <c r="DG279" s="251"/>
      <c r="DH279" s="251"/>
      <c r="DI279" s="251"/>
      <c r="DJ279" s="251"/>
      <c r="DK279" s="251"/>
      <c r="DL279" s="251"/>
      <c r="DM279" s="251">
        <f t="shared" si="796"/>
        <v>0</v>
      </c>
      <c r="DN279" s="577" t="e">
        <f t="shared" si="787"/>
        <v>#DIV/0!</v>
      </c>
      <c r="DO279" s="251"/>
      <c r="DP279" s="251"/>
      <c r="DQ279" s="251"/>
      <c r="DR279" s="471">
        <f t="shared" si="788"/>
        <v>0</v>
      </c>
      <c r="DS279" s="577" t="e">
        <f t="shared" si="780"/>
        <v>#DIV/0!</v>
      </c>
      <c r="DT279" s="251"/>
      <c r="DU279" s="251"/>
      <c r="DV279" s="251"/>
      <c r="DW279" s="251"/>
      <c r="DX279" s="251"/>
      <c r="DY279" s="160" t="e">
        <f t="shared" si="781"/>
        <v>#DIV/0!</v>
      </c>
      <c r="DZ279" s="251"/>
      <c r="EA279" s="176"/>
      <c r="EB279" s="251"/>
      <c r="EC279" s="176"/>
      <c r="ED279" s="251"/>
      <c r="EE279" s="176">
        <f t="shared" si="791"/>
        <v>0</v>
      </c>
      <c r="EF279" s="251"/>
      <c r="EG279" s="469" t="e">
        <f t="shared" si="782"/>
        <v>#DIV/0!</v>
      </c>
      <c r="EH279" s="469" t="e">
        <f t="shared" si="789"/>
        <v>#DIV/0!</v>
      </c>
      <c r="EI279" s="469"/>
      <c r="EJ279" s="469"/>
      <c r="EK279" s="469"/>
      <c r="EL279" s="469"/>
      <c r="EM279" s="469"/>
      <c r="EN279" s="251"/>
      <c r="EO279" s="469" t="e">
        <f t="shared" si="792"/>
        <v>#DIV/0!</v>
      </c>
      <c r="EP279" s="251"/>
      <c r="EQ279" s="469" t="e">
        <f t="shared" si="793"/>
        <v>#DIV/0!</v>
      </c>
      <c r="ER279" s="251"/>
      <c r="ES279" s="272" t="e">
        <f t="shared" si="783"/>
        <v>#DIV/0!</v>
      </c>
      <c r="ET279" s="251"/>
      <c r="EU279" s="171">
        <f t="shared" si="714"/>
        <v>0</v>
      </c>
      <c r="EV279" s="653" t="e">
        <f t="shared" si="794"/>
        <v>#DIV/0!</v>
      </c>
      <c r="EW279" s="654"/>
      <c r="EX279" s="251"/>
      <c r="EY279" s="171">
        <f t="shared" si="795"/>
        <v>0</v>
      </c>
      <c r="EZ279" s="264"/>
      <c r="FA279" s="469" t="e">
        <f t="shared" si="786"/>
        <v>#DIV/0!</v>
      </c>
      <c r="FB279" s="251"/>
      <c r="FC279" s="251"/>
      <c r="FD279" s="251"/>
      <c r="FE279" s="251"/>
      <c r="FF279" s="264"/>
      <c r="FG279" s="251"/>
      <c r="FH279" s="251"/>
      <c r="FI279" s="251"/>
      <c r="FJ279" s="251"/>
      <c r="FK279" s="251"/>
      <c r="FL279" s="251"/>
      <c r="FM279" s="251"/>
      <c r="FN279" s="251"/>
      <c r="FO279" s="267"/>
      <c r="FP279" s="148"/>
      <c r="FQ279" s="148"/>
      <c r="FR279" s="148"/>
      <c r="FS279" s="148"/>
      <c r="FT279" s="148"/>
      <c r="FU279" s="148"/>
      <c r="FV279" s="148"/>
    </row>
    <row r="280" spans="2:178" s="149" customFormat="1" ht="15" hidden="1" customHeight="1" x14ac:dyDescent="0.25">
      <c r="B280" s="551"/>
      <c r="C280" s="271" t="s">
        <v>433</v>
      </c>
      <c r="D280" s="263" t="s">
        <v>434</v>
      </c>
      <c r="E280" s="264">
        <f>G280</f>
        <v>7670.8519999999999</v>
      </c>
      <c r="F280" s="264"/>
      <c r="G280" s="264">
        <f>2670.852+5000</f>
        <v>7670.8519999999999</v>
      </c>
      <c r="H280" s="264">
        <f>J280</f>
        <v>0</v>
      </c>
      <c r="I280" s="256">
        <f>L280-F280</f>
        <v>0</v>
      </c>
      <c r="J280" s="256">
        <f>M280-G280</f>
        <v>0</v>
      </c>
      <c r="K280" s="264">
        <f>M280</f>
        <v>7670.8519999999999</v>
      </c>
      <c r="L280" s="264"/>
      <c r="M280" s="264">
        <f>2670.852+5000</f>
        <v>7670.8519999999999</v>
      </c>
      <c r="N280" s="264">
        <f>P280</f>
        <v>0</v>
      </c>
      <c r="O280" s="256">
        <f>R280-L280</f>
        <v>0</v>
      </c>
      <c r="P280" s="256">
        <f>S280-M280</f>
        <v>0</v>
      </c>
      <c r="Q280" s="251">
        <f>S280</f>
        <v>7670.8519999999999</v>
      </c>
      <c r="R280" s="251"/>
      <c r="S280" s="251">
        <f>2670.852+5000</f>
        <v>7670.8519999999999</v>
      </c>
      <c r="T280" s="251">
        <f>V280</f>
        <v>0</v>
      </c>
      <c r="U280" s="251"/>
      <c r="V280" s="251"/>
      <c r="W280" s="251">
        <f>Y280</f>
        <v>0</v>
      </c>
      <c r="X280" s="257">
        <f>AA280-U280</f>
        <v>0</v>
      </c>
      <c r="Y280" s="257">
        <f>AB280-V280</f>
        <v>0</v>
      </c>
      <c r="Z280" s="251">
        <f>AB280</f>
        <v>0</v>
      </c>
      <c r="AA280" s="251"/>
      <c r="AB280" s="251"/>
      <c r="AC280" s="251">
        <f>AE280</f>
        <v>0</v>
      </c>
      <c r="AD280" s="251"/>
      <c r="AE280" s="251"/>
      <c r="AF280" s="251">
        <f>AH280</f>
        <v>0</v>
      </c>
      <c r="AG280" s="251"/>
      <c r="AH280" s="251"/>
      <c r="AI280" s="251"/>
      <c r="AJ280" s="251">
        <v>0</v>
      </c>
      <c r="AK280" s="251">
        <f t="shared" si="777"/>
        <v>0</v>
      </c>
      <c r="AL280" s="251">
        <f t="shared" si="777"/>
        <v>0</v>
      </c>
      <c r="AM280" s="251"/>
      <c r="AN280" s="251"/>
      <c r="AO280" s="251"/>
      <c r="AP280" s="251"/>
      <c r="AQ280" s="251"/>
      <c r="AR280" s="251"/>
      <c r="AS280" s="251">
        <f>AU280</f>
        <v>0</v>
      </c>
      <c r="AT280" s="251"/>
      <c r="AU280" s="251"/>
      <c r="AV280" s="251">
        <f>AX280</f>
        <v>0</v>
      </c>
      <c r="AW280" s="257">
        <f>AZ280-AT280</f>
        <v>0</v>
      </c>
      <c r="AX280" s="257">
        <f>BA280-AU280</f>
        <v>0</v>
      </c>
      <c r="AY280" s="251">
        <f>BA280</f>
        <v>0</v>
      </c>
      <c r="AZ280" s="251"/>
      <c r="BA280" s="251"/>
      <c r="BB280" s="251">
        <f>BD280</f>
        <v>0</v>
      </c>
      <c r="BC280" s="251"/>
      <c r="BD280" s="251"/>
      <c r="BE280" s="251">
        <f>BG280</f>
        <v>0</v>
      </c>
      <c r="BF280" s="257">
        <f>BW280-BC280</f>
        <v>0</v>
      </c>
      <c r="BG280" s="257">
        <f>BX280-BD280</f>
        <v>0</v>
      </c>
      <c r="BH280" s="251">
        <f>BJ280</f>
        <v>0</v>
      </c>
      <c r="BI280" s="251"/>
      <c r="BJ280" s="251"/>
      <c r="BK280" s="251"/>
      <c r="BL280" s="251"/>
      <c r="BM280" s="251"/>
      <c r="BN280" s="251"/>
      <c r="BO280" s="251"/>
      <c r="BP280" s="251"/>
      <c r="BQ280" s="251"/>
      <c r="BR280" s="251"/>
      <c r="BS280" s="251"/>
      <c r="BT280" s="251"/>
      <c r="BU280" s="251"/>
      <c r="BV280" s="251">
        <f>BX280</f>
        <v>0</v>
      </c>
      <c r="BW280" s="251"/>
      <c r="BX280" s="251"/>
      <c r="BY280" s="251">
        <f>CA280</f>
        <v>0</v>
      </c>
      <c r="BZ280" s="257">
        <f>CC280-BW280</f>
        <v>0</v>
      </c>
      <c r="CA280" s="257">
        <f>CD280-BX280</f>
        <v>0</v>
      </c>
      <c r="CB280" s="171">
        <f t="shared" si="790"/>
        <v>0</v>
      </c>
      <c r="CC280" s="251"/>
      <c r="CD280" s="251"/>
      <c r="CE280" s="251"/>
      <c r="CF280" s="251"/>
      <c r="CG280" s="251"/>
      <c r="CH280" s="251">
        <f>CJ280</f>
        <v>0</v>
      </c>
      <c r="CI280" s="251"/>
      <c r="CJ280" s="251"/>
      <c r="CK280" s="251">
        <f>CM280</f>
        <v>0</v>
      </c>
      <c r="CL280" s="257">
        <f>CR280-CI280</f>
        <v>0</v>
      </c>
      <c r="CM280" s="257">
        <f>CS280-CJ280</f>
        <v>0</v>
      </c>
      <c r="CN280" s="257"/>
      <c r="CO280" s="257"/>
      <c r="CP280" s="257"/>
      <c r="CQ280" s="251">
        <f>CS280</f>
        <v>0</v>
      </c>
      <c r="CR280" s="251"/>
      <c r="CS280" s="251"/>
      <c r="CT280" s="251">
        <f>CV280</f>
        <v>0</v>
      </c>
      <c r="CU280" s="251"/>
      <c r="CV280" s="251"/>
      <c r="CW280" s="251"/>
      <c r="CX280" s="251"/>
      <c r="CY280" s="251"/>
      <c r="CZ280" s="251">
        <f>DB280</f>
        <v>0</v>
      </c>
      <c r="DA280" s="251"/>
      <c r="DB280" s="251"/>
      <c r="DC280" s="251"/>
      <c r="DD280" s="251"/>
      <c r="DE280" s="251"/>
      <c r="DF280" s="251"/>
      <c r="DG280" s="251"/>
      <c r="DH280" s="251"/>
      <c r="DI280" s="251"/>
      <c r="DJ280" s="251"/>
      <c r="DK280" s="251"/>
      <c r="DL280" s="251"/>
      <c r="DM280" s="251">
        <f t="shared" si="796"/>
        <v>0</v>
      </c>
      <c r="DN280" s="577" t="e">
        <f t="shared" si="787"/>
        <v>#DIV/0!</v>
      </c>
      <c r="DO280" s="251"/>
      <c r="DP280" s="251"/>
      <c r="DQ280" s="251"/>
      <c r="DR280" s="471">
        <f t="shared" si="788"/>
        <v>0</v>
      </c>
      <c r="DS280" s="577" t="e">
        <f t="shared" si="780"/>
        <v>#DIV/0!</v>
      </c>
      <c r="DT280" s="251"/>
      <c r="DU280" s="251"/>
      <c r="DV280" s="251"/>
      <c r="DW280" s="251"/>
      <c r="DX280" s="251"/>
      <c r="DY280" s="160" t="e">
        <f t="shared" si="781"/>
        <v>#DIV/0!</v>
      </c>
      <c r="DZ280" s="251"/>
      <c r="EA280" s="176"/>
      <c r="EB280" s="251"/>
      <c r="EC280" s="176"/>
      <c r="ED280" s="251"/>
      <c r="EE280" s="176">
        <f t="shared" si="791"/>
        <v>0</v>
      </c>
      <c r="EF280" s="251"/>
      <c r="EG280" s="469" t="e">
        <f t="shared" si="782"/>
        <v>#DIV/0!</v>
      </c>
      <c r="EH280" s="469" t="e">
        <f t="shared" si="789"/>
        <v>#DIV/0!</v>
      </c>
      <c r="EI280" s="469"/>
      <c r="EJ280" s="469"/>
      <c r="EK280" s="469"/>
      <c r="EL280" s="469"/>
      <c r="EM280" s="469"/>
      <c r="EN280" s="251"/>
      <c r="EO280" s="469" t="e">
        <f t="shared" si="792"/>
        <v>#DIV/0!</v>
      </c>
      <c r="EP280" s="251"/>
      <c r="EQ280" s="469" t="e">
        <f t="shared" si="793"/>
        <v>#DIV/0!</v>
      </c>
      <c r="ER280" s="251"/>
      <c r="ES280" s="272" t="e">
        <f t="shared" si="783"/>
        <v>#DIV/0!</v>
      </c>
      <c r="ET280" s="251"/>
      <c r="EU280" s="171">
        <f t="shared" si="714"/>
        <v>0</v>
      </c>
      <c r="EV280" s="653" t="e">
        <f t="shared" si="794"/>
        <v>#DIV/0!</v>
      </c>
      <c r="EW280" s="654"/>
      <c r="EX280" s="251"/>
      <c r="EY280" s="171">
        <f t="shared" si="795"/>
        <v>0</v>
      </c>
      <c r="EZ280" s="264"/>
      <c r="FA280" s="469" t="e">
        <f t="shared" si="786"/>
        <v>#DIV/0!</v>
      </c>
      <c r="FB280" s="251"/>
      <c r="FC280" s="251"/>
      <c r="FD280" s="251"/>
      <c r="FE280" s="251"/>
      <c r="FF280" s="264"/>
      <c r="FG280" s="251"/>
      <c r="FH280" s="251"/>
      <c r="FI280" s="251"/>
      <c r="FJ280" s="251"/>
      <c r="FK280" s="251"/>
      <c r="FL280" s="251"/>
      <c r="FM280" s="251"/>
      <c r="FN280" s="251"/>
      <c r="FO280" s="267"/>
      <c r="FP280" s="148"/>
      <c r="FQ280" s="148"/>
      <c r="FR280" s="148"/>
      <c r="FS280" s="148"/>
      <c r="FT280" s="148"/>
      <c r="FU280" s="148"/>
      <c r="FV280" s="148"/>
    </row>
    <row r="281" spans="2:178" s="562" customFormat="1" ht="41.25" customHeight="1" x14ac:dyDescent="0.25">
      <c r="B281" s="558" t="s">
        <v>353</v>
      </c>
      <c r="C281" s="241" t="s">
        <v>435</v>
      </c>
      <c r="D281" s="231"/>
      <c r="E281" s="232"/>
      <c r="F281" s="232"/>
      <c r="G281" s="232"/>
      <c r="H281" s="232"/>
      <c r="I281" s="232"/>
      <c r="J281" s="232"/>
      <c r="K281" s="232"/>
      <c r="L281" s="232"/>
      <c r="M281" s="232"/>
      <c r="N281" s="232"/>
      <c r="O281" s="232"/>
      <c r="P281" s="232"/>
      <c r="Q281" s="233"/>
      <c r="R281" s="233"/>
      <c r="S281" s="233"/>
      <c r="T281" s="233"/>
      <c r="U281" s="233"/>
      <c r="V281" s="233"/>
      <c r="W281" s="233"/>
      <c r="X281" s="233"/>
      <c r="Y281" s="233"/>
      <c r="Z281" s="233"/>
      <c r="AA281" s="233"/>
      <c r="AB281" s="233"/>
      <c r="AC281" s="233"/>
      <c r="AD281" s="233"/>
      <c r="AE281" s="233"/>
      <c r="AF281" s="233"/>
      <c r="AG281" s="233"/>
      <c r="AH281" s="233"/>
      <c r="AI281" s="233"/>
      <c r="AJ281" s="233"/>
      <c r="AK281" s="233"/>
      <c r="AL281" s="233"/>
      <c r="AM281" s="233"/>
      <c r="AN281" s="233"/>
      <c r="AO281" s="233"/>
      <c r="AP281" s="233"/>
      <c r="AQ281" s="233"/>
      <c r="AR281" s="233"/>
      <c r="AS281" s="233"/>
      <c r="AT281" s="233"/>
      <c r="AU281" s="233"/>
      <c r="AV281" s="233"/>
      <c r="AW281" s="233"/>
      <c r="AX281" s="233"/>
      <c r="AY281" s="233"/>
      <c r="AZ281" s="233"/>
      <c r="BA281" s="233"/>
      <c r="BB281" s="233"/>
      <c r="BC281" s="233"/>
      <c r="BD281" s="233"/>
      <c r="BE281" s="233"/>
      <c r="BF281" s="233"/>
      <c r="BG281" s="233"/>
      <c r="BH281" s="233"/>
      <c r="BI281" s="233"/>
      <c r="BJ281" s="233"/>
      <c r="BK281" s="233"/>
      <c r="BL281" s="233"/>
      <c r="BM281" s="233"/>
      <c r="BN281" s="233"/>
      <c r="BO281" s="233"/>
      <c r="BP281" s="233"/>
      <c r="BQ281" s="233"/>
      <c r="BR281" s="233"/>
      <c r="BS281" s="233"/>
      <c r="BT281" s="233"/>
      <c r="BU281" s="233"/>
      <c r="BV281" s="233"/>
      <c r="BW281" s="233"/>
      <c r="BX281" s="233"/>
      <c r="BY281" s="233"/>
      <c r="BZ281" s="233"/>
      <c r="CA281" s="233"/>
      <c r="CB281" s="170">
        <f t="shared" si="790"/>
        <v>100000</v>
      </c>
      <c r="CC281" s="233"/>
      <c r="CD281" s="233">
        <v>100000</v>
      </c>
      <c r="CE281" s="233"/>
      <c r="CF281" s="233"/>
      <c r="CG281" s="233"/>
      <c r="CH281" s="233"/>
      <c r="CI281" s="233"/>
      <c r="CJ281" s="233"/>
      <c r="CK281" s="233"/>
      <c r="CL281" s="233"/>
      <c r="CM281" s="233"/>
      <c r="CN281" s="233"/>
      <c r="CO281" s="233"/>
      <c r="CP281" s="233"/>
      <c r="CQ281" s="233"/>
      <c r="CR281" s="233"/>
      <c r="CS281" s="233"/>
      <c r="CT281" s="233">
        <v>0</v>
      </c>
      <c r="CU281" s="233"/>
      <c r="CV281" s="233">
        <v>0</v>
      </c>
      <c r="CW281" s="233">
        <f>CX281+CY281</f>
        <v>100000</v>
      </c>
      <c r="CX281" s="233"/>
      <c r="CY281" s="233">
        <f>CD281</f>
        <v>100000</v>
      </c>
      <c r="CZ281" s="233"/>
      <c r="DA281" s="233"/>
      <c r="DB281" s="233">
        <v>0</v>
      </c>
      <c r="DC281" s="233"/>
      <c r="DD281" s="233"/>
      <c r="DE281" s="233"/>
      <c r="DF281" s="233">
        <v>0</v>
      </c>
      <c r="DG281" s="233"/>
      <c r="DH281" s="233">
        <v>0</v>
      </c>
      <c r="DI281" s="233">
        <f>DL281</f>
        <v>97500</v>
      </c>
      <c r="DJ281" s="233">
        <v>0</v>
      </c>
      <c r="DK281" s="233">
        <v>0</v>
      </c>
      <c r="DL281" s="233">
        <v>97500</v>
      </c>
      <c r="DM281" s="233">
        <f t="shared" si="796"/>
        <v>97500</v>
      </c>
      <c r="DN281" s="663">
        <f t="shared" si="787"/>
        <v>1</v>
      </c>
      <c r="DO281" s="233"/>
      <c r="DP281" s="233"/>
      <c r="DQ281" s="233">
        <f>DL281</f>
        <v>97500</v>
      </c>
      <c r="DR281" s="233">
        <v>0</v>
      </c>
      <c r="DS281" s="663">
        <f t="shared" si="780"/>
        <v>0</v>
      </c>
      <c r="DT281" s="233"/>
      <c r="DU281" s="233"/>
      <c r="DV281" s="233">
        <v>0</v>
      </c>
      <c r="DW281" s="233"/>
      <c r="DX281" s="233">
        <f>ED281</f>
        <v>97500</v>
      </c>
      <c r="DY281" s="280">
        <f t="shared" si="781"/>
        <v>1</v>
      </c>
      <c r="DZ281" s="233">
        <v>0</v>
      </c>
      <c r="EA281" s="280">
        <v>0</v>
      </c>
      <c r="EB281" s="233">
        <v>0</v>
      </c>
      <c r="EC281" s="280">
        <v>0</v>
      </c>
      <c r="ED281" s="233">
        <f>ER281</f>
        <v>97500</v>
      </c>
      <c r="EE281" s="280">
        <f t="shared" si="791"/>
        <v>0</v>
      </c>
      <c r="EF281" s="233">
        <f>ER281</f>
        <v>97500</v>
      </c>
      <c r="EG281" s="427">
        <f t="shared" si="782"/>
        <v>1</v>
      </c>
      <c r="EH281" s="427">
        <f t="shared" si="789"/>
        <v>1</v>
      </c>
      <c r="EI281" s="427"/>
      <c r="EJ281" s="427"/>
      <c r="EK281" s="427"/>
      <c r="EL281" s="427"/>
      <c r="EM281" s="427"/>
      <c r="EN281" s="233">
        <v>0</v>
      </c>
      <c r="EO281" s="427">
        <v>0</v>
      </c>
      <c r="EP281" s="233">
        <v>0</v>
      </c>
      <c r="EQ281" s="427">
        <v>0</v>
      </c>
      <c r="ER281" s="233">
        <f>DQ281</f>
        <v>97500</v>
      </c>
      <c r="ES281" s="427">
        <f t="shared" si="783"/>
        <v>1</v>
      </c>
      <c r="ET281" s="233">
        <v>0</v>
      </c>
      <c r="EU281" s="170">
        <f t="shared" si="714"/>
        <v>0</v>
      </c>
      <c r="EV281" s="664">
        <f t="shared" si="794"/>
        <v>0</v>
      </c>
      <c r="EW281" s="665">
        <v>0</v>
      </c>
      <c r="EX281" s="233">
        <v>0</v>
      </c>
      <c r="EY281" s="170">
        <f>DL281-ER281</f>
        <v>0</v>
      </c>
      <c r="EZ281" s="232">
        <f>FF281</f>
        <v>97500</v>
      </c>
      <c r="FA281" s="427">
        <f t="shared" si="786"/>
        <v>1</v>
      </c>
      <c r="FB281" s="233"/>
      <c r="FC281" s="233"/>
      <c r="FD281" s="233"/>
      <c r="FE281" s="233"/>
      <c r="FF281" s="232">
        <v>97500</v>
      </c>
      <c r="FG281" s="233"/>
      <c r="FH281" s="233"/>
      <c r="FI281" s="233"/>
      <c r="FJ281" s="233"/>
      <c r="FK281" s="233"/>
      <c r="FL281" s="233"/>
      <c r="FM281" s="233"/>
      <c r="FN281" s="233"/>
      <c r="FO281" s="239"/>
      <c r="FP281" s="240"/>
      <c r="FQ281" s="240"/>
      <c r="FR281" s="240"/>
      <c r="FS281" s="240"/>
      <c r="FT281" s="240"/>
      <c r="FU281" s="240"/>
      <c r="FV281" s="240"/>
    </row>
    <row r="282" spans="2:178" s="562" customFormat="1" ht="60" customHeight="1" thickBot="1" x14ac:dyDescent="0.3">
      <c r="B282" s="666" t="s">
        <v>436</v>
      </c>
      <c r="C282" s="667" t="s">
        <v>437</v>
      </c>
      <c r="D282" s="668"/>
      <c r="E282" s="669"/>
      <c r="F282" s="669"/>
      <c r="G282" s="669"/>
      <c r="H282" s="669"/>
      <c r="I282" s="669"/>
      <c r="J282" s="669"/>
      <c r="K282" s="669"/>
      <c r="L282" s="669"/>
      <c r="M282" s="669"/>
      <c r="N282" s="669"/>
      <c r="O282" s="669"/>
      <c r="P282" s="669"/>
      <c r="Q282" s="670"/>
      <c r="R282" s="670"/>
      <c r="S282" s="670"/>
      <c r="T282" s="670"/>
      <c r="U282" s="670"/>
      <c r="V282" s="670"/>
      <c r="W282" s="670"/>
      <c r="X282" s="670"/>
      <c r="Y282" s="670"/>
      <c r="Z282" s="670"/>
      <c r="AA282" s="670"/>
      <c r="AB282" s="670"/>
      <c r="AC282" s="670"/>
      <c r="AD282" s="670"/>
      <c r="AE282" s="670"/>
      <c r="AF282" s="670"/>
      <c r="AG282" s="670"/>
      <c r="AH282" s="670"/>
      <c r="AI282" s="670"/>
      <c r="AJ282" s="670"/>
      <c r="AK282" s="670"/>
      <c r="AL282" s="670"/>
      <c r="AM282" s="670"/>
      <c r="AN282" s="670"/>
      <c r="AO282" s="670"/>
      <c r="AP282" s="670"/>
      <c r="AQ282" s="670"/>
      <c r="AR282" s="670"/>
      <c r="AS282" s="670"/>
      <c r="AT282" s="670"/>
      <c r="AU282" s="670"/>
      <c r="AV282" s="670"/>
      <c r="AW282" s="670"/>
      <c r="AX282" s="670"/>
      <c r="AY282" s="670"/>
      <c r="AZ282" s="670"/>
      <c r="BA282" s="670"/>
      <c r="BB282" s="670"/>
      <c r="BC282" s="670"/>
      <c r="BD282" s="670"/>
      <c r="BE282" s="670"/>
      <c r="BF282" s="670"/>
      <c r="BG282" s="670"/>
      <c r="BH282" s="670"/>
      <c r="BI282" s="670"/>
      <c r="BJ282" s="670"/>
      <c r="BK282" s="670"/>
      <c r="BL282" s="670"/>
      <c r="BM282" s="670"/>
      <c r="BN282" s="670"/>
      <c r="BO282" s="670"/>
      <c r="BP282" s="670"/>
      <c r="BQ282" s="670"/>
      <c r="BR282" s="670"/>
      <c r="BS282" s="670"/>
      <c r="BT282" s="670"/>
      <c r="BU282" s="670"/>
      <c r="BV282" s="670"/>
      <c r="BW282" s="670"/>
      <c r="BX282" s="670"/>
      <c r="BY282" s="670"/>
      <c r="BZ282" s="670"/>
      <c r="CA282" s="670"/>
      <c r="CB282" s="671"/>
      <c r="CC282" s="670"/>
      <c r="CD282" s="670"/>
      <c r="CE282" s="670"/>
      <c r="CF282" s="670"/>
      <c r="CG282" s="670"/>
      <c r="CH282" s="670"/>
      <c r="CI282" s="670"/>
      <c r="CJ282" s="670"/>
      <c r="CK282" s="670"/>
      <c r="CL282" s="670"/>
      <c r="CM282" s="670"/>
      <c r="CN282" s="670"/>
      <c r="CO282" s="670"/>
      <c r="CP282" s="670"/>
      <c r="CQ282" s="670"/>
      <c r="CR282" s="670"/>
      <c r="CS282" s="670"/>
      <c r="CT282" s="670"/>
      <c r="CU282" s="670"/>
      <c r="CV282" s="670"/>
      <c r="CW282" s="670">
        <f>CX282+CY282</f>
        <v>10339.74</v>
      </c>
      <c r="CX282" s="670"/>
      <c r="CY282" s="670">
        <v>10339.74</v>
      </c>
      <c r="CZ282" s="670"/>
      <c r="DA282" s="670"/>
      <c r="DB282" s="670"/>
      <c r="DC282" s="670"/>
      <c r="DD282" s="670"/>
      <c r="DE282" s="670"/>
      <c r="DF282" s="670">
        <f>DG282+DH282</f>
        <v>0</v>
      </c>
      <c r="DG282" s="670"/>
      <c r="DH282" s="670">
        <f>DL282-CY282</f>
        <v>0</v>
      </c>
      <c r="DI282" s="670">
        <f>DL282</f>
        <v>10339.74</v>
      </c>
      <c r="DJ282" s="670">
        <v>0</v>
      </c>
      <c r="DK282" s="670">
        <v>0</v>
      </c>
      <c r="DL282" s="670">
        <v>10339.74</v>
      </c>
      <c r="DM282" s="670">
        <f t="shared" si="796"/>
        <v>9247.4390000000003</v>
      </c>
      <c r="DN282" s="672">
        <f t="shared" si="787"/>
        <v>0.89435894906448332</v>
      </c>
      <c r="DO282" s="670"/>
      <c r="DP282" s="670"/>
      <c r="DQ282" s="670">
        <f>'[8]18.12.2019'!$GB$257</f>
        <v>9247.4390000000003</v>
      </c>
      <c r="DR282" s="670">
        <f>DV282</f>
        <v>1092.3009999999995</v>
      </c>
      <c r="DS282" s="672">
        <f t="shared" si="780"/>
        <v>0.11811929767798408</v>
      </c>
      <c r="DT282" s="670"/>
      <c r="DU282" s="670"/>
      <c r="DV282" s="670">
        <f>DL282-DQ282</f>
        <v>1092.3009999999995</v>
      </c>
      <c r="DW282" s="670"/>
      <c r="DX282" s="670">
        <f>ED282</f>
        <v>0</v>
      </c>
      <c r="DY282" s="673">
        <f t="shared" si="781"/>
        <v>0</v>
      </c>
      <c r="DZ282" s="670">
        <v>0</v>
      </c>
      <c r="EA282" s="673">
        <v>0</v>
      </c>
      <c r="EB282" s="670">
        <v>0</v>
      </c>
      <c r="EC282" s="673">
        <v>0</v>
      </c>
      <c r="ED282" s="670">
        <v>0</v>
      </c>
      <c r="EE282" s="673">
        <f t="shared" si="791"/>
        <v>0</v>
      </c>
      <c r="EF282" s="670">
        <f t="shared" ref="EF282:EF284" si="797">ER282</f>
        <v>9247.4390000000003</v>
      </c>
      <c r="EG282" s="674">
        <f t="shared" si="782"/>
        <v>0.89435894906448332</v>
      </c>
      <c r="EH282" s="674">
        <f t="shared" si="789"/>
        <v>1</v>
      </c>
      <c r="EI282" s="674"/>
      <c r="EJ282" s="674"/>
      <c r="EK282" s="674"/>
      <c r="EL282" s="674"/>
      <c r="EM282" s="674"/>
      <c r="EN282" s="670">
        <v>0</v>
      </c>
      <c r="EO282" s="674">
        <v>0</v>
      </c>
      <c r="EP282" s="670">
        <v>0</v>
      </c>
      <c r="EQ282" s="674">
        <v>0</v>
      </c>
      <c r="ER282" s="670">
        <v>9247.4390000000003</v>
      </c>
      <c r="ES282" s="674">
        <f t="shared" si="783"/>
        <v>0.89435894906448332</v>
      </c>
      <c r="ET282" s="670"/>
      <c r="EU282" s="671">
        <f t="shared" si="714"/>
        <v>1092.3009999999995</v>
      </c>
      <c r="EV282" s="675">
        <f t="shared" si="794"/>
        <v>0.10564105093551671</v>
      </c>
      <c r="EW282" s="665">
        <v>0</v>
      </c>
      <c r="EX282" s="233">
        <v>0</v>
      </c>
      <c r="EY282" s="170">
        <f>DL282-ER282</f>
        <v>1092.3009999999995</v>
      </c>
      <c r="EZ282" s="232">
        <f>FF282</f>
        <v>9247.4390000000003</v>
      </c>
      <c r="FA282" s="427">
        <f t="shared" si="786"/>
        <v>0.89435894906448332</v>
      </c>
      <c r="FB282" s="233"/>
      <c r="FC282" s="233"/>
      <c r="FD282" s="233"/>
      <c r="FE282" s="233"/>
      <c r="FF282" s="232">
        <f>ER282</f>
        <v>9247.4390000000003</v>
      </c>
      <c r="FG282" s="233"/>
      <c r="FH282" s="233"/>
      <c r="FI282" s="233"/>
      <c r="FJ282" s="233"/>
      <c r="FK282" s="233"/>
      <c r="FL282" s="233"/>
      <c r="FM282" s="233"/>
      <c r="FN282" s="233"/>
      <c r="FO282" s="239" t="e">
        <f>#REF!</f>
        <v>#REF!</v>
      </c>
      <c r="FP282" s="240"/>
      <c r="FQ282" s="240"/>
      <c r="FR282" s="240"/>
      <c r="FS282" s="240"/>
      <c r="FT282" s="240"/>
      <c r="FU282" s="240"/>
      <c r="FV282" s="240"/>
    </row>
    <row r="283" spans="2:178" s="149" customFormat="1" ht="36.75" hidden="1" customHeight="1" x14ac:dyDescent="0.25">
      <c r="B283" s="676" t="s">
        <v>438</v>
      </c>
      <c r="C283" s="677" t="s">
        <v>439</v>
      </c>
      <c r="D283" s="678"/>
      <c r="E283" s="679"/>
      <c r="F283" s="679"/>
      <c r="G283" s="679"/>
      <c r="H283" s="679"/>
      <c r="I283" s="680"/>
      <c r="J283" s="680"/>
      <c r="K283" s="679"/>
      <c r="L283" s="679"/>
      <c r="M283" s="679"/>
      <c r="N283" s="679"/>
      <c r="O283" s="680"/>
      <c r="P283" s="680"/>
      <c r="Q283" s="681"/>
      <c r="R283" s="681"/>
      <c r="S283" s="681"/>
      <c r="T283" s="681"/>
      <c r="U283" s="681"/>
      <c r="V283" s="681"/>
      <c r="W283" s="681"/>
      <c r="X283" s="682"/>
      <c r="Y283" s="682"/>
      <c r="Z283" s="681"/>
      <c r="AA283" s="681"/>
      <c r="AB283" s="681"/>
      <c r="AC283" s="681"/>
      <c r="AD283" s="681"/>
      <c r="AE283" s="681"/>
      <c r="AF283" s="681"/>
      <c r="AG283" s="681"/>
      <c r="AH283" s="681"/>
      <c r="AI283" s="681"/>
      <c r="AJ283" s="681"/>
      <c r="AK283" s="681"/>
      <c r="AL283" s="681"/>
      <c r="AM283" s="681"/>
      <c r="AN283" s="681"/>
      <c r="AO283" s="681"/>
      <c r="AP283" s="681"/>
      <c r="AQ283" s="681"/>
      <c r="AR283" s="681"/>
      <c r="AS283" s="681"/>
      <c r="AT283" s="681"/>
      <c r="AU283" s="681"/>
      <c r="AV283" s="681"/>
      <c r="AW283" s="682"/>
      <c r="AX283" s="682"/>
      <c r="AY283" s="681"/>
      <c r="AZ283" s="681"/>
      <c r="BA283" s="681"/>
      <c r="BB283" s="681"/>
      <c r="BC283" s="681"/>
      <c r="BD283" s="681"/>
      <c r="BE283" s="681"/>
      <c r="BF283" s="682"/>
      <c r="BG283" s="682"/>
      <c r="BH283" s="681"/>
      <c r="BI283" s="681"/>
      <c r="BJ283" s="681"/>
      <c r="BK283" s="681"/>
      <c r="BL283" s="681"/>
      <c r="BM283" s="681"/>
      <c r="BN283" s="681"/>
      <c r="BO283" s="681"/>
      <c r="BP283" s="681"/>
      <c r="BQ283" s="681"/>
      <c r="BR283" s="681"/>
      <c r="BS283" s="681"/>
      <c r="BT283" s="681"/>
      <c r="BU283" s="681"/>
      <c r="BV283" s="681"/>
      <c r="BW283" s="681"/>
      <c r="BX283" s="681"/>
      <c r="BY283" s="681"/>
      <c r="BZ283" s="682"/>
      <c r="CA283" s="682"/>
      <c r="CB283" s="683">
        <f>CD283</f>
        <v>0</v>
      </c>
      <c r="CC283" s="681"/>
      <c r="CD283" s="681">
        <v>0</v>
      </c>
      <c r="CE283" s="681"/>
      <c r="CF283" s="681"/>
      <c r="CG283" s="681"/>
      <c r="CH283" s="681"/>
      <c r="CI283" s="681"/>
      <c r="CJ283" s="681"/>
      <c r="CK283" s="681"/>
      <c r="CL283" s="682"/>
      <c r="CM283" s="682"/>
      <c r="CN283" s="682"/>
      <c r="CO283" s="682"/>
      <c r="CP283" s="682"/>
      <c r="CQ283" s="681"/>
      <c r="CR283" s="681"/>
      <c r="CS283" s="681"/>
      <c r="CT283" s="681"/>
      <c r="CU283" s="681"/>
      <c r="CV283" s="681"/>
      <c r="CW283" s="681">
        <f>CX283+CY283</f>
        <v>0</v>
      </c>
      <c r="CX283" s="681"/>
      <c r="CY283" s="681">
        <v>0</v>
      </c>
      <c r="CZ283" s="681">
        <f>DA283+DB283</f>
        <v>100000</v>
      </c>
      <c r="DA283" s="681"/>
      <c r="DB283" s="681">
        <v>100000</v>
      </c>
      <c r="DC283" s="681"/>
      <c r="DD283" s="681"/>
      <c r="DE283" s="681"/>
      <c r="DF283" s="681">
        <v>0</v>
      </c>
      <c r="DG283" s="681"/>
      <c r="DH283" s="681">
        <v>0</v>
      </c>
      <c r="DI283" s="681">
        <v>0</v>
      </c>
      <c r="DJ283" s="681"/>
      <c r="DK283" s="681"/>
      <c r="DL283" s="681">
        <v>0</v>
      </c>
      <c r="DM283" s="684">
        <f t="shared" si="796"/>
        <v>0</v>
      </c>
      <c r="DN283" s="681"/>
      <c r="DO283" s="681"/>
      <c r="DP283" s="681"/>
      <c r="DQ283" s="681">
        <f t="shared" ref="DQ283" si="798">DL283</f>
        <v>0</v>
      </c>
      <c r="DR283" s="681"/>
      <c r="DS283" s="681"/>
      <c r="DT283" s="681"/>
      <c r="DU283" s="681"/>
      <c r="DV283" s="681"/>
      <c r="DW283" s="681"/>
      <c r="DX283" s="681">
        <v>0</v>
      </c>
      <c r="DY283" s="645" t="e">
        <f t="shared" si="781"/>
        <v>#DIV/0!</v>
      </c>
      <c r="DZ283" s="681"/>
      <c r="EA283" s="681"/>
      <c r="EB283" s="681"/>
      <c r="EC283" s="681"/>
      <c r="ED283" s="681"/>
      <c r="EE283" s="681">
        <v>0</v>
      </c>
      <c r="EF283" s="684">
        <f t="shared" si="797"/>
        <v>0</v>
      </c>
      <c r="EG283" s="681"/>
      <c r="EH283" s="681"/>
      <c r="EI283" s="681"/>
      <c r="EJ283" s="681"/>
      <c r="EK283" s="681"/>
      <c r="EL283" s="681"/>
      <c r="EM283" s="681"/>
      <c r="EN283" s="681"/>
      <c r="EO283" s="681"/>
      <c r="EP283" s="681"/>
      <c r="EQ283" s="681"/>
      <c r="ER283" s="681"/>
      <c r="ES283" s="681">
        <v>0</v>
      </c>
      <c r="ET283" s="681">
        <v>100000</v>
      </c>
      <c r="EU283" s="320">
        <f t="shared" si="714"/>
        <v>0</v>
      </c>
      <c r="EV283" s="685" t="e">
        <f t="shared" si="785"/>
        <v>#DIV/0!</v>
      </c>
      <c r="EW283" s="233"/>
      <c r="EX283" s="233"/>
      <c r="EY283" s="233"/>
      <c r="EZ283" s="233"/>
      <c r="FA283" s="233"/>
      <c r="FB283" s="233"/>
      <c r="FC283" s="233"/>
      <c r="FD283" s="233"/>
      <c r="FE283" s="233"/>
      <c r="FF283" s="233"/>
      <c r="FG283" s="233">
        <v>0</v>
      </c>
      <c r="FH283" s="233"/>
      <c r="FI283" s="233"/>
      <c r="FJ283" s="233"/>
      <c r="FK283" s="233"/>
      <c r="FL283" s="233"/>
      <c r="FM283" s="233"/>
      <c r="FN283" s="233"/>
      <c r="FO283" s="239">
        <v>0</v>
      </c>
      <c r="FP283" s="148"/>
      <c r="FQ283" s="148"/>
      <c r="FR283" s="148"/>
      <c r="FS283" s="148"/>
      <c r="FT283" s="148"/>
      <c r="FU283" s="148"/>
      <c r="FV283" s="148"/>
    </row>
    <row r="284" spans="2:178" s="278" customFormat="1" ht="189.75" hidden="1" customHeight="1" x14ac:dyDescent="0.25">
      <c r="B284" s="686" t="s">
        <v>94</v>
      </c>
      <c r="C284" s="687" t="s">
        <v>440</v>
      </c>
      <c r="D284" s="688"/>
      <c r="E284" s="689"/>
      <c r="F284" s="689"/>
      <c r="G284" s="689"/>
      <c r="H284" s="689"/>
      <c r="I284" s="625"/>
      <c r="J284" s="625"/>
      <c r="K284" s="689"/>
      <c r="L284" s="689"/>
      <c r="M284" s="689"/>
      <c r="N284" s="689"/>
      <c r="O284" s="625"/>
      <c r="P284" s="625"/>
      <c r="Q284" s="690"/>
      <c r="R284" s="690"/>
      <c r="S284" s="690"/>
      <c r="T284" s="690"/>
      <c r="U284" s="690"/>
      <c r="V284" s="690"/>
      <c r="W284" s="690"/>
      <c r="X284" s="627"/>
      <c r="Y284" s="627"/>
      <c r="Z284" s="690"/>
      <c r="AA284" s="690"/>
      <c r="AB284" s="690"/>
      <c r="AC284" s="690"/>
      <c r="AD284" s="690"/>
      <c r="AE284" s="690"/>
      <c r="AF284" s="690"/>
      <c r="AG284" s="690"/>
      <c r="AH284" s="690"/>
      <c r="AI284" s="690"/>
      <c r="AJ284" s="690"/>
      <c r="AK284" s="690"/>
      <c r="AL284" s="690"/>
      <c r="AM284" s="690"/>
      <c r="AN284" s="690"/>
      <c r="AO284" s="690"/>
      <c r="AP284" s="690"/>
      <c r="AQ284" s="690"/>
      <c r="AR284" s="690"/>
      <c r="AS284" s="690"/>
      <c r="AT284" s="690"/>
      <c r="AU284" s="690"/>
      <c r="AV284" s="690"/>
      <c r="AW284" s="627"/>
      <c r="AX284" s="627"/>
      <c r="AY284" s="690"/>
      <c r="AZ284" s="690"/>
      <c r="BA284" s="690"/>
      <c r="BB284" s="690"/>
      <c r="BC284" s="690"/>
      <c r="BD284" s="690"/>
      <c r="BE284" s="690"/>
      <c r="BF284" s="627"/>
      <c r="BG284" s="627"/>
      <c r="BH284" s="690"/>
      <c r="BI284" s="690"/>
      <c r="BJ284" s="690"/>
      <c r="BK284" s="690"/>
      <c r="BL284" s="690"/>
      <c r="BM284" s="690"/>
      <c r="BN284" s="690"/>
      <c r="BO284" s="690"/>
      <c r="BP284" s="690"/>
      <c r="BQ284" s="690"/>
      <c r="BR284" s="690"/>
      <c r="BS284" s="690"/>
      <c r="BT284" s="690"/>
      <c r="BU284" s="690"/>
      <c r="BV284" s="690"/>
      <c r="BW284" s="690"/>
      <c r="BX284" s="690"/>
      <c r="BY284" s="690"/>
      <c r="BZ284" s="627"/>
      <c r="CA284" s="627"/>
      <c r="CB284" s="328">
        <f>CD284</f>
        <v>0</v>
      </c>
      <c r="CC284" s="690"/>
      <c r="CD284" s="690">
        <v>0</v>
      </c>
      <c r="CE284" s="690"/>
      <c r="CF284" s="690"/>
      <c r="CG284" s="690"/>
      <c r="CH284" s="690"/>
      <c r="CI284" s="690"/>
      <c r="CJ284" s="690"/>
      <c r="CK284" s="690"/>
      <c r="CL284" s="627"/>
      <c r="CM284" s="627"/>
      <c r="CN284" s="627"/>
      <c r="CO284" s="627"/>
      <c r="CP284" s="627"/>
      <c r="CQ284" s="690"/>
      <c r="CR284" s="690"/>
      <c r="CS284" s="690"/>
      <c r="CT284" s="690">
        <f>CU284+CV284</f>
        <v>0</v>
      </c>
      <c r="CU284" s="690"/>
      <c r="CV284" s="690">
        <f>CY284-CD284</f>
        <v>0</v>
      </c>
      <c r="CW284" s="690">
        <f>CX284+CY284</f>
        <v>0</v>
      </c>
      <c r="CX284" s="690"/>
      <c r="CY284" s="690">
        <v>0</v>
      </c>
      <c r="CZ284" s="690">
        <f>DA284+DB284</f>
        <v>0</v>
      </c>
      <c r="DA284" s="690"/>
      <c r="DB284" s="690">
        <v>0</v>
      </c>
      <c r="DC284" s="690">
        <f>DD284+DE284</f>
        <v>0</v>
      </c>
      <c r="DD284" s="690"/>
      <c r="DE284" s="690">
        <f>ET284-DB284</f>
        <v>0</v>
      </c>
      <c r="DF284" s="690">
        <v>0</v>
      </c>
      <c r="DG284" s="690"/>
      <c r="DH284" s="690"/>
      <c r="DI284" s="690">
        <v>0</v>
      </c>
      <c r="DJ284" s="690"/>
      <c r="DK284" s="690"/>
      <c r="DL284" s="690"/>
      <c r="DM284" s="690"/>
      <c r="DN284" s="690"/>
      <c r="DO284" s="690"/>
      <c r="DP284" s="690"/>
      <c r="DQ284" s="690"/>
      <c r="DR284" s="690"/>
      <c r="DS284" s="690"/>
      <c r="DT284" s="690"/>
      <c r="DU284" s="690"/>
      <c r="DV284" s="690"/>
      <c r="DW284" s="690"/>
      <c r="DX284" s="690"/>
      <c r="DY284" s="691" t="e">
        <f t="shared" si="781"/>
        <v>#DIV/0!</v>
      </c>
      <c r="DZ284" s="690"/>
      <c r="EA284" s="690"/>
      <c r="EB284" s="690"/>
      <c r="EC284" s="690"/>
      <c r="ED284" s="690"/>
      <c r="EE284" s="690"/>
      <c r="EF284" s="690">
        <f t="shared" si="797"/>
        <v>0</v>
      </c>
      <c r="EG284" s="690"/>
      <c r="EH284" s="690"/>
      <c r="EI284" s="690"/>
      <c r="EJ284" s="690"/>
      <c r="EK284" s="690"/>
      <c r="EL284" s="690"/>
      <c r="EM284" s="690"/>
      <c r="EN284" s="690"/>
      <c r="EO284" s="690"/>
      <c r="EP284" s="690"/>
      <c r="EQ284" s="690"/>
      <c r="ER284" s="690"/>
      <c r="ES284" s="690"/>
      <c r="ET284" s="690">
        <v>0</v>
      </c>
      <c r="EU284" s="328">
        <f t="shared" si="714"/>
        <v>0</v>
      </c>
      <c r="EV284" s="347" t="e">
        <f t="shared" si="785"/>
        <v>#DIV/0!</v>
      </c>
      <c r="EW284" s="690"/>
      <c r="EX284" s="690"/>
      <c r="EY284" s="690"/>
      <c r="EZ284" s="690"/>
      <c r="FA284" s="690"/>
      <c r="FB284" s="690"/>
      <c r="FC284" s="690"/>
      <c r="FD284" s="690"/>
      <c r="FE284" s="690"/>
      <c r="FF284" s="690"/>
      <c r="FG284" s="690"/>
      <c r="FH284" s="251"/>
      <c r="FI284" s="251"/>
      <c r="FJ284" s="251"/>
      <c r="FK284" s="251"/>
      <c r="FL284" s="251"/>
      <c r="FM284" s="251"/>
      <c r="FN284" s="251"/>
      <c r="FO284" s="267"/>
    </row>
    <row r="285" spans="2:178" s="278" customFormat="1" ht="48" customHeight="1" x14ac:dyDescent="0.25">
      <c r="B285" s="886" t="s">
        <v>441</v>
      </c>
      <c r="C285" s="887"/>
      <c r="D285" s="887"/>
      <c r="E285" s="887"/>
      <c r="F285" s="887"/>
      <c r="G285" s="887"/>
      <c r="H285" s="887"/>
      <c r="I285" s="887"/>
      <c r="J285" s="887"/>
      <c r="K285" s="887"/>
      <c r="L285" s="887"/>
      <c r="M285" s="887"/>
      <c r="N285" s="887"/>
      <c r="O285" s="887"/>
      <c r="P285" s="887"/>
      <c r="Q285" s="887"/>
      <c r="R285" s="887"/>
      <c r="S285" s="887"/>
      <c r="T285" s="887"/>
      <c r="U285" s="887"/>
      <c r="V285" s="887"/>
      <c r="W285" s="887"/>
      <c r="X285" s="887"/>
      <c r="Y285" s="887"/>
      <c r="Z285" s="887"/>
      <c r="AA285" s="887"/>
      <c r="AB285" s="887"/>
      <c r="AC285" s="887"/>
      <c r="AD285" s="887"/>
      <c r="AE285" s="887"/>
      <c r="AF285" s="887"/>
      <c r="AG285" s="887"/>
      <c r="AH285" s="887"/>
      <c r="AI285" s="887"/>
      <c r="AJ285" s="887"/>
      <c r="AK285" s="887"/>
      <c r="AL285" s="887"/>
      <c r="AM285" s="887"/>
      <c r="AN285" s="887"/>
      <c r="AO285" s="887"/>
      <c r="AP285" s="887"/>
      <c r="AQ285" s="887"/>
      <c r="AR285" s="887"/>
      <c r="AS285" s="887"/>
      <c r="AT285" s="887"/>
      <c r="AU285" s="887"/>
      <c r="AV285" s="887"/>
      <c r="AW285" s="887"/>
      <c r="AX285" s="887"/>
      <c r="AY285" s="887"/>
      <c r="AZ285" s="887"/>
      <c r="BA285" s="887"/>
      <c r="BB285" s="887"/>
      <c r="BC285" s="887"/>
      <c r="BD285" s="887"/>
      <c r="BE285" s="887"/>
      <c r="BF285" s="887"/>
      <c r="BG285" s="887"/>
      <c r="BH285" s="887"/>
      <c r="BI285" s="887"/>
      <c r="BJ285" s="887"/>
      <c r="BK285" s="887"/>
      <c r="BL285" s="887"/>
      <c r="BM285" s="887"/>
      <c r="BN285" s="887"/>
      <c r="BO285" s="887"/>
      <c r="BP285" s="887"/>
      <c r="BQ285" s="887"/>
      <c r="BR285" s="887"/>
      <c r="BS285" s="887"/>
      <c r="BT285" s="887"/>
      <c r="BU285" s="887"/>
      <c r="BV285" s="887"/>
      <c r="BW285" s="887"/>
      <c r="BX285" s="887"/>
      <c r="BY285" s="887"/>
      <c r="BZ285" s="887"/>
      <c r="CA285" s="887"/>
      <c r="CB285" s="887"/>
      <c r="CC285" s="887"/>
      <c r="CD285" s="887"/>
      <c r="CE285" s="887"/>
      <c r="CF285" s="887"/>
      <c r="CG285" s="887"/>
      <c r="CH285" s="887"/>
      <c r="CI285" s="887"/>
      <c r="CJ285" s="887"/>
      <c r="CK285" s="887"/>
      <c r="CL285" s="887"/>
      <c r="CM285" s="887"/>
      <c r="CN285" s="887"/>
      <c r="CO285" s="887"/>
      <c r="CP285" s="887"/>
      <c r="CQ285" s="887"/>
      <c r="CR285" s="887"/>
      <c r="CS285" s="887"/>
      <c r="CT285" s="887"/>
      <c r="CU285" s="887"/>
      <c r="CV285" s="887"/>
      <c r="CW285" s="887"/>
      <c r="CX285" s="887"/>
      <c r="CY285" s="887"/>
      <c r="CZ285" s="887"/>
      <c r="DA285" s="887"/>
      <c r="DB285" s="887"/>
      <c r="DC285" s="887"/>
      <c r="DD285" s="887"/>
      <c r="DE285" s="887"/>
      <c r="DF285" s="887"/>
      <c r="DG285" s="887"/>
      <c r="DH285" s="887"/>
      <c r="DI285" s="887"/>
      <c r="DJ285" s="887"/>
      <c r="DK285" s="887"/>
      <c r="DL285" s="887"/>
      <c r="DM285" s="887"/>
      <c r="DN285" s="887"/>
      <c r="DO285" s="887"/>
      <c r="DP285" s="887"/>
      <c r="DQ285" s="887"/>
      <c r="DR285" s="887"/>
      <c r="DS285" s="887"/>
      <c r="DT285" s="887"/>
      <c r="DU285" s="887"/>
      <c r="DV285" s="887"/>
      <c r="DW285" s="887"/>
      <c r="DX285" s="887"/>
      <c r="DY285" s="887"/>
      <c r="DZ285" s="887"/>
      <c r="EA285" s="887"/>
      <c r="EB285" s="887"/>
      <c r="EC285" s="887"/>
      <c r="ED285" s="887"/>
      <c r="EE285" s="887"/>
      <c r="EF285" s="887"/>
      <c r="EG285" s="887"/>
      <c r="EH285" s="887"/>
      <c r="EI285" s="887"/>
      <c r="EJ285" s="887"/>
      <c r="EK285" s="887"/>
      <c r="EL285" s="887"/>
      <c r="EM285" s="887"/>
      <c r="EN285" s="887"/>
      <c r="EO285" s="887"/>
      <c r="EP285" s="887"/>
      <c r="EQ285" s="887"/>
      <c r="ER285" s="887"/>
      <c r="ES285" s="887"/>
      <c r="ET285" s="887"/>
      <c r="EU285" s="887"/>
      <c r="EV285" s="887"/>
      <c r="EW285" s="887"/>
      <c r="EX285" s="887"/>
      <c r="EY285" s="887"/>
      <c r="EZ285" s="887"/>
      <c r="FA285" s="887"/>
      <c r="FB285" s="887"/>
      <c r="FC285" s="887"/>
      <c r="FD285" s="887"/>
      <c r="FE285" s="887"/>
      <c r="FF285" s="887"/>
      <c r="FG285" s="888"/>
      <c r="FH285" s="654"/>
      <c r="FI285" s="251"/>
      <c r="FJ285" s="251"/>
      <c r="FK285" s="251"/>
      <c r="FL285" s="251"/>
      <c r="FM285" s="251"/>
      <c r="FN285" s="251"/>
      <c r="FO285" s="267"/>
    </row>
    <row r="286" spans="2:178" s="438" customFormat="1" ht="48" customHeight="1" x14ac:dyDescent="0.25">
      <c r="B286" s="451">
        <v>8</v>
      </c>
      <c r="C286" s="692" t="s">
        <v>442</v>
      </c>
      <c r="D286" s="692"/>
      <c r="E286" s="692"/>
      <c r="F286" s="692"/>
      <c r="G286" s="692"/>
      <c r="H286" s="692"/>
      <c r="I286" s="692"/>
      <c r="J286" s="692"/>
      <c r="K286" s="692"/>
      <c r="L286" s="692"/>
      <c r="M286" s="692"/>
      <c r="N286" s="692"/>
      <c r="O286" s="692"/>
      <c r="P286" s="692"/>
      <c r="Q286" s="692"/>
      <c r="R286" s="692"/>
      <c r="S286" s="692"/>
      <c r="T286" s="692"/>
      <c r="U286" s="692"/>
      <c r="V286" s="692"/>
      <c r="W286" s="692"/>
      <c r="X286" s="692"/>
      <c r="Y286" s="692"/>
      <c r="Z286" s="692"/>
      <c r="AA286" s="692"/>
      <c r="AB286" s="692"/>
      <c r="AC286" s="692"/>
      <c r="AD286" s="692"/>
      <c r="AE286" s="692"/>
      <c r="AF286" s="692"/>
      <c r="AG286" s="692"/>
      <c r="AH286" s="692"/>
      <c r="AI286" s="692"/>
      <c r="AJ286" s="692"/>
      <c r="AK286" s="692"/>
      <c r="AL286" s="692"/>
      <c r="AM286" s="692"/>
      <c r="AN286" s="692"/>
      <c r="AO286" s="692"/>
      <c r="AP286" s="692"/>
      <c r="AQ286" s="692"/>
      <c r="AR286" s="692"/>
      <c r="AS286" s="692"/>
      <c r="AT286" s="692"/>
      <c r="AU286" s="692"/>
      <c r="AV286" s="692"/>
      <c r="AW286" s="692"/>
      <c r="AX286" s="692"/>
      <c r="AY286" s="692"/>
      <c r="AZ286" s="692"/>
      <c r="BA286" s="692"/>
      <c r="BB286" s="692"/>
      <c r="BC286" s="692"/>
      <c r="BD286" s="692"/>
      <c r="BE286" s="692"/>
      <c r="BF286" s="692"/>
      <c r="BG286" s="692"/>
      <c r="BH286" s="692"/>
      <c r="BI286" s="692"/>
      <c r="BJ286" s="692"/>
      <c r="BK286" s="692"/>
      <c r="BL286" s="692"/>
      <c r="BM286" s="692"/>
      <c r="BN286" s="692"/>
      <c r="BO286" s="692"/>
      <c r="BP286" s="692"/>
      <c r="BQ286" s="692"/>
      <c r="BR286" s="692"/>
      <c r="BS286" s="692"/>
      <c r="BT286" s="692"/>
      <c r="BU286" s="692"/>
      <c r="BV286" s="692"/>
      <c r="BW286" s="692"/>
      <c r="BX286" s="692"/>
      <c r="BY286" s="692"/>
      <c r="BZ286" s="692"/>
      <c r="CA286" s="692"/>
      <c r="CB286" s="692"/>
      <c r="CC286" s="692"/>
      <c r="CD286" s="692"/>
      <c r="CE286" s="692"/>
      <c r="CF286" s="692"/>
      <c r="CG286" s="692"/>
      <c r="CH286" s="692"/>
      <c r="CI286" s="692"/>
      <c r="CJ286" s="692"/>
      <c r="CK286" s="692"/>
      <c r="CL286" s="692"/>
      <c r="CM286" s="692"/>
      <c r="CN286" s="692"/>
      <c r="CO286" s="692"/>
      <c r="CP286" s="692"/>
      <c r="CQ286" s="692"/>
      <c r="CR286" s="692"/>
      <c r="CS286" s="692"/>
      <c r="CT286" s="692"/>
      <c r="CU286" s="692"/>
      <c r="CV286" s="692"/>
      <c r="CW286" s="692"/>
      <c r="CX286" s="692"/>
      <c r="CY286" s="692"/>
      <c r="CZ286" s="692"/>
      <c r="DA286" s="692"/>
      <c r="DB286" s="692"/>
      <c r="DC286" s="692"/>
      <c r="DD286" s="692"/>
      <c r="DE286" s="692"/>
      <c r="DF286" s="692"/>
      <c r="DG286" s="692"/>
      <c r="DH286" s="692"/>
      <c r="DI286" s="693">
        <f>DI287+DI288</f>
        <v>34290.225689999999</v>
      </c>
      <c r="DJ286" s="693">
        <f t="shared" ref="DJ286:DK286" si="799">DJ287+DJ288</f>
        <v>0</v>
      </c>
      <c r="DK286" s="693">
        <f t="shared" si="799"/>
        <v>0</v>
      </c>
      <c r="DL286" s="693">
        <f>DL287+DL288</f>
        <v>34290.225689999999</v>
      </c>
      <c r="DM286" s="693">
        <f>DQ286</f>
        <v>4455.7740000000003</v>
      </c>
      <c r="DN286" s="423">
        <f>DM286/DI286</f>
        <v>0.12994297676201735</v>
      </c>
      <c r="DO286" s="693"/>
      <c r="DP286" s="693"/>
      <c r="DQ286" s="693">
        <f>DQ287+DQ288</f>
        <v>4455.7740000000003</v>
      </c>
      <c r="DR286" s="693">
        <f>DV286</f>
        <v>29834.451690000002</v>
      </c>
      <c r="DS286" s="423">
        <f>DV286/DL286</f>
        <v>0.87005702323798273</v>
      </c>
      <c r="DT286" s="693"/>
      <c r="DU286" s="693"/>
      <c r="DV286" s="693">
        <f>DV287+DV288</f>
        <v>29834.451690000002</v>
      </c>
      <c r="DW286" s="693"/>
      <c r="DX286" s="693">
        <f>DZ286+EB286+ED286</f>
        <v>0</v>
      </c>
      <c r="DY286" s="694">
        <f>DX286/DI286</f>
        <v>0</v>
      </c>
      <c r="DZ286" s="693">
        <v>0</v>
      </c>
      <c r="EA286" s="694">
        <v>0</v>
      </c>
      <c r="EB286" s="693">
        <v>0</v>
      </c>
      <c r="EC286" s="694">
        <v>0</v>
      </c>
      <c r="ED286" s="693">
        <f>ED287</f>
        <v>0</v>
      </c>
      <c r="EE286" s="694">
        <f>ED286/DL286</f>
        <v>0</v>
      </c>
      <c r="EF286" s="693">
        <f>EF287+EF288</f>
        <v>4455.7740000000003</v>
      </c>
      <c r="EG286" s="695">
        <f>EF286/DI286</f>
        <v>0.12994297676201735</v>
      </c>
      <c r="EH286" s="695">
        <f>EF286/DM286</f>
        <v>1</v>
      </c>
      <c r="EI286" s="695"/>
      <c r="EJ286" s="695"/>
      <c r="EK286" s="695"/>
      <c r="EL286" s="695"/>
      <c r="EM286" s="695"/>
      <c r="EN286" s="693">
        <f>EN287+EN288</f>
        <v>0</v>
      </c>
      <c r="EO286" s="695">
        <v>0</v>
      </c>
      <c r="EP286" s="693">
        <v>0</v>
      </c>
      <c r="EQ286" s="695">
        <v>0</v>
      </c>
      <c r="ER286" s="693">
        <f>ER287+ER288</f>
        <v>4455.7740000000003</v>
      </c>
      <c r="ES286" s="695">
        <f>ER286/DL286</f>
        <v>0.12994297676201735</v>
      </c>
      <c r="ET286" s="692"/>
      <c r="EU286" s="693">
        <f>EY286</f>
        <v>29834.451690000002</v>
      </c>
      <c r="EV286" s="695">
        <f>EU286/DI286</f>
        <v>0.87005702323798273</v>
      </c>
      <c r="EW286" s="693">
        <v>0</v>
      </c>
      <c r="EX286" s="693">
        <v>0</v>
      </c>
      <c r="EY286" s="693">
        <f>EY287+EY288</f>
        <v>29834.451690000002</v>
      </c>
      <c r="EZ286" s="696">
        <f>EZ287+EZ288</f>
        <v>4455.7740000000003</v>
      </c>
      <c r="FA286" s="695">
        <f>EZ286/DI286</f>
        <v>0.12994297676201735</v>
      </c>
      <c r="FB286" s="693">
        <v>0</v>
      </c>
      <c r="FC286" s="695">
        <v>0</v>
      </c>
      <c r="FD286" s="693">
        <v>0</v>
      </c>
      <c r="FE286" s="695">
        <v>0</v>
      </c>
      <c r="FF286" s="696">
        <f>FF287+FF288</f>
        <v>4455.7740000000003</v>
      </c>
      <c r="FG286" s="697">
        <f>FA286</f>
        <v>0.12994297676201735</v>
      </c>
      <c r="FH286" s="698">
        <v>0</v>
      </c>
      <c r="FI286" s="695">
        <v>0</v>
      </c>
      <c r="FJ286" s="261">
        <v>0</v>
      </c>
      <c r="FK286" s="695">
        <v>0</v>
      </c>
      <c r="FL286" s="261">
        <v>0</v>
      </c>
      <c r="FM286" s="695">
        <v>0</v>
      </c>
      <c r="FN286" s="261">
        <v>0</v>
      </c>
      <c r="FO286" s="697">
        <v>0</v>
      </c>
    </row>
    <row r="287" spans="2:178" s="562" customFormat="1" ht="59.25" customHeight="1" x14ac:dyDescent="0.25">
      <c r="B287" s="558" t="s">
        <v>80</v>
      </c>
      <c r="C287" s="241" t="s">
        <v>443</v>
      </c>
      <c r="D287" s="231"/>
      <c r="E287" s="232"/>
      <c r="F287" s="232"/>
      <c r="G287" s="232"/>
      <c r="H287" s="232"/>
      <c r="I287" s="232"/>
      <c r="J287" s="232"/>
      <c r="K287" s="232"/>
      <c r="L287" s="232"/>
      <c r="M287" s="232"/>
      <c r="N287" s="232"/>
      <c r="O287" s="232"/>
      <c r="P287" s="232"/>
      <c r="Q287" s="233"/>
      <c r="R287" s="233"/>
      <c r="S287" s="233"/>
      <c r="T287" s="233"/>
      <c r="U287" s="233"/>
      <c r="V287" s="233"/>
      <c r="W287" s="233"/>
      <c r="X287" s="233"/>
      <c r="Y287" s="233"/>
      <c r="Z287" s="233"/>
      <c r="AA287" s="233"/>
      <c r="AB287" s="233"/>
      <c r="AC287" s="233"/>
      <c r="AD287" s="233"/>
      <c r="AE287" s="233"/>
      <c r="AF287" s="233"/>
      <c r="AG287" s="233"/>
      <c r="AH287" s="233"/>
      <c r="AI287" s="233"/>
      <c r="AJ287" s="233"/>
      <c r="AK287" s="233"/>
      <c r="AL287" s="233"/>
      <c r="AM287" s="252"/>
      <c r="AN287" s="252"/>
      <c r="AO287" s="564"/>
      <c r="AP287" s="234"/>
      <c r="AQ287" s="252"/>
      <c r="AR287" s="252"/>
      <c r="AS287" s="233"/>
      <c r="AT287" s="233"/>
      <c r="AU287" s="233"/>
      <c r="AV287" s="233"/>
      <c r="AW287" s="233"/>
      <c r="AX287" s="233"/>
      <c r="AY287" s="233"/>
      <c r="AZ287" s="233"/>
      <c r="BA287" s="233"/>
      <c r="BB287" s="233"/>
      <c r="BC287" s="233"/>
      <c r="BD287" s="233"/>
      <c r="BE287" s="233"/>
      <c r="BF287" s="233"/>
      <c r="BG287" s="233"/>
      <c r="BH287" s="233"/>
      <c r="BI287" s="233"/>
      <c r="BJ287" s="233"/>
      <c r="BK287" s="565"/>
      <c r="BL287" s="234"/>
      <c r="BM287" s="233"/>
      <c r="BN287" s="233"/>
      <c r="BO287" s="233"/>
      <c r="BP287" s="233"/>
      <c r="BQ287" s="233"/>
      <c r="BR287" s="233"/>
      <c r="BS287" s="233"/>
      <c r="BT287" s="233"/>
      <c r="BU287" s="233"/>
      <c r="BV287" s="233"/>
      <c r="BW287" s="233"/>
      <c r="BX287" s="233"/>
      <c r="BY287" s="233"/>
      <c r="BZ287" s="233"/>
      <c r="CA287" s="233"/>
      <c r="CB287" s="233"/>
      <c r="CC287" s="233"/>
      <c r="CD287" s="233"/>
      <c r="CE287" s="234"/>
      <c r="CF287" s="234"/>
      <c r="CG287" s="233"/>
      <c r="CH287" s="233"/>
      <c r="CI287" s="233"/>
      <c r="CJ287" s="233"/>
      <c r="CK287" s="233"/>
      <c r="CL287" s="233"/>
      <c r="CM287" s="233"/>
      <c r="CN287" s="233"/>
      <c r="CO287" s="233"/>
      <c r="CP287" s="233"/>
      <c r="CQ287" s="233"/>
      <c r="CR287" s="233"/>
      <c r="CS287" s="233"/>
      <c r="CT287" s="233"/>
      <c r="CU287" s="233"/>
      <c r="CV287" s="233"/>
      <c r="CW287" s="233"/>
      <c r="CX287" s="233"/>
      <c r="CY287" s="233"/>
      <c r="CZ287" s="233"/>
      <c r="DA287" s="233"/>
      <c r="DB287" s="233"/>
      <c r="DC287" s="233"/>
      <c r="DD287" s="233"/>
      <c r="DE287" s="233"/>
      <c r="DF287" s="233"/>
      <c r="DG287" s="233"/>
      <c r="DH287" s="233"/>
      <c r="DI287" s="233">
        <f>DJ287+DK287+DL287</f>
        <v>29834.451690000002</v>
      </c>
      <c r="DJ287" s="233">
        <v>0</v>
      </c>
      <c r="DK287" s="233">
        <v>0</v>
      </c>
      <c r="DL287" s="233">
        <f>'[9]тыс. руб '!$K$270</f>
        <v>29834.451690000002</v>
      </c>
      <c r="DM287" s="233">
        <f>DQ287</f>
        <v>0</v>
      </c>
      <c r="DN287" s="663">
        <f t="shared" ref="DN287:DN288" si="800">DM287/DI287</f>
        <v>0</v>
      </c>
      <c r="DO287" s="233"/>
      <c r="DP287" s="233"/>
      <c r="DQ287" s="233">
        <v>0</v>
      </c>
      <c r="DR287" s="699">
        <f t="shared" ref="DR287:DR288" si="801">DV287</f>
        <v>29834.451690000002</v>
      </c>
      <c r="DS287" s="663">
        <f t="shared" ref="DS287:DS288" si="802">DV287/DL287</f>
        <v>1</v>
      </c>
      <c r="DT287" s="233"/>
      <c r="DU287" s="233"/>
      <c r="DV287" s="233">
        <f>DL287-DQ287</f>
        <v>29834.451690000002</v>
      </c>
      <c r="DW287" s="233"/>
      <c r="DX287" s="233">
        <f>DZ287+EB287+ED287</f>
        <v>0</v>
      </c>
      <c r="DY287" s="700">
        <f>DX287/DI287</f>
        <v>0</v>
      </c>
      <c r="DZ287" s="233">
        <v>0</v>
      </c>
      <c r="EA287" s="700">
        <v>0</v>
      </c>
      <c r="EB287" s="233">
        <v>0</v>
      </c>
      <c r="EC287" s="700">
        <v>0</v>
      </c>
      <c r="ED287" s="233">
        <v>0</v>
      </c>
      <c r="EE287" s="700">
        <f>ED287/DL287</f>
        <v>0</v>
      </c>
      <c r="EF287" s="233">
        <f>ER287</f>
        <v>0</v>
      </c>
      <c r="EG287" s="427">
        <f>EF287/DI287</f>
        <v>0</v>
      </c>
      <c r="EH287" s="701" t="e">
        <f t="shared" ref="EH287:EH288" si="803">EF287/DM287</f>
        <v>#DIV/0!</v>
      </c>
      <c r="EI287" s="427"/>
      <c r="EJ287" s="427"/>
      <c r="EK287" s="427"/>
      <c r="EL287" s="427"/>
      <c r="EM287" s="427"/>
      <c r="EN287" s="233">
        <v>0</v>
      </c>
      <c r="EO287" s="281">
        <v>0</v>
      </c>
      <c r="EP287" s="233">
        <v>0</v>
      </c>
      <c r="EQ287" s="281">
        <v>0</v>
      </c>
      <c r="ER287" s="233">
        <v>0</v>
      </c>
      <c r="ES287" s="427">
        <f>ER287/DL287</f>
        <v>0</v>
      </c>
      <c r="ET287" s="233"/>
      <c r="EU287" s="699">
        <f t="shared" ref="EU287:EU288" si="804">EY287</f>
        <v>29834.451690000002</v>
      </c>
      <c r="EV287" s="427">
        <f t="shared" ref="EV287:EV288" si="805">EU287/DI287</f>
        <v>1</v>
      </c>
      <c r="EW287" s="233">
        <v>0</v>
      </c>
      <c r="EX287" s="233">
        <v>0</v>
      </c>
      <c r="EY287" s="233">
        <f>DL287-ER287</f>
        <v>29834.451690000002</v>
      </c>
      <c r="EZ287" s="232">
        <f>FF287</f>
        <v>0</v>
      </c>
      <c r="FA287" s="427" t="e">
        <f>EZ287/EF287</f>
        <v>#DIV/0!</v>
      </c>
      <c r="FB287" s="233">
        <v>0</v>
      </c>
      <c r="FC287" s="427">
        <v>0</v>
      </c>
      <c r="FD287" s="233">
        <v>0</v>
      </c>
      <c r="FE287" s="427">
        <v>0</v>
      </c>
      <c r="FF287" s="232">
        <f>ER287</f>
        <v>0</v>
      </c>
      <c r="FG287" s="664" t="e">
        <f t="shared" ref="FG287:FG288" si="806">FA287</f>
        <v>#DIV/0!</v>
      </c>
      <c r="FH287" s="665">
        <v>0</v>
      </c>
      <c r="FI287" s="427">
        <v>0</v>
      </c>
      <c r="FJ287" s="233">
        <v>0</v>
      </c>
      <c r="FK287" s="427">
        <v>0</v>
      </c>
      <c r="FL287" s="233">
        <v>0</v>
      </c>
      <c r="FM287" s="427">
        <v>0</v>
      </c>
      <c r="FN287" s="233">
        <v>0</v>
      </c>
      <c r="FO287" s="664">
        <v>0</v>
      </c>
      <c r="FP287" s="240"/>
      <c r="FQ287" s="240"/>
      <c r="FR287" s="240"/>
      <c r="FS287" s="240"/>
      <c r="FT287" s="240"/>
      <c r="FU287" s="240"/>
      <c r="FV287" s="240"/>
    </row>
    <row r="288" spans="2:178" s="562" customFormat="1" ht="45" customHeight="1" thickBot="1" x14ac:dyDescent="0.3">
      <c r="B288" s="666" t="s">
        <v>81</v>
      </c>
      <c r="C288" s="667" t="s">
        <v>444</v>
      </c>
      <c r="D288" s="668"/>
      <c r="E288" s="669"/>
      <c r="F288" s="669"/>
      <c r="G288" s="669"/>
      <c r="H288" s="669"/>
      <c r="I288" s="669"/>
      <c r="J288" s="669"/>
      <c r="K288" s="669"/>
      <c r="L288" s="669"/>
      <c r="M288" s="669"/>
      <c r="N288" s="669"/>
      <c r="O288" s="669"/>
      <c r="P288" s="669"/>
      <c r="Q288" s="670"/>
      <c r="R288" s="670"/>
      <c r="S288" s="670"/>
      <c r="T288" s="670"/>
      <c r="U288" s="670"/>
      <c r="V288" s="670"/>
      <c r="W288" s="670"/>
      <c r="X288" s="670"/>
      <c r="Y288" s="670"/>
      <c r="Z288" s="670"/>
      <c r="AA288" s="670"/>
      <c r="AB288" s="670"/>
      <c r="AC288" s="670"/>
      <c r="AD288" s="670"/>
      <c r="AE288" s="670"/>
      <c r="AF288" s="670"/>
      <c r="AG288" s="670"/>
      <c r="AH288" s="670"/>
      <c r="AI288" s="670"/>
      <c r="AJ288" s="670"/>
      <c r="AK288" s="670"/>
      <c r="AL288" s="670"/>
      <c r="AM288" s="702"/>
      <c r="AN288" s="702"/>
      <c r="AO288" s="703"/>
      <c r="AP288" s="704"/>
      <c r="AQ288" s="702"/>
      <c r="AR288" s="702"/>
      <c r="AS288" s="670"/>
      <c r="AT288" s="670"/>
      <c r="AU288" s="670"/>
      <c r="AV288" s="670"/>
      <c r="AW288" s="670"/>
      <c r="AX288" s="670"/>
      <c r="AY288" s="670"/>
      <c r="AZ288" s="670"/>
      <c r="BA288" s="670"/>
      <c r="BB288" s="670"/>
      <c r="BC288" s="670"/>
      <c r="BD288" s="670"/>
      <c r="BE288" s="670"/>
      <c r="BF288" s="670"/>
      <c r="BG288" s="670"/>
      <c r="BH288" s="670"/>
      <c r="BI288" s="670"/>
      <c r="BJ288" s="670"/>
      <c r="BK288" s="705"/>
      <c r="BL288" s="704"/>
      <c r="BM288" s="670"/>
      <c r="BN288" s="670"/>
      <c r="BO288" s="670"/>
      <c r="BP288" s="670"/>
      <c r="BQ288" s="670"/>
      <c r="BR288" s="670"/>
      <c r="BS288" s="670"/>
      <c r="BT288" s="670"/>
      <c r="BU288" s="670"/>
      <c r="BV288" s="670"/>
      <c r="BW288" s="670"/>
      <c r="BX288" s="670"/>
      <c r="BY288" s="670"/>
      <c r="BZ288" s="670"/>
      <c r="CA288" s="670"/>
      <c r="CB288" s="670"/>
      <c r="CC288" s="670"/>
      <c r="CD288" s="670"/>
      <c r="CE288" s="704"/>
      <c r="CF288" s="704"/>
      <c r="CG288" s="670"/>
      <c r="CH288" s="670"/>
      <c r="CI288" s="670"/>
      <c r="CJ288" s="670"/>
      <c r="CK288" s="670"/>
      <c r="CL288" s="670"/>
      <c r="CM288" s="670"/>
      <c r="CN288" s="670"/>
      <c r="CO288" s="670"/>
      <c r="CP288" s="670"/>
      <c r="CQ288" s="670"/>
      <c r="CR288" s="670"/>
      <c r="CS288" s="670"/>
      <c r="CT288" s="670"/>
      <c r="CU288" s="670"/>
      <c r="CV288" s="670"/>
      <c r="CW288" s="670"/>
      <c r="CX288" s="670"/>
      <c r="CY288" s="670"/>
      <c r="CZ288" s="670"/>
      <c r="DA288" s="670"/>
      <c r="DB288" s="670"/>
      <c r="DC288" s="670"/>
      <c r="DD288" s="670"/>
      <c r="DE288" s="670"/>
      <c r="DF288" s="670"/>
      <c r="DG288" s="670"/>
      <c r="DH288" s="670"/>
      <c r="DI288" s="670">
        <f>DJ288+DK288+DL288</f>
        <v>4455.7740000000003</v>
      </c>
      <c r="DJ288" s="670">
        <v>0</v>
      </c>
      <c r="DK288" s="670">
        <v>0</v>
      </c>
      <c r="DL288" s="670">
        <v>4455.7740000000003</v>
      </c>
      <c r="DM288" s="670">
        <f>DQ288</f>
        <v>4455.7740000000003</v>
      </c>
      <c r="DN288" s="672">
        <f t="shared" si="800"/>
        <v>1</v>
      </c>
      <c r="DO288" s="670"/>
      <c r="DP288" s="670"/>
      <c r="DQ288" s="670">
        <v>4455.7740000000003</v>
      </c>
      <c r="DR288" s="706">
        <f t="shared" si="801"/>
        <v>0</v>
      </c>
      <c r="DS288" s="672">
        <f t="shared" si="802"/>
        <v>0</v>
      </c>
      <c r="DT288" s="670"/>
      <c r="DU288" s="670"/>
      <c r="DV288" s="670">
        <f>DL288-DQ288</f>
        <v>0</v>
      </c>
      <c r="DW288" s="670"/>
      <c r="DX288" s="670">
        <f>DZ288+EB288+ED288</f>
        <v>0</v>
      </c>
      <c r="DY288" s="707">
        <f>DX288/DI288</f>
        <v>0</v>
      </c>
      <c r="DZ288" s="670">
        <v>0</v>
      </c>
      <c r="EA288" s="707">
        <v>0</v>
      </c>
      <c r="EB288" s="670">
        <v>0</v>
      </c>
      <c r="EC288" s="707">
        <v>0</v>
      </c>
      <c r="ED288" s="670">
        <v>0</v>
      </c>
      <c r="EE288" s="707">
        <f>ED288/DL288</f>
        <v>0</v>
      </c>
      <c r="EF288" s="670">
        <f>ER288</f>
        <v>4455.7740000000003</v>
      </c>
      <c r="EG288" s="674">
        <f>EF288/DI288</f>
        <v>1</v>
      </c>
      <c r="EH288" s="708">
        <f t="shared" si="803"/>
        <v>1</v>
      </c>
      <c r="EI288" s="674"/>
      <c r="EJ288" s="674"/>
      <c r="EK288" s="674"/>
      <c r="EL288" s="674"/>
      <c r="EM288" s="674"/>
      <c r="EN288" s="670">
        <v>0</v>
      </c>
      <c r="EO288" s="709">
        <v>0</v>
      </c>
      <c r="EP288" s="670">
        <v>0</v>
      </c>
      <c r="EQ288" s="709">
        <v>0</v>
      </c>
      <c r="ER288" s="670">
        <f>DL288</f>
        <v>4455.7740000000003</v>
      </c>
      <c r="ES288" s="674">
        <f>ER288/DL288</f>
        <v>1</v>
      </c>
      <c r="ET288" s="670"/>
      <c r="EU288" s="706">
        <f t="shared" si="804"/>
        <v>0</v>
      </c>
      <c r="EV288" s="674">
        <f t="shared" si="805"/>
        <v>0</v>
      </c>
      <c r="EW288" s="670">
        <v>0</v>
      </c>
      <c r="EX288" s="670">
        <v>0</v>
      </c>
      <c r="EY288" s="670">
        <f>DQ288-ER288</f>
        <v>0</v>
      </c>
      <c r="EZ288" s="669">
        <f>FF288</f>
        <v>4455.7740000000003</v>
      </c>
      <c r="FA288" s="674">
        <f>EZ288/EF288</f>
        <v>1</v>
      </c>
      <c r="FB288" s="670">
        <v>0</v>
      </c>
      <c r="FC288" s="674">
        <v>0</v>
      </c>
      <c r="FD288" s="670">
        <v>0</v>
      </c>
      <c r="FE288" s="674">
        <v>0</v>
      </c>
      <c r="FF288" s="669">
        <f>ER288</f>
        <v>4455.7740000000003</v>
      </c>
      <c r="FG288" s="675">
        <f t="shared" si="806"/>
        <v>1</v>
      </c>
      <c r="FH288" s="665">
        <v>0</v>
      </c>
      <c r="FI288" s="427">
        <v>0</v>
      </c>
      <c r="FJ288" s="233">
        <v>0</v>
      </c>
      <c r="FK288" s="427">
        <v>0</v>
      </c>
      <c r="FL288" s="233">
        <v>0</v>
      </c>
      <c r="FM288" s="427">
        <v>0</v>
      </c>
      <c r="FN288" s="233">
        <v>0</v>
      </c>
      <c r="FO288" s="664">
        <v>0</v>
      </c>
      <c r="FP288" s="240"/>
      <c r="FQ288" s="240"/>
      <c r="FR288" s="240"/>
      <c r="FS288" s="240"/>
      <c r="FT288" s="240"/>
      <c r="FU288" s="240"/>
      <c r="FV288" s="240"/>
    </row>
    <row r="289" spans="2:178" s="149" customFormat="1" ht="60.75" customHeight="1" thickBot="1" x14ac:dyDescent="0.3">
      <c r="B289" s="876" t="s">
        <v>445</v>
      </c>
      <c r="C289" s="889"/>
      <c r="D289" s="889"/>
      <c r="E289" s="889"/>
      <c r="F289" s="889"/>
      <c r="G289" s="889"/>
      <c r="H289" s="889"/>
      <c r="I289" s="889"/>
      <c r="J289" s="889"/>
      <c r="K289" s="889"/>
      <c r="L289" s="889"/>
      <c r="M289" s="889"/>
      <c r="N289" s="889"/>
      <c r="O289" s="889"/>
      <c r="P289" s="889"/>
      <c r="Q289" s="889"/>
      <c r="R289" s="889"/>
      <c r="S289" s="889"/>
      <c r="T289" s="889"/>
      <c r="U289" s="889"/>
      <c r="V289" s="889"/>
      <c r="W289" s="889"/>
      <c r="X289" s="889"/>
      <c r="Y289" s="889"/>
      <c r="Z289" s="889"/>
      <c r="AA289" s="889"/>
      <c r="AB289" s="889"/>
      <c r="AC289" s="889"/>
      <c r="AD289" s="889"/>
      <c r="AE289" s="889"/>
      <c r="AF289" s="889"/>
      <c r="AG289" s="889"/>
      <c r="AH289" s="889"/>
      <c r="AI289" s="889"/>
      <c r="AJ289" s="889"/>
      <c r="AK289" s="889"/>
      <c r="AL289" s="889"/>
      <c r="AM289" s="889"/>
      <c r="AN289" s="889"/>
      <c r="AO289" s="889"/>
      <c r="AP289" s="889"/>
      <c r="AQ289" s="889"/>
      <c r="AR289" s="889"/>
      <c r="AS289" s="889"/>
      <c r="AT289" s="889"/>
      <c r="AU289" s="889"/>
      <c r="AV289" s="889"/>
      <c r="AW289" s="889"/>
      <c r="AX289" s="889"/>
      <c r="AY289" s="889"/>
      <c r="AZ289" s="889"/>
      <c r="BA289" s="889"/>
      <c r="BB289" s="889"/>
      <c r="BC289" s="889"/>
      <c r="BD289" s="889"/>
      <c r="BE289" s="889"/>
      <c r="BF289" s="889"/>
      <c r="BG289" s="889"/>
      <c r="BH289" s="889"/>
      <c r="BI289" s="889"/>
      <c r="BJ289" s="889"/>
      <c r="BK289" s="889"/>
      <c r="BL289" s="889"/>
      <c r="BM289" s="889"/>
      <c r="BN289" s="889"/>
      <c r="BO289" s="889"/>
      <c r="BP289" s="889"/>
      <c r="BQ289" s="889"/>
      <c r="BR289" s="889"/>
      <c r="BS289" s="889"/>
      <c r="BT289" s="889"/>
      <c r="BU289" s="889"/>
      <c r="BV289" s="889"/>
      <c r="BW289" s="889"/>
      <c r="BX289" s="889"/>
      <c r="BY289" s="889"/>
      <c r="BZ289" s="889"/>
      <c r="CA289" s="889"/>
      <c r="CB289" s="889"/>
      <c r="CC289" s="889"/>
      <c r="CD289" s="889"/>
      <c r="CE289" s="889"/>
      <c r="CF289" s="889"/>
      <c r="CG289" s="889"/>
      <c r="CH289" s="889"/>
      <c r="CI289" s="889"/>
      <c r="CJ289" s="889"/>
      <c r="CK289" s="889"/>
      <c r="CL289" s="889"/>
      <c r="CM289" s="889"/>
      <c r="CN289" s="889"/>
      <c r="CO289" s="889"/>
      <c r="CP289" s="889"/>
      <c r="CQ289" s="889"/>
      <c r="CR289" s="889"/>
      <c r="CS289" s="889"/>
      <c r="CT289" s="889"/>
      <c r="CU289" s="889"/>
      <c r="CV289" s="889"/>
      <c r="CW289" s="889"/>
      <c r="CX289" s="889"/>
      <c r="CY289" s="889"/>
      <c r="CZ289" s="889"/>
      <c r="DA289" s="889"/>
      <c r="DB289" s="889"/>
      <c r="DC289" s="889"/>
      <c r="DD289" s="889"/>
      <c r="DE289" s="889"/>
      <c r="DF289" s="889"/>
      <c r="DG289" s="889"/>
      <c r="DH289" s="889"/>
      <c r="DI289" s="889"/>
      <c r="DJ289" s="889"/>
      <c r="DK289" s="889"/>
      <c r="DL289" s="889"/>
      <c r="DM289" s="889"/>
      <c r="DN289" s="889"/>
      <c r="DO289" s="889"/>
      <c r="DP289" s="889"/>
      <c r="DQ289" s="889"/>
      <c r="DR289" s="889"/>
      <c r="DS289" s="889"/>
      <c r="DT289" s="889"/>
      <c r="DU289" s="889"/>
      <c r="DV289" s="889"/>
      <c r="DW289" s="889"/>
      <c r="DX289" s="889"/>
      <c r="DY289" s="889"/>
      <c r="DZ289" s="889"/>
      <c r="EA289" s="889"/>
      <c r="EB289" s="889"/>
      <c r="EC289" s="889"/>
      <c r="ED289" s="889"/>
      <c r="EE289" s="889"/>
      <c r="EF289" s="889"/>
      <c r="EG289" s="889"/>
      <c r="EH289" s="889"/>
      <c r="EI289" s="889"/>
      <c r="EJ289" s="889"/>
      <c r="EK289" s="889"/>
      <c r="EL289" s="889"/>
      <c r="EM289" s="889"/>
      <c r="EN289" s="889"/>
      <c r="EO289" s="889"/>
      <c r="EP289" s="889"/>
      <c r="EQ289" s="889"/>
      <c r="ER289" s="889"/>
      <c r="ES289" s="889"/>
      <c r="ET289" s="889"/>
      <c r="EU289" s="889"/>
      <c r="EV289" s="889"/>
      <c r="EW289" s="877"/>
      <c r="EX289" s="877"/>
      <c r="EY289" s="877"/>
      <c r="EZ289" s="877"/>
      <c r="FA289" s="877"/>
      <c r="FB289" s="877"/>
      <c r="FC289" s="877"/>
      <c r="FD289" s="877"/>
      <c r="FE289" s="877"/>
      <c r="FF289" s="877"/>
      <c r="FG289" s="877"/>
      <c r="FH289" s="878"/>
      <c r="FI289" s="878"/>
      <c r="FJ289" s="878"/>
      <c r="FK289" s="878"/>
      <c r="FL289" s="878"/>
      <c r="FM289" s="878"/>
      <c r="FN289" s="878"/>
      <c r="FO289" s="879"/>
      <c r="FP289" s="148"/>
      <c r="FQ289" s="148"/>
      <c r="FR289" s="148"/>
      <c r="FS289" s="148"/>
      <c r="FT289" s="148"/>
      <c r="FU289" s="148"/>
      <c r="FV289" s="148"/>
    </row>
    <row r="290" spans="2:178" s="729" customFormat="1" ht="48" customHeight="1" thickBot="1" x14ac:dyDescent="0.3">
      <c r="B290" s="710" t="s">
        <v>73</v>
      </c>
      <c r="C290" s="711" t="s">
        <v>446</v>
      </c>
      <c r="D290" s="712" t="s">
        <v>447</v>
      </c>
      <c r="E290" s="713">
        <f>F290+G290</f>
        <v>4456.0509999999995</v>
      </c>
      <c r="F290" s="713">
        <f>F291+F294</f>
        <v>2919.1757699999998</v>
      </c>
      <c r="G290" s="713">
        <f>G291+G294</f>
        <v>1536.8752300000001</v>
      </c>
      <c r="H290" s="713">
        <f>I290+J290</f>
        <v>15328.551740000001</v>
      </c>
      <c r="I290" s="713">
        <f>I291+I294</f>
        <v>5556.3421799999996</v>
      </c>
      <c r="J290" s="713">
        <f>J291+J294</f>
        <v>9772.2095600000011</v>
      </c>
      <c r="K290" s="713">
        <f>L290+M290</f>
        <v>19784.602740000002</v>
      </c>
      <c r="L290" s="713">
        <f>L291+L294</f>
        <v>8475.5179499999995</v>
      </c>
      <c r="M290" s="713">
        <f>M291+M294</f>
        <v>11309.084790000001</v>
      </c>
      <c r="N290" s="713">
        <f>O290+P290</f>
        <v>0</v>
      </c>
      <c r="O290" s="713">
        <f>O291+O294</f>
        <v>0</v>
      </c>
      <c r="P290" s="713">
        <f>P291+P294</f>
        <v>0</v>
      </c>
      <c r="Q290" s="714">
        <f>R290+S290</f>
        <v>19784.602740000002</v>
      </c>
      <c r="R290" s="714">
        <f>R291+R294</f>
        <v>8475.5179499999995</v>
      </c>
      <c r="S290" s="714">
        <f>S291+S294</f>
        <v>11309.084790000001</v>
      </c>
      <c r="T290" s="714">
        <f>U290+V290</f>
        <v>1555</v>
      </c>
      <c r="U290" s="714">
        <f>U291+U294</f>
        <v>0</v>
      </c>
      <c r="V290" s="714">
        <f>V291+V294</f>
        <v>1555</v>
      </c>
      <c r="W290" s="714" t="e">
        <f>X290+Y290</f>
        <v>#REF!</v>
      </c>
      <c r="X290" s="714" t="e">
        <f>X291+X294</f>
        <v>#REF!</v>
      </c>
      <c r="Y290" s="714">
        <f>Y291+Y294</f>
        <v>-1555</v>
      </c>
      <c r="Z290" s="714" t="e">
        <f>AA290+AB290</f>
        <v>#REF!</v>
      </c>
      <c r="AA290" s="714" t="e">
        <f>AA291+AA294</f>
        <v>#REF!</v>
      </c>
      <c r="AB290" s="714">
        <f>AB291+AB294</f>
        <v>0</v>
      </c>
      <c r="AC290" s="714">
        <f>AD290+AE290</f>
        <v>0</v>
      </c>
      <c r="AD290" s="714"/>
      <c r="AE290" s="714">
        <f>AE291+AE294</f>
        <v>0</v>
      </c>
      <c r="AF290" s="714" t="e">
        <f>AG290+AH290</f>
        <v>#REF!</v>
      </c>
      <c r="AG290" s="714" t="e">
        <f>AG291+AG294</f>
        <v>#REF!</v>
      </c>
      <c r="AH290" s="714">
        <f>AH291+AH294</f>
        <v>0</v>
      </c>
      <c r="AI290" s="714">
        <v>0</v>
      </c>
      <c r="AJ290" s="714">
        <v>0</v>
      </c>
      <c r="AK290" s="715" t="e">
        <f>Z290-AJ290</f>
        <v>#REF!</v>
      </c>
      <c r="AL290" s="715" t="e">
        <f>AF290-AJ290</f>
        <v>#REF!</v>
      </c>
      <c r="AM290" s="716" t="s">
        <v>448</v>
      </c>
      <c r="AN290" s="716" t="s">
        <v>448</v>
      </c>
      <c r="AO290" s="717">
        <v>1</v>
      </c>
      <c r="AP290" s="718">
        <v>19700</v>
      </c>
      <c r="AQ290" s="716"/>
      <c r="AR290" s="716"/>
      <c r="AS290" s="714">
        <f>AT290+AU290</f>
        <v>20000.400000000001</v>
      </c>
      <c r="AT290" s="714">
        <f>'[3]2018-2019 _с лимит75и50'!BQ216</f>
        <v>20000.400000000001</v>
      </c>
      <c r="AU290" s="714">
        <f>AU291+AU294</f>
        <v>0</v>
      </c>
      <c r="AV290" s="714">
        <f>AW290+AX290</f>
        <v>0</v>
      </c>
      <c r="AW290" s="714">
        <f>AW291+AW294</f>
        <v>0</v>
      </c>
      <c r="AX290" s="714">
        <f>AX291+AX294</f>
        <v>0</v>
      </c>
      <c r="AY290" s="714">
        <f>AZ290+BA290</f>
        <v>20000.400000000001</v>
      </c>
      <c r="AZ290" s="714">
        <f>AT290+AW290</f>
        <v>20000.400000000001</v>
      </c>
      <c r="BA290" s="714">
        <f>BA291+BA294</f>
        <v>0</v>
      </c>
      <c r="BB290" s="714">
        <f>BC290+BD290</f>
        <v>0</v>
      </c>
      <c r="BC290" s="714">
        <f>BC291+BC294</f>
        <v>0</v>
      </c>
      <c r="BD290" s="714">
        <f>BD291+BD294</f>
        <v>0</v>
      </c>
      <c r="BE290" s="714">
        <f>BF290+BG290</f>
        <v>-0.40000000000145519</v>
      </c>
      <c r="BF290" s="714">
        <f>BI290-AZ290</f>
        <v>-0.40000000000145519</v>
      </c>
      <c r="BG290" s="714">
        <f>BG291+BG294</f>
        <v>0</v>
      </c>
      <c r="BH290" s="714">
        <f>BI290+BJ290</f>
        <v>20000</v>
      </c>
      <c r="BI290" s="714">
        <v>20000</v>
      </c>
      <c r="BJ290" s="714">
        <f>BJ291+BJ294</f>
        <v>0</v>
      </c>
      <c r="BK290" s="719">
        <v>1</v>
      </c>
      <c r="BL290" s="720">
        <f>AZ290</f>
        <v>20000.400000000001</v>
      </c>
      <c r="BM290" s="714">
        <f>BN290+BO290</f>
        <v>20000</v>
      </c>
      <c r="BN290" s="714">
        <f>BI290</f>
        <v>20000</v>
      </c>
      <c r="BO290" s="714">
        <f>BO291+BO294</f>
        <v>0</v>
      </c>
      <c r="BP290" s="714">
        <f>BQ290+BR290</f>
        <v>0</v>
      </c>
      <c r="BQ290" s="714">
        <v>0</v>
      </c>
      <c r="BR290" s="714">
        <f>BR291+BR294</f>
        <v>0</v>
      </c>
      <c r="BS290" s="714">
        <f>BT290+BU290</f>
        <v>0</v>
      </c>
      <c r="BT290" s="714">
        <v>0</v>
      </c>
      <c r="BU290" s="714">
        <f>BU291+BU294</f>
        <v>0</v>
      </c>
      <c r="BV290" s="714">
        <f>BW290+BX290</f>
        <v>20000.400000000001</v>
      </c>
      <c r="BW290" s="714">
        <v>20000.400000000001</v>
      </c>
      <c r="BX290" s="714">
        <f>BX291+BX294</f>
        <v>0</v>
      </c>
      <c r="BY290" s="714">
        <f>BZ290+CA290</f>
        <v>0</v>
      </c>
      <c r="BZ290" s="714">
        <f>CC290-BI290</f>
        <v>0</v>
      </c>
      <c r="CA290" s="714">
        <f>CA291+CA294</f>
        <v>0</v>
      </c>
      <c r="CB290" s="714">
        <f>CC290+CD290</f>
        <v>20000</v>
      </c>
      <c r="CC290" s="714">
        <f>BI290</f>
        <v>20000</v>
      </c>
      <c r="CD290" s="714">
        <f>CD291+CD294</f>
        <v>0</v>
      </c>
      <c r="CE290" s="720">
        <v>1</v>
      </c>
      <c r="CF290" s="720">
        <f>BW290</f>
        <v>20000.400000000001</v>
      </c>
      <c r="CG290" s="714"/>
      <c r="CH290" s="714">
        <f>CI290+CJ290</f>
        <v>0</v>
      </c>
      <c r="CI290" s="714">
        <f>'[3]2018-2019 _с лимит75и50'!DC216</f>
        <v>0</v>
      </c>
      <c r="CJ290" s="714">
        <f>CJ291+CJ294</f>
        <v>0</v>
      </c>
      <c r="CK290" s="714">
        <f>CL290+CM290</f>
        <v>20000</v>
      </c>
      <c r="CL290" s="714">
        <f>CR290-CH290</f>
        <v>20000</v>
      </c>
      <c r="CM290" s="714">
        <f>CM291+CM294</f>
        <v>0</v>
      </c>
      <c r="CN290" s="714">
        <f>CO290+CP290</f>
        <v>0</v>
      </c>
      <c r="CO290" s="714">
        <v>0</v>
      </c>
      <c r="CP290" s="714">
        <f>CP291+CP294</f>
        <v>0</v>
      </c>
      <c r="CQ290" s="714">
        <f>CR290+CS290</f>
        <v>20000</v>
      </c>
      <c r="CR290" s="714">
        <f>20000</f>
        <v>20000</v>
      </c>
      <c r="CS290" s="714">
        <f>CS291+CS294</f>
        <v>0</v>
      </c>
      <c r="CT290" s="714">
        <f>CU290+CV290</f>
        <v>0</v>
      </c>
      <c r="CU290" s="714">
        <f>CA290</f>
        <v>0</v>
      </c>
      <c r="CV290" s="714">
        <f>CV291+CV294</f>
        <v>0</v>
      </c>
      <c r="CW290" s="714">
        <f>CX290+CY290</f>
        <v>20000</v>
      </c>
      <c r="CX290" s="714">
        <v>20000</v>
      </c>
      <c r="CY290" s="714"/>
      <c r="CZ290" s="714">
        <f>DA290+DB290</f>
        <v>20000</v>
      </c>
      <c r="DA290" s="714">
        <f>20000</f>
        <v>20000</v>
      </c>
      <c r="DB290" s="714">
        <f>DB291+DB294</f>
        <v>0</v>
      </c>
      <c r="DC290" s="714">
        <v>0</v>
      </c>
      <c r="DD290" s="714">
        <v>0</v>
      </c>
      <c r="DE290" s="714">
        <v>0</v>
      </c>
      <c r="DF290" s="714">
        <f>DG290</f>
        <v>-208.01464999999735</v>
      </c>
      <c r="DG290" s="714">
        <f>DJ290-CX290</f>
        <v>-208.01464999999735</v>
      </c>
      <c r="DH290" s="714"/>
      <c r="DI290" s="714">
        <f>DJ290+DK290+DL290</f>
        <v>20000.000000000004</v>
      </c>
      <c r="DJ290" s="714">
        <f>SUM(DJ291:DJ294)</f>
        <v>19791.985350000003</v>
      </c>
      <c r="DK290" s="714">
        <f t="shared" ref="DK290:DL290" si="807">SUM(DK291:DK294)</f>
        <v>0</v>
      </c>
      <c r="DL290" s="714">
        <f t="shared" si="807"/>
        <v>208.01465000000002</v>
      </c>
      <c r="DM290" s="714">
        <f t="shared" ref="DM290:DW290" si="808">SUM(DM291:DM293)</f>
        <v>0</v>
      </c>
      <c r="DN290" s="714">
        <f t="shared" si="808"/>
        <v>0</v>
      </c>
      <c r="DO290" s="714">
        <f t="shared" si="808"/>
        <v>0</v>
      </c>
      <c r="DP290" s="714">
        <f t="shared" si="808"/>
        <v>0</v>
      </c>
      <c r="DQ290" s="714">
        <f t="shared" si="808"/>
        <v>0</v>
      </c>
      <c r="DR290" s="714">
        <f t="shared" si="808"/>
        <v>0</v>
      </c>
      <c r="DS290" s="714">
        <f t="shared" si="808"/>
        <v>0</v>
      </c>
      <c r="DT290" s="714">
        <f t="shared" si="808"/>
        <v>0</v>
      </c>
      <c r="DU290" s="714">
        <f t="shared" si="808"/>
        <v>0</v>
      </c>
      <c r="DV290" s="714">
        <f t="shared" si="808"/>
        <v>0</v>
      </c>
      <c r="DW290" s="714">
        <f t="shared" si="808"/>
        <v>0</v>
      </c>
      <c r="DX290" s="714">
        <f>DZ290+EB290+ED290</f>
        <v>7131.4408300000005</v>
      </c>
      <c r="DY290" s="721">
        <f>DX290/DI290</f>
        <v>0.35657204149999994</v>
      </c>
      <c r="DZ290" s="714">
        <f>DZ291+DZ292+DZ293+DZ294</f>
        <v>6923.4261800000004</v>
      </c>
      <c r="EA290" s="721">
        <f>DZ290/DJ290</f>
        <v>0.34980958491867514</v>
      </c>
      <c r="EB290" s="714">
        <v>0</v>
      </c>
      <c r="EC290" s="721">
        <v>0</v>
      </c>
      <c r="ED290" s="714">
        <f>SUM(ED291:ED294)</f>
        <v>208.01465000000002</v>
      </c>
      <c r="EE290" s="721">
        <f>ED290/DL290</f>
        <v>1</v>
      </c>
      <c r="EF290" s="714">
        <f>EN290+ER290</f>
        <v>7131.4408300000005</v>
      </c>
      <c r="EG290" s="721">
        <f>EF290/DI290</f>
        <v>0.35657204149999994</v>
      </c>
      <c r="EH290" s="721" t="e">
        <f>EF290/DM290</f>
        <v>#DIV/0!</v>
      </c>
      <c r="EI290" s="721"/>
      <c r="EJ290" s="721"/>
      <c r="EK290" s="721"/>
      <c r="EL290" s="721"/>
      <c r="EM290" s="721"/>
      <c r="EN290" s="714">
        <f>EN291+EN292+EN293+EN294</f>
        <v>6923.4261800000004</v>
      </c>
      <c r="EO290" s="721">
        <f>EN290/DJ290</f>
        <v>0.34980958491867514</v>
      </c>
      <c r="EP290" s="714">
        <v>0</v>
      </c>
      <c r="EQ290" s="721">
        <v>0</v>
      </c>
      <c r="ER290" s="714">
        <f>SUM(ER291:ER294)</f>
        <v>208.01465000000002</v>
      </c>
      <c r="ES290" s="721">
        <f>ER290/DL290</f>
        <v>1</v>
      </c>
      <c r="ET290" s="714"/>
      <c r="EU290" s="714">
        <f>EW290+EX290+EY290</f>
        <v>12868.55917</v>
      </c>
      <c r="EV290" s="722">
        <f>EU290/DI290</f>
        <v>0.6434279584999999</v>
      </c>
      <c r="EW290" s="723">
        <f>SUM(EW291:EW294)</f>
        <v>12868.55917</v>
      </c>
      <c r="EX290" s="724">
        <f t="shared" ref="EX290:EY290" si="809">SUM(EX291:EX294)</f>
        <v>0</v>
      </c>
      <c r="EY290" s="724">
        <f t="shared" si="809"/>
        <v>0</v>
      </c>
      <c r="EZ290" s="725">
        <f>FB290+FD290+FF290</f>
        <v>7131.4408300000005</v>
      </c>
      <c r="FA290" s="726">
        <f>EZ290/DI290</f>
        <v>0.35657204149999994</v>
      </c>
      <c r="FB290" s="725">
        <f>SUM(FB291:FB294)</f>
        <v>6923.4261800000004</v>
      </c>
      <c r="FC290" s="726">
        <f>FB290/DJ290</f>
        <v>0.34980958491867514</v>
      </c>
      <c r="FD290" s="724">
        <v>0</v>
      </c>
      <c r="FE290" s="727">
        <v>0</v>
      </c>
      <c r="FF290" s="725">
        <f>SUM(FF291:FF294)</f>
        <v>208.01465000000002</v>
      </c>
      <c r="FG290" s="726">
        <f>FF290/DL290</f>
        <v>1</v>
      </c>
      <c r="FH290" s="724">
        <v>0</v>
      </c>
      <c r="FI290" s="727">
        <v>0</v>
      </c>
      <c r="FJ290" s="724">
        <v>0</v>
      </c>
      <c r="FK290" s="727">
        <v>0</v>
      </c>
      <c r="FL290" s="724">
        <v>0</v>
      </c>
      <c r="FM290" s="727">
        <v>0</v>
      </c>
      <c r="FN290" s="724">
        <v>0</v>
      </c>
      <c r="FO290" s="728">
        <v>0</v>
      </c>
      <c r="FP290" s="308"/>
      <c r="FQ290" s="308"/>
      <c r="FR290" s="308"/>
      <c r="FS290" s="308"/>
      <c r="FT290" s="308"/>
      <c r="FU290" s="308"/>
      <c r="FV290" s="308"/>
    </row>
    <row r="291" spans="2:178" s="149" customFormat="1" ht="18" hidden="1" customHeight="1" x14ac:dyDescent="0.25">
      <c r="B291" s="730" t="s">
        <v>80</v>
      </c>
      <c r="C291" s="731" t="s">
        <v>449</v>
      </c>
      <c r="D291" s="732" t="s">
        <v>450</v>
      </c>
      <c r="E291" s="733">
        <f>F291+G291</f>
        <v>3696.0509999999999</v>
      </c>
      <c r="F291" s="733">
        <v>2919.1757699999998</v>
      </c>
      <c r="G291" s="733">
        <v>776.87522999999999</v>
      </c>
      <c r="H291" s="733">
        <f>I291+J291</f>
        <v>10086.60174</v>
      </c>
      <c r="I291" s="734">
        <f>L291-F291</f>
        <v>536.3421800000001</v>
      </c>
      <c r="J291" s="734">
        <f>M291-G291</f>
        <v>9550.2595600000004</v>
      </c>
      <c r="K291" s="733">
        <f>L291+M291</f>
        <v>13782.65274</v>
      </c>
      <c r="L291" s="733">
        <f>2919.17577+536.34218</f>
        <v>3455.5179499999999</v>
      </c>
      <c r="M291" s="733">
        <f>776.87523+9550.25956</f>
        <v>10327.13479</v>
      </c>
      <c r="N291" s="733">
        <f>O291+P291</f>
        <v>0</v>
      </c>
      <c r="O291" s="734">
        <f>R291-L291</f>
        <v>0</v>
      </c>
      <c r="P291" s="734">
        <f>S291-M291</f>
        <v>0</v>
      </c>
      <c r="Q291" s="735">
        <f>R291+S291</f>
        <v>13782.65274</v>
      </c>
      <c r="R291" s="735">
        <f>2919.17577+536.34218</f>
        <v>3455.5179499999999</v>
      </c>
      <c r="S291" s="735">
        <f>776.87523+9550.25956</f>
        <v>10327.13479</v>
      </c>
      <c r="T291" s="735">
        <f>U291+V291</f>
        <v>1555</v>
      </c>
      <c r="U291" s="735"/>
      <c r="V291" s="735">
        <v>1555</v>
      </c>
      <c r="W291" s="735">
        <f>X291+Y291</f>
        <v>-1555</v>
      </c>
      <c r="X291" s="736">
        <f>AA291-U291</f>
        <v>0</v>
      </c>
      <c r="Y291" s="736">
        <f>AB291-V291</f>
        <v>-1555</v>
      </c>
      <c r="Z291" s="735">
        <f>AA291+AB291</f>
        <v>0</v>
      </c>
      <c r="AA291" s="735">
        <f>'[1]2017_с остатком на торги'!$AG$206</f>
        <v>0</v>
      </c>
      <c r="AB291" s="735">
        <v>0</v>
      </c>
      <c r="AC291" s="735">
        <f>AD291+AE291</f>
        <v>0</v>
      </c>
      <c r="AD291" s="735">
        <f>'[1]2017_с остатком на торги'!$AG$206</f>
        <v>0</v>
      </c>
      <c r="AE291" s="735">
        <v>0</v>
      </c>
      <c r="AF291" s="735">
        <f>AG291+AH291</f>
        <v>0</v>
      </c>
      <c r="AG291" s="735">
        <f>'[1]2017_с остатком на торги'!$AG$206</f>
        <v>0</v>
      </c>
      <c r="AH291" s="735">
        <v>0</v>
      </c>
      <c r="AI291" s="735">
        <v>0</v>
      </c>
      <c r="AJ291" s="735">
        <v>0</v>
      </c>
      <c r="AK291" s="735">
        <f>Z291-AJ291</f>
        <v>0</v>
      </c>
      <c r="AL291" s="735">
        <f>AF291-AJ291</f>
        <v>0</v>
      </c>
      <c r="AM291" s="735"/>
      <c r="AN291" s="735"/>
      <c r="AO291" s="737"/>
      <c r="AP291" s="735"/>
      <c r="AQ291" s="735"/>
      <c r="AR291" s="735"/>
      <c r="AS291" s="735">
        <f>AT291+AU291</f>
        <v>0</v>
      </c>
      <c r="AT291" s="735">
        <f>AJ291</f>
        <v>0</v>
      </c>
      <c r="AU291" s="735"/>
      <c r="AV291" s="735">
        <f>AW291+AX291</f>
        <v>0</v>
      </c>
      <c r="AW291" s="736">
        <f>AZ291-AT291</f>
        <v>0</v>
      </c>
      <c r="AX291" s="736">
        <f>BA291-AU291</f>
        <v>0</v>
      </c>
      <c r="AY291" s="735">
        <f>AZ291+BA291</f>
        <v>0</v>
      </c>
      <c r="AZ291" s="735">
        <f>AT291</f>
        <v>0</v>
      </c>
      <c r="BA291" s="735"/>
      <c r="BB291" s="735">
        <f>BC291+BD291</f>
        <v>0</v>
      </c>
      <c r="BC291" s="735"/>
      <c r="BD291" s="735"/>
      <c r="BE291" s="735">
        <f>BF291+BG291</f>
        <v>20000.400000000001</v>
      </c>
      <c r="BF291" s="736">
        <f>BW291-BC291</f>
        <v>20000.400000000001</v>
      </c>
      <c r="BG291" s="736">
        <f>BX291-BD291</f>
        <v>0</v>
      </c>
      <c r="BH291" s="735">
        <f>BI291+BJ291</f>
        <v>0</v>
      </c>
      <c r="BI291" s="735">
        <f>BC291</f>
        <v>0</v>
      </c>
      <c r="BJ291" s="735"/>
      <c r="BK291" s="738"/>
      <c r="BL291" s="739"/>
      <c r="BM291" s="739"/>
      <c r="BN291" s="739"/>
      <c r="BO291" s="739"/>
      <c r="BP291" s="739"/>
      <c r="BQ291" s="739"/>
      <c r="BR291" s="739"/>
      <c r="BS291" s="739"/>
      <c r="BT291" s="739"/>
      <c r="BU291" s="739"/>
      <c r="BV291" s="735">
        <f>BW291+BX291</f>
        <v>20000.400000000001</v>
      </c>
      <c r="BW291" s="735">
        <v>20000.400000000001</v>
      </c>
      <c r="BX291" s="735">
        <v>0</v>
      </c>
      <c r="BY291" s="735">
        <f>BZ291+CA291</f>
        <v>-0.40000000000145519</v>
      </c>
      <c r="BZ291" s="736">
        <f>CC291-BW291</f>
        <v>-0.40000000000145519</v>
      </c>
      <c r="CA291" s="736">
        <f>CD291-BX291</f>
        <v>0</v>
      </c>
      <c r="CB291" s="735">
        <f>CC291+CD291</f>
        <v>20000</v>
      </c>
      <c r="CC291" s="735">
        <v>20000</v>
      </c>
      <c r="CD291" s="735">
        <v>0</v>
      </c>
      <c r="CE291" s="737"/>
      <c r="CF291" s="739"/>
      <c r="CG291" s="735"/>
      <c r="CH291" s="735">
        <f>CI291+CJ291</f>
        <v>-0.40000000000145519</v>
      </c>
      <c r="CI291" s="735">
        <f>BY291</f>
        <v>-0.40000000000145519</v>
      </c>
      <c r="CJ291" s="735"/>
      <c r="CK291" s="735">
        <f>CL291+CM291</f>
        <v>0.40000000000145519</v>
      </c>
      <c r="CL291" s="736">
        <f>CR291-CI291</f>
        <v>0.40000000000145519</v>
      </c>
      <c r="CM291" s="736">
        <f>CS291-CJ291</f>
        <v>0</v>
      </c>
      <c r="CN291" s="736"/>
      <c r="CO291" s="736"/>
      <c r="CP291" s="736"/>
      <c r="CQ291" s="735">
        <f>CR291+CS291</f>
        <v>0</v>
      </c>
      <c r="CR291" s="735">
        <f>CE291</f>
        <v>0</v>
      </c>
      <c r="CS291" s="735"/>
      <c r="CT291" s="735">
        <f>CU291+CV291</f>
        <v>0</v>
      </c>
      <c r="CU291" s="735">
        <v>0</v>
      </c>
      <c r="CV291" s="735">
        <v>0</v>
      </c>
      <c r="CW291" s="735">
        <f>CX291+CY291</f>
        <v>0</v>
      </c>
      <c r="CX291" s="735"/>
      <c r="CY291" s="735"/>
      <c r="CZ291" s="735">
        <f>DA291+DB291</f>
        <v>0.40000000000145519</v>
      </c>
      <c r="DA291" s="735">
        <f>CK291</f>
        <v>0.40000000000145519</v>
      </c>
      <c r="DB291" s="735"/>
      <c r="DC291" s="735"/>
      <c r="DD291" s="735"/>
      <c r="DE291" s="735"/>
      <c r="DF291" s="735"/>
      <c r="DG291" s="735"/>
      <c r="DH291" s="735"/>
      <c r="DI291" s="684">
        <f>DJ291+DK291+DL291</f>
        <v>14146.592490000001</v>
      </c>
      <c r="DJ291" s="684">
        <v>14146.592490000001</v>
      </c>
      <c r="DK291" s="735">
        <v>0</v>
      </c>
      <c r="DL291" s="684">
        <v>0</v>
      </c>
      <c r="DM291" s="735"/>
      <c r="DN291" s="735"/>
      <c r="DO291" s="735"/>
      <c r="DP291" s="735"/>
      <c r="DQ291" s="735"/>
      <c r="DR291" s="735"/>
      <c r="DS291" s="735"/>
      <c r="DT291" s="735"/>
      <c r="DU291" s="735"/>
      <c r="DV291" s="735"/>
      <c r="DW291" s="735"/>
      <c r="DX291" s="684">
        <f>DZ291</f>
        <v>1278.03332</v>
      </c>
      <c r="DY291" s="740">
        <f>DX291/DI291</f>
        <v>9.034213157008808E-2</v>
      </c>
      <c r="DZ291" s="684">
        <f>EN291</f>
        <v>1278.03332</v>
      </c>
      <c r="EA291" s="740">
        <f>DZ291/DJ291</f>
        <v>9.034213157008808E-2</v>
      </c>
      <c r="EB291" s="735"/>
      <c r="EC291" s="735"/>
      <c r="ED291" s="684">
        <v>0</v>
      </c>
      <c r="EE291" s="740">
        <v>0</v>
      </c>
      <c r="EF291" s="684">
        <f>EN291+EP291+ER291</f>
        <v>1278.03332</v>
      </c>
      <c r="EG291" s="740">
        <f t="shared" ref="EG291:EG294" si="810">EF291/DI291</f>
        <v>9.034213157008808E-2</v>
      </c>
      <c r="EH291" s="740"/>
      <c r="EI291" s="740"/>
      <c r="EJ291" s="740"/>
      <c r="EK291" s="740"/>
      <c r="EL291" s="740"/>
      <c r="EM291" s="740"/>
      <c r="EN291" s="684">
        <v>1278.03332</v>
      </c>
      <c r="EO291" s="740">
        <f t="shared" ref="EO291:EO304" si="811">EN291/DJ291</f>
        <v>9.034213157008808E-2</v>
      </c>
      <c r="EP291" s="735"/>
      <c r="EQ291" s="735"/>
      <c r="ER291" s="684">
        <v>0</v>
      </c>
      <c r="ES291" s="740">
        <v>0</v>
      </c>
      <c r="ET291" s="735"/>
      <c r="EU291" s="684">
        <f>EW291+EX291+EY291</f>
        <v>12868.55917</v>
      </c>
      <c r="EV291" s="740">
        <f t="shared" ref="EV291:EV304" si="812">EU291/DI291</f>
        <v>0.90965786842991192</v>
      </c>
      <c r="EW291" s="684">
        <f>DJ291-EN291</f>
        <v>12868.55917</v>
      </c>
      <c r="EX291" s="735"/>
      <c r="EY291" s="735"/>
      <c r="EZ291" s="684">
        <f>FB291+FD291+FF291</f>
        <v>1278.03332</v>
      </c>
      <c r="FA291" s="740">
        <f t="shared" ref="FA291:FA304" si="813">EZ291/DI291</f>
        <v>9.034213157008808E-2</v>
      </c>
      <c r="FB291" s="684">
        <f>EN291</f>
        <v>1278.03332</v>
      </c>
      <c r="FC291" s="740">
        <f>FB291/DJ291</f>
        <v>9.034213157008808E-2</v>
      </c>
      <c r="FD291" s="735"/>
      <c r="FE291" s="735"/>
      <c r="FF291" s="684">
        <f>ER291</f>
        <v>0</v>
      </c>
      <c r="FG291" s="740">
        <v>0</v>
      </c>
      <c r="FH291" s="735"/>
      <c r="FI291" s="735"/>
      <c r="FJ291" s="735"/>
      <c r="FK291" s="735"/>
      <c r="FL291" s="735"/>
      <c r="FM291" s="735"/>
      <c r="FN291" s="735"/>
      <c r="FO291" s="735"/>
      <c r="FP291" s="148"/>
      <c r="FQ291" s="148"/>
      <c r="FR291" s="148"/>
      <c r="FS291" s="148"/>
      <c r="FT291" s="148"/>
      <c r="FU291" s="148"/>
      <c r="FV291" s="148"/>
    </row>
    <row r="292" spans="2:178" s="149" customFormat="1" ht="18" hidden="1" customHeight="1" x14ac:dyDescent="0.25">
      <c r="B292" s="741" t="s">
        <v>81</v>
      </c>
      <c r="C292" s="271" t="s">
        <v>451</v>
      </c>
      <c r="D292" s="742"/>
      <c r="E292" s="743"/>
      <c r="F292" s="743"/>
      <c r="G292" s="743"/>
      <c r="H292" s="743"/>
      <c r="I292" s="744"/>
      <c r="J292" s="744"/>
      <c r="K292" s="743"/>
      <c r="L292" s="743"/>
      <c r="M292" s="743"/>
      <c r="N292" s="743"/>
      <c r="O292" s="744"/>
      <c r="P292" s="744"/>
      <c r="Q292" s="745"/>
      <c r="R292" s="745"/>
      <c r="S292" s="745"/>
      <c r="T292" s="745"/>
      <c r="U292" s="745"/>
      <c r="V292" s="745"/>
      <c r="W292" s="745"/>
      <c r="X292" s="746"/>
      <c r="Y292" s="746"/>
      <c r="Z292" s="745"/>
      <c r="AA292" s="745"/>
      <c r="AB292" s="745"/>
      <c r="AC292" s="745"/>
      <c r="AD292" s="745"/>
      <c r="AE292" s="745"/>
      <c r="AF292" s="745"/>
      <c r="AG292" s="745"/>
      <c r="AH292" s="745"/>
      <c r="AI292" s="745"/>
      <c r="AJ292" s="745"/>
      <c r="AK292" s="745"/>
      <c r="AL292" s="745"/>
      <c r="AM292" s="745"/>
      <c r="AN292" s="745"/>
      <c r="AO292" s="747"/>
      <c r="AP292" s="745"/>
      <c r="AQ292" s="745"/>
      <c r="AR292" s="745"/>
      <c r="AS292" s="745"/>
      <c r="AT292" s="745"/>
      <c r="AU292" s="745"/>
      <c r="AV292" s="745"/>
      <c r="AW292" s="746"/>
      <c r="AX292" s="746"/>
      <c r="AY292" s="745"/>
      <c r="AZ292" s="745"/>
      <c r="BA292" s="745"/>
      <c r="BB292" s="745"/>
      <c r="BC292" s="745"/>
      <c r="BD292" s="745"/>
      <c r="BE292" s="745"/>
      <c r="BF292" s="746"/>
      <c r="BG292" s="746"/>
      <c r="BH292" s="745"/>
      <c r="BI292" s="745"/>
      <c r="BJ292" s="745"/>
      <c r="BK292" s="748"/>
      <c r="BL292" s="749"/>
      <c r="BM292" s="749"/>
      <c r="BN292" s="749"/>
      <c r="BO292" s="749"/>
      <c r="BP292" s="749"/>
      <c r="BQ292" s="749"/>
      <c r="BR292" s="749"/>
      <c r="BS292" s="749"/>
      <c r="BT292" s="749"/>
      <c r="BU292" s="749"/>
      <c r="BV292" s="745"/>
      <c r="BW292" s="745"/>
      <c r="BX292" s="745"/>
      <c r="BY292" s="745"/>
      <c r="BZ292" s="746"/>
      <c r="CA292" s="746"/>
      <c r="CB292" s="745"/>
      <c r="CC292" s="745"/>
      <c r="CD292" s="745"/>
      <c r="CE292" s="747"/>
      <c r="CF292" s="749"/>
      <c r="CG292" s="745"/>
      <c r="CH292" s="745"/>
      <c r="CI292" s="745"/>
      <c r="CJ292" s="745"/>
      <c r="CK292" s="745"/>
      <c r="CL292" s="746"/>
      <c r="CM292" s="746"/>
      <c r="CN292" s="746"/>
      <c r="CO292" s="746"/>
      <c r="CP292" s="746"/>
      <c r="CQ292" s="745"/>
      <c r="CR292" s="745"/>
      <c r="CS292" s="745"/>
      <c r="CT292" s="745"/>
      <c r="CU292" s="745"/>
      <c r="CV292" s="745"/>
      <c r="CW292" s="745"/>
      <c r="CX292" s="745"/>
      <c r="CY292" s="745"/>
      <c r="CZ292" s="745"/>
      <c r="DA292" s="745"/>
      <c r="DB292" s="745"/>
      <c r="DC292" s="745"/>
      <c r="DD292" s="745"/>
      <c r="DE292" s="745"/>
      <c r="DF292" s="745"/>
      <c r="DG292" s="745"/>
      <c r="DH292" s="745"/>
      <c r="DI292" s="251">
        <f t="shared" ref="DI292:DI294" si="814">DJ292+DK292+DL292</f>
        <v>2396.4008599999997</v>
      </c>
      <c r="DJ292" s="251">
        <v>2370.3928599999999</v>
      </c>
      <c r="DK292" s="745">
        <v>0</v>
      </c>
      <c r="DL292" s="251">
        <v>26.007999999999999</v>
      </c>
      <c r="DM292" s="745"/>
      <c r="DN292" s="745"/>
      <c r="DO292" s="745"/>
      <c r="DP292" s="745"/>
      <c r="DQ292" s="745"/>
      <c r="DR292" s="745"/>
      <c r="DS292" s="745"/>
      <c r="DT292" s="745"/>
      <c r="DU292" s="745"/>
      <c r="DV292" s="745"/>
      <c r="DW292" s="745"/>
      <c r="DX292" s="251">
        <f t="shared" ref="DX292:DX294" si="815">DZ292</f>
        <v>2370.3928599999999</v>
      </c>
      <c r="DY292" s="279">
        <f t="shared" ref="DY292:DY304" si="816">DX292/DI292</f>
        <v>0.9891470578090179</v>
      </c>
      <c r="DZ292" s="251">
        <f t="shared" ref="DZ292:DZ304" si="817">EN292</f>
        <v>2370.3928599999999</v>
      </c>
      <c r="EA292" s="279">
        <f t="shared" ref="EA292:EA304" si="818">DZ292/DJ292</f>
        <v>1</v>
      </c>
      <c r="EB292" s="745"/>
      <c r="EC292" s="745"/>
      <c r="ED292" s="251">
        <f>ER292</f>
        <v>26.007999999999999</v>
      </c>
      <c r="EE292" s="279">
        <f t="shared" ref="EE292:EE294" si="819">ED292/DL292</f>
        <v>1</v>
      </c>
      <c r="EF292" s="251">
        <f t="shared" ref="EF292:EF294" si="820">EN292+EP292+ER292</f>
        <v>2396.4008599999997</v>
      </c>
      <c r="EG292" s="279">
        <f t="shared" si="810"/>
        <v>1</v>
      </c>
      <c r="EH292" s="279"/>
      <c r="EI292" s="279"/>
      <c r="EJ292" s="279"/>
      <c r="EK292" s="279"/>
      <c r="EL292" s="279"/>
      <c r="EM292" s="279"/>
      <c r="EN292" s="251">
        <v>2370.3928599999999</v>
      </c>
      <c r="EO292" s="279">
        <f t="shared" si="811"/>
        <v>1</v>
      </c>
      <c r="EP292" s="745"/>
      <c r="EQ292" s="745"/>
      <c r="ER292" s="251">
        <v>26.007999999999999</v>
      </c>
      <c r="ES292" s="279">
        <f t="shared" ref="ES292:ES294" si="821">ER292/DL292</f>
        <v>1</v>
      </c>
      <c r="ET292" s="745"/>
      <c r="EU292" s="251">
        <f t="shared" ref="EU292:EU304" si="822">EW292+EX292+EY292</f>
        <v>0</v>
      </c>
      <c r="EV292" s="279">
        <f t="shared" si="812"/>
        <v>0</v>
      </c>
      <c r="EW292" s="251">
        <f t="shared" ref="EW292:EW304" si="823">DJ292-EN292</f>
        <v>0</v>
      </c>
      <c r="EX292" s="745"/>
      <c r="EY292" s="745"/>
      <c r="EZ292" s="251">
        <f t="shared" ref="EZ292:EZ294" si="824">FB292+FD292+FF292</f>
        <v>2396.4008599999997</v>
      </c>
      <c r="FA292" s="279">
        <f t="shared" si="813"/>
        <v>1</v>
      </c>
      <c r="FB292" s="251">
        <f t="shared" ref="FB292:FB304" si="825">EN292</f>
        <v>2370.3928599999999</v>
      </c>
      <c r="FC292" s="279">
        <f t="shared" ref="FC292:FC293" si="826">FB292/DJ292</f>
        <v>1</v>
      </c>
      <c r="FD292" s="745"/>
      <c r="FE292" s="745"/>
      <c r="FF292" s="251">
        <f t="shared" ref="FF292:FF304" si="827">ER292</f>
        <v>26.007999999999999</v>
      </c>
      <c r="FG292" s="279">
        <f t="shared" ref="FG292:FG294" si="828">FF292/DL292</f>
        <v>1</v>
      </c>
      <c r="FH292" s="750"/>
      <c r="FI292" s="750"/>
      <c r="FJ292" s="750"/>
      <c r="FK292" s="750"/>
      <c r="FL292" s="750"/>
      <c r="FM292" s="750"/>
      <c r="FN292" s="750"/>
      <c r="FO292" s="750"/>
      <c r="FP292" s="148"/>
      <c r="FQ292" s="148"/>
      <c r="FR292" s="148"/>
      <c r="FS292" s="148"/>
      <c r="FT292" s="148"/>
      <c r="FU292" s="148"/>
      <c r="FV292" s="148"/>
    </row>
    <row r="293" spans="2:178" s="149" customFormat="1" ht="18" hidden="1" customHeight="1" x14ac:dyDescent="0.25">
      <c r="B293" s="741" t="s">
        <v>452</v>
      </c>
      <c r="C293" s="271" t="s">
        <v>453</v>
      </c>
      <c r="D293" s="742"/>
      <c r="E293" s="743"/>
      <c r="F293" s="743"/>
      <c r="G293" s="743"/>
      <c r="H293" s="743"/>
      <c r="I293" s="744"/>
      <c r="J293" s="744"/>
      <c r="K293" s="743"/>
      <c r="L293" s="743"/>
      <c r="M293" s="743"/>
      <c r="N293" s="743"/>
      <c r="O293" s="744"/>
      <c r="P293" s="744"/>
      <c r="Q293" s="745"/>
      <c r="R293" s="745"/>
      <c r="S293" s="745"/>
      <c r="T293" s="745"/>
      <c r="U293" s="745"/>
      <c r="V293" s="745"/>
      <c r="W293" s="745"/>
      <c r="X293" s="746"/>
      <c r="Y293" s="746"/>
      <c r="Z293" s="745"/>
      <c r="AA293" s="745"/>
      <c r="AB293" s="745"/>
      <c r="AC293" s="745"/>
      <c r="AD293" s="745"/>
      <c r="AE293" s="745"/>
      <c r="AF293" s="745"/>
      <c r="AG293" s="745"/>
      <c r="AH293" s="745"/>
      <c r="AI293" s="745"/>
      <c r="AJ293" s="745"/>
      <c r="AK293" s="745"/>
      <c r="AL293" s="745"/>
      <c r="AM293" s="745"/>
      <c r="AN293" s="745"/>
      <c r="AO293" s="747"/>
      <c r="AP293" s="745"/>
      <c r="AQ293" s="745"/>
      <c r="AR293" s="745"/>
      <c r="AS293" s="745"/>
      <c r="AT293" s="745"/>
      <c r="AU293" s="745"/>
      <c r="AV293" s="745"/>
      <c r="AW293" s="746"/>
      <c r="AX293" s="746"/>
      <c r="AY293" s="745"/>
      <c r="AZ293" s="745"/>
      <c r="BA293" s="745"/>
      <c r="BB293" s="745"/>
      <c r="BC293" s="745"/>
      <c r="BD293" s="745"/>
      <c r="BE293" s="745"/>
      <c r="BF293" s="746"/>
      <c r="BG293" s="746"/>
      <c r="BH293" s="745"/>
      <c r="BI293" s="745"/>
      <c r="BJ293" s="745"/>
      <c r="BK293" s="748"/>
      <c r="BL293" s="749"/>
      <c r="BM293" s="749"/>
      <c r="BN293" s="749"/>
      <c r="BO293" s="749"/>
      <c r="BP293" s="749"/>
      <c r="BQ293" s="749"/>
      <c r="BR293" s="749"/>
      <c r="BS293" s="749"/>
      <c r="BT293" s="749"/>
      <c r="BU293" s="749"/>
      <c r="BV293" s="745"/>
      <c r="BW293" s="745"/>
      <c r="BX293" s="745"/>
      <c r="BY293" s="745"/>
      <c r="BZ293" s="746"/>
      <c r="CA293" s="746"/>
      <c r="CB293" s="745"/>
      <c r="CC293" s="745"/>
      <c r="CD293" s="745"/>
      <c r="CE293" s="747"/>
      <c r="CF293" s="749"/>
      <c r="CG293" s="745"/>
      <c r="CH293" s="745"/>
      <c r="CI293" s="745"/>
      <c r="CJ293" s="745"/>
      <c r="CK293" s="745"/>
      <c r="CL293" s="746"/>
      <c r="CM293" s="746"/>
      <c r="CN293" s="746"/>
      <c r="CO293" s="746"/>
      <c r="CP293" s="746"/>
      <c r="CQ293" s="745"/>
      <c r="CR293" s="745"/>
      <c r="CS293" s="745"/>
      <c r="CT293" s="745"/>
      <c r="CU293" s="745"/>
      <c r="CV293" s="745"/>
      <c r="CW293" s="745"/>
      <c r="CX293" s="745"/>
      <c r="CY293" s="745"/>
      <c r="CZ293" s="745"/>
      <c r="DA293" s="745"/>
      <c r="DB293" s="745"/>
      <c r="DC293" s="745"/>
      <c r="DD293" s="745"/>
      <c r="DE293" s="745"/>
      <c r="DF293" s="745"/>
      <c r="DG293" s="745"/>
      <c r="DH293" s="745"/>
      <c r="DI293" s="251">
        <f t="shared" si="814"/>
        <v>3275</v>
      </c>
      <c r="DJ293" s="251">
        <v>3275</v>
      </c>
      <c r="DK293" s="745">
        <v>0</v>
      </c>
      <c r="DL293" s="251">
        <v>0</v>
      </c>
      <c r="DM293" s="745"/>
      <c r="DN293" s="745"/>
      <c r="DO293" s="745"/>
      <c r="DP293" s="745"/>
      <c r="DQ293" s="745"/>
      <c r="DR293" s="745"/>
      <c r="DS293" s="745"/>
      <c r="DT293" s="745"/>
      <c r="DU293" s="745"/>
      <c r="DV293" s="745"/>
      <c r="DW293" s="745"/>
      <c r="DX293" s="251">
        <f t="shared" si="815"/>
        <v>3275</v>
      </c>
      <c r="DY293" s="279">
        <f t="shared" si="816"/>
        <v>1</v>
      </c>
      <c r="DZ293" s="251">
        <f t="shared" si="817"/>
        <v>3275</v>
      </c>
      <c r="EA293" s="279">
        <f t="shared" si="818"/>
        <v>1</v>
      </c>
      <c r="EB293" s="745"/>
      <c r="EC293" s="745"/>
      <c r="ED293" s="251">
        <f t="shared" ref="ED293:ED294" si="829">ER293</f>
        <v>0</v>
      </c>
      <c r="EE293" s="279">
        <v>0</v>
      </c>
      <c r="EF293" s="251">
        <f t="shared" si="820"/>
        <v>3275</v>
      </c>
      <c r="EG293" s="279">
        <f t="shared" si="810"/>
        <v>1</v>
      </c>
      <c r="EH293" s="279"/>
      <c r="EI293" s="279"/>
      <c r="EJ293" s="279"/>
      <c r="EK293" s="279"/>
      <c r="EL293" s="279"/>
      <c r="EM293" s="279"/>
      <c r="EN293" s="251">
        <v>3275</v>
      </c>
      <c r="EO293" s="279">
        <f t="shared" si="811"/>
        <v>1</v>
      </c>
      <c r="EP293" s="745"/>
      <c r="EQ293" s="745"/>
      <c r="ER293" s="251">
        <v>0</v>
      </c>
      <c r="ES293" s="279">
        <v>0</v>
      </c>
      <c r="ET293" s="745"/>
      <c r="EU293" s="251">
        <f t="shared" si="822"/>
        <v>0</v>
      </c>
      <c r="EV293" s="279">
        <f t="shared" si="812"/>
        <v>0</v>
      </c>
      <c r="EW293" s="251">
        <f t="shared" si="823"/>
        <v>0</v>
      </c>
      <c r="EX293" s="745"/>
      <c r="EY293" s="745"/>
      <c r="EZ293" s="251">
        <f t="shared" si="824"/>
        <v>3275</v>
      </c>
      <c r="FA293" s="279">
        <f t="shared" si="813"/>
        <v>1</v>
      </c>
      <c r="FB293" s="251">
        <f t="shared" si="825"/>
        <v>3275</v>
      </c>
      <c r="FC293" s="279">
        <f t="shared" si="826"/>
        <v>1</v>
      </c>
      <c r="FD293" s="745"/>
      <c r="FE293" s="745"/>
      <c r="FF293" s="251">
        <f t="shared" si="827"/>
        <v>0</v>
      </c>
      <c r="FG293" s="279">
        <v>0</v>
      </c>
      <c r="FH293" s="750"/>
      <c r="FI293" s="750"/>
      <c r="FJ293" s="750"/>
      <c r="FK293" s="750"/>
      <c r="FL293" s="750"/>
      <c r="FM293" s="750"/>
      <c r="FN293" s="750"/>
      <c r="FO293" s="750"/>
      <c r="FP293" s="148"/>
      <c r="FQ293" s="148"/>
      <c r="FR293" s="148"/>
      <c r="FS293" s="148"/>
      <c r="FT293" s="148"/>
      <c r="FU293" s="148"/>
      <c r="FV293" s="148"/>
    </row>
    <row r="294" spans="2:178" s="149" customFormat="1" ht="21" hidden="1" customHeight="1" x14ac:dyDescent="0.25">
      <c r="B294" s="741" t="s">
        <v>454</v>
      </c>
      <c r="C294" s="271" t="s">
        <v>455</v>
      </c>
      <c r="D294" s="742" t="s">
        <v>456</v>
      </c>
      <c r="E294" s="743">
        <f>F294+G294</f>
        <v>760</v>
      </c>
      <c r="F294" s="743"/>
      <c r="G294" s="743">
        <v>760</v>
      </c>
      <c r="H294" s="743">
        <f>I294+J294</f>
        <v>5241.95</v>
      </c>
      <c r="I294" s="744">
        <f>L294-F294</f>
        <v>5020</v>
      </c>
      <c r="J294" s="744">
        <f>M294-G294</f>
        <v>221.95000000000005</v>
      </c>
      <c r="K294" s="743">
        <f>L294+M294</f>
        <v>6001.95</v>
      </c>
      <c r="L294" s="743">
        <v>5020</v>
      </c>
      <c r="M294" s="743">
        <f>760+207+14.95</f>
        <v>981.95</v>
      </c>
      <c r="N294" s="743">
        <f>O294+P294</f>
        <v>0</v>
      </c>
      <c r="O294" s="744">
        <f>R294-L294</f>
        <v>0</v>
      </c>
      <c r="P294" s="744">
        <f>S294-M294</f>
        <v>0</v>
      </c>
      <c r="Q294" s="745">
        <f>R294+S294</f>
        <v>6001.95</v>
      </c>
      <c r="R294" s="745">
        <v>5020</v>
      </c>
      <c r="S294" s="745">
        <f>760+207+14.95</f>
        <v>981.95</v>
      </c>
      <c r="T294" s="745">
        <f>U294+V294</f>
        <v>0</v>
      </c>
      <c r="U294" s="745"/>
      <c r="V294" s="745"/>
      <c r="W294" s="745" t="e">
        <f>X294+Y294</f>
        <v>#REF!</v>
      </c>
      <c r="X294" s="746" t="e">
        <f>AA294-U294</f>
        <v>#REF!</v>
      </c>
      <c r="Y294" s="746">
        <f>AB294-V294</f>
        <v>0</v>
      </c>
      <c r="Z294" s="745" t="e">
        <f>AA294+AB294</f>
        <v>#REF!</v>
      </c>
      <c r="AA294" s="745" t="e">
        <f>'[1]2017_с остатком на торги'!$AG$207</f>
        <v>#REF!</v>
      </c>
      <c r="AB294" s="745">
        <v>0</v>
      </c>
      <c r="AC294" s="745" t="e">
        <f>AD294+AE294</f>
        <v>#REF!</v>
      </c>
      <c r="AD294" s="745" t="e">
        <f>'[1]2017_с остатком на торги'!$AG$207</f>
        <v>#REF!</v>
      </c>
      <c r="AE294" s="745">
        <v>0</v>
      </c>
      <c r="AF294" s="745" t="e">
        <f>AG294+AH294</f>
        <v>#REF!</v>
      </c>
      <c r="AG294" s="745" t="e">
        <f>'[1]2017_с остатком на торги'!$AG$207</f>
        <v>#REF!</v>
      </c>
      <c r="AH294" s="745">
        <v>0</v>
      </c>
      <c r="AI294" s="745">
        <v>0</v>
      </c>
      <c r="AJ294" s="745">
        <v>0</v>
      </c>
      <c r="AK294" s="745" t="e">
        <f>Z294-AJ294</f>
        <v>#REF!</v>
      </c>
      <c r="AL294" s="745" t="e">
        <f>AF294-AJ294</f>
        <v>#REF!</v>
      </c>
      <c r="AM294" s="745"/>
      <c r="AN294" s="745"/>
      <c r="AO294" s="747"/>
      <c r="AP294" s="745"/>
      <c r="AQ294" s="745"/>
      <c r="AR294" s="745"/>
      <c r="AS294" s="745">
        <f>AT294+AU294</f>
        <v>0</v>
      </c>
      <c r="AT294" s="745">
        <f>AJ294</f>
        <v>0</v>
      </c>
      <c r="AU294" s="745"/>
      <c r="AV294" s="745">
        <f>AW294+AX294</f>
        <v>0</v>
      </c>
      <c r="AW294" s="746">
        <f>AZ294-AT294</f>
        <v>0</v>
      </c>
      <c r="AX294" s="746">
        <f>BA294-AU294</f>
        <v>0</v>
      </c>
      <c r="AY294" s="745">
        <f>AZ294+BA294</f>
        <v>0</v>
      </c>
      <c r="AZ294" s="745">
        <f>AT294</f>
        <v>0</v>
      </c>
      <c r="BA294" s="745"/>
      <c r="BB294" s="745">
        <f>BC294+BD294</f>
        <v>0</v>
      </c>
      <c r="BC294" s="745"/>
      <c r="BD294" s="745"/>
      <c r="BE294" s="745">
        <f>BF294+BG294</f>
        <v>0</v>
      </c>
      <c r="BF294" s="746">
        <f>BW294-BC294</f>
        <v>0</v>
      </c>
      <c r="BG294" s="746">
        <f>BX294-BD294</f>
        <v>0</v>
      </c>
      <c r="BH294" s="745">
        <f>BI294+BJ294</f>
        <v>0</v>
      </c>
      <c r="BI294" s="745">
        <f>BC294</f>
        <v>0</v>
      </c>
      <c r="BJ294" s="745"/>
      <c r="BK294" s="748"/>
      <c r="BL294" s="749"/>
      <c r="BM294" s="749"/>
      <c r="BN294" s="749"/>
      <c r="BO294" s="749"/>
      <c r="BP294" s="749"/>
      <c r="BQ294" s="749"/>
      <c r="BR294" s="749"/>
      <c r="BS294" s="749"/>
      <c r="BT294" s="749"/>
      <c r="BU294" s="749"/>
      <c r="BV294" s="745">
        <f>BW294+BX294</f>
        <v>0</v>
      </c>
      <c r="BW294" s="745"/>
      <c r="BX294" s="745"/>
      <c r="BY294" s="745">
        <f>BZ294+CA294</f>
        <v>0</v>
      </c>
      <c r="BZ294" s="746">
        <f>CC294-BW294</f>
        <v>0</v>
      </c>
      <c r="CA294" s="746">
        <f>CD294-BX294</f>
        <v>0</v>
      </c>
      <c r="CB294" s="745">
        <f>CC294+CD294</f>
        <v>0</v>
      </c>
      <c r="CC294" s="745"/>
      <c r="CD294" s="745"/>
      <c r="CE294" s="747"/>
      <c r="CF294" s="749"/>
      <c r="CG294" s="745"/>
      <c r="CH294" s="745">
        <f>CI294+CJ294</f>
        <v>0</v>
      </c>
      <c r="CI294" s="745">
        <f>BY294</f>
        <v>0</v>
      </c>
      <c r="CJ294" s="745"/>
      <c r="CK294" s="745">
        <f>CL294+CM294</f>
        <v>0</v>
      </c>
      <c r="CL294" s="746">
        <f>CR294-CI294</f>
        <v>0</v>
      </c>
      <c r="CM294" s="746">
        <f>CS294-CJ294</f>
        <v>0</v>
      </c>
      <c r="CN294" s="746"/>
      <c r="CO294" s="746"/>
      <c r="CP294" s="746"/>
      <c r="CQ294" s="745">
        <f>CR294+CS294</f>
        <v>0</v>
      </c>
      <c r="CR294" s="745">
        <f>CE294</f>
        <v>0</v>
      </c>
      <c r="CS294" s="745"/>
      <c r="CT294" s="745">
        <f>CU294+CV294</f>
        <v>0</v>
      </c>
      <c r="CU294" s="745"/>
      <c r="CV294" s="745"/>
      <c r="CW294" s="745"/>
      <c r="CX294" s="745"/>
      <c r="CY294" s="745"/>
      <c r="CZ294" s="745">
        <f>DA294+DB294</f>
        <v>0</v>
      </c>
      <c r="DA294" s="745">
        <f>CK294</f>
        <v>0</v>
      </c>
      <c r="DB294" s="745"/>
      <c r="DC294" s="745"/>
      <c r="DD294" s="745"/>
      <c r="DE294" s="745"/>
      <c r="DF294" s="745"/>
      <c r="DG294" s="745"/>
      <c r="DH294" s="745"/>
      <c r="DI294" s="251">
        <f t="shared" si="814"/>
        <v>182.00665000000001</v>
      </c>
      <c r="DJ294" s="251">
        <v>0</v>
      </c>
      <c r="DK294" s="745">
        <v>0</v>
      </c>
      <c r="DL294" s="251">
        <v>182.00665000000001</v>
      </c>
      <c r="DM294" s="745"/>
      <c r="DN294" s="745"/>
      <c r="DO294" s="745"/>
      <c r="DP294" s="745"/>
      <c r="DQ294" s="745"/>
      <c r="DR294" s="745"/>
      <c r="DS294" s="745"/>
      <c r="DT294" s="745"/>
      <c r="DU294" s="745"/>
      <c r="DV294" s="745"/>
      <c r="DW294" s="745"/>
      <c r="DX294" s="251">
        <f t="shared" si="815"/>
        <v>0</v>
      </c>
      <c r="DY294" s="279">
        <f t="shared" si="816"/>
        <v>0</v>
      </c>
      <c r="DZ294" s="251">
        <f t="shared" si="817"/>
        <v>0</v>
      </c>
      <c r="EA294" s="279">
        <v>0</v>
      </c>
      <c r="EB294" s="745"/>
      <c r="EC294" s="745"/>
      <c r="ED294" s="251">
        <f t="shared" si="829"/>
        <v>182.00665000000001</v>
      </c>
      <c r="EE294" s="279">
        <f t="shared" si="819"/>
        <v>1</v>
      </c>
      <c r="EF294" s="251">
        <f t="shared" si="820"/>
        <v>182.00665000000001</v>
      </c>
      <c r="EG294" s="279">
        <f t="shared" si="810"/>
        <v>1</v>
      </c>
      <c r="EH294" s="279"/>
      <c r="EI294" s="279"/>
      <c r="EJ294" s="279"/>
      <c r="EK294" s="279"/>
      <c r="EL294" s="279"/>
      <c r="EM294" s="279"/>
      <c r="EN294" s="251">
        <v>0</v>
      </c>
      <c r="EO294" s="279">
        <v>0</v>
      </c>
      <c r="EP294" s="745"/>
      <c r="EQ294" s="745"/>
      <c r="ER294" s="251">
        <v>182.00665000000001</v>
      </c>
      <c r="ES294" s="279">
        <f t="shared" si="821"/>
        <v>1</v>
      </c>
      <c r="ET294" s="745"/>
      <c r="EU294" s="251">
        <f t="shared" si="822"/>
        <v>0</v>
      </c>
      <c r="EV294" s="279">
        <f t="shared" si="812"/>
        <v>0</v>
      </c>
      <c r="EW294" s="251">
        <f t="shared" si="823"/>
        <v>0</v>
      </c>
      <c r="EX294" s="745"/>
      <c r="EY294" s="745"/>
      <c r="EZ294" s="251">
        <f t="shared" si="824"/>
        <v>182.00665000000001</v>
      </c>
      <c r="FA294" s="279">
        <f t="shared" si="813"/>
        <v>1</v>
      </c>
      <c r="FB294" s="251">
        <f t="shared" si="825"/>
        <v>0</v>
      </c>
      <c r="FC294" s="279">
        <v>0</v>
      </c>
      <c r="FD294" s="745"/>
      <c r="FE294" s="745"/>
      <c r="FF294" s="251">
        <f t="shared" si="827"/>
        <v>182.00665000000001</v>
      </c>
      <c r="FG294" s="279">
        <f t="shared" si="828"/>
        <v>1</v>
      </c>
      <c r="FH294" s="751"/>
      <c r="FI294" s="751"/>
      <c r="FJ294" s="751"/>
      <c r="FK294" s="751"/>
      <c r="FL294" s="751"/>
      <c r="FM294" s="751"/>
      <c r="FN294" s="751"/>
      <c r="FO294" s="751"/>
      <c r="FP294" s="148"/>
      <c r="FQ294" s="148"/>
      <c r="FR294" s="148"/>
      <c r="FS294" s="148"/>
      <c r="FT294" s="148"/>
      <c r="FU294" s="148"/>
      <c r="FV294" s="148"/>
    </row>
    <row r="295" spans="2:178" s="149" customFormat="1" ht="92.25" hidden="1" customHeight="1" thickBot="1" x14ac:dyDescent="0.3">
      <c r="B295" s="752" t="s">
        <v>73</v>
      </c>
      <c r="C295" s="890" t="s">
        <v>457</v>
      </c>
      <c r="D295" s="891"/>
      <c r="E295" s="753"/>
      <c r="F295" s="753"/>
      <c r="G295" s="753"/>
      <c r="H295" s="753"/>
      <c r="I295" s="754"/>
      <c r="J295" s="754"/>
      <c r="K295" s="753"/>
      <c r="L295" s="753"/>
      <c r="M295" s="753"/>
      <c r="N295" s="753"/>
      <c r="O295" s="754"/>
      <c r="P295" s="754"/>
      <c r="Q295" s="755"/>
      <c r="R295" s="755"/>
      <c r="S295" s="755"/>
      <c r="T295" s="755"/>
      <c r="U295" s="755"/>
      <c r="V295" s="755"/>
      <c r="W295" s="755"/>
      <c r="X295" s="756"/>
      <c r="Y295" s="756"/>
      <c r="Z295" s="755"/>
      <c r="AA295" s="755"/>
      <c r="AB295" s="755"/>
      <c r="AC295" s="755"/>
      <c r="AD295" s="755"/>
      <c r="AE295" s="755"/>
      <c r="AF295" s="755"/>
      <c r="AG295" s="755"/>
      <c r="AH295" s="755"/>
      <c r="AI295" s="755"/>
      <c r="AJ295" s="755"/>
      <c r="AK295" s="755"/>
      <c r="AL295" s="755"/>
      <c r="AM295" s="755"/>
      <c r="AN295" s="755"/>
      <c r="AO295" s="757"/>
      <c r="AP295" s="755"/>
      <c r="AQ295" s="755"/>
      <c r="AR295" s="755"/>
      <c r="AS295" s="755"/>
      <c r="AT295" s="755"/>
      <c r="AU295" s="755"/>
      <c r="AV295" s="755"/>
      <c r="AW295" s="756"/>
      <c r="AX295" s="756"/>
      <c r="AY295" s="755"/>
      <c r="AZ295" s="755"/>
      <c r="BA295" s="755"/>
      <c r="BB295" s="755"/>
      <c r="BC295" s="755"/>
      <c r="BD295" s="755"/>
      <c r="BE295" s="755"/>
      <c r="BF295" s="756"/>
      <c r="BG295" s="756"/>
      <c r="BH295" s="755"/>
      <c r="BI295" s="755"/>
      <c r="BJ295" s="755"/>
      <c r="BK295" s="758"/>
      <c r="BL295" s="759"/>
      <c r="BM295" s="759"/>
      <c r="BN295" s="759"/>
      <c r="BO295" s="759"/>
      <c r="BP295" s="759"/>
      <c r="BQ295" s="759"/>
      <c r="BR295" s="759"/>
      <c r="BS295" s="759"/>
      <c r="BT295" s="759"/>
      <c r="BU295" s="759"/>
      <c r="BV295" s="755"/>
      <c r="BW295" s="755"/>
      <c r="BX295" s="755"/>
      <c r="BY295" s="755"/>
      <c r="BZ295" s="756"/>
      <c r="CA295" s="756"/>
      <c r="CB295" s="755"/>
      <c r="CC295" s="755"/>
      <c r="CD295" s="760"/>
      <c r="CE295" s="757"/>
      <c r="CF295" s="761"/>
      <c r="CG295" s="755"/>
      <c r="CH295" s="755"/>
      <c r="CI295" s="755"/>
      <c r="CJ295" s="755"/>
      <c r="CK295" s="755"/>
      <c r="CL295" s="756"/>
      <c r="CM295" s="756"/>
      <c r="CN295" s="756"/>
      <c r="CO295" s="756"/>
      <c r="CP295" s="756"/>
      <c r="CQ295" s="755"/>
      <c r="CR295" s="755"/>
      <c r="CS295" s="755"/>
      <c r="CT295" s="755"/>
      <c r="CU295" s="755"/>
      <c r="CV295" s="760"/>
      <c r="CW295" s="762">
        <f>CX295</f>
        <v>248442.4</v>
      </c>
      <c r="CX295" s="762">
        <v>248442.4</v>
      </c>
      <c r="CY295" s="760"/>
      <c r="CZ295" s="755"/>
      <c r="DA295" s="755"/>
      <c r="DB295" s="755"/>
      <c r="DC295" s="755"/>
      <c r="DD295" s="755"/>
      <c r="DE295" s="755"/>
      <c r="DF295" s="762">
        <f>DG295</f>
        <v>-248442.4</v>
      </c>
      <c r="DG295" s="762">
        <f>DJ295-CX295</f>
        <v>-248442.4</v>
      </c>
      <c r="DH295" s="760"/>
      <c r="DI295" s="762">
        <f>DJ295</f>
        <v>0</v>
      </c>
      <c r="DJ295" s="762">
        <v>0</v>
      </c>
      <c r="DK295" s="763"/>
      <c r="DL295" s="760"/>
      <c r="DM295" s="760"/>
      <c r="DN295" s="760"/>
      <c r="DO295" s="760"/>
      <c r="DP295" s="760"/>
      <c r="DQ295" s="760"/>
      <c r="DR295" s="760"/>
      <c r="DS295" s="760"/>
      <c r="DT295" s="760"/>
      <c r="DU295" s="760"/>
      <c r="DV295" s="760"/>
      <c r="DW295" s="760"/>
      <c r="DX295" s="755"/>
      <c r="DY295" s="279" t="e">
        <f t="shared" si="816"/>
        <v>#DIV/0!</v>
      </c>
      <c r="DZ295" s="251">
        <f t="shared" si="817"/>
        <v>0</v>
      </c>
      <c r="EA295" s="279" t="e">
        <f t="shared" si="818"/>
        <v>#DIV/0!</v>
      </c>
      <c r="EB295" s="760"/>
      <c r="EC295" s="760"/>
      <c r="ED295" s="760"/>
      <c r="EE295" s="760"/>
      <c r="EF295" s="755"/>
      <c r="EG295" s="755"/>
      <c r="EH295" s="755"/>
      <c r="EI295" s="755"/>
      <c r="EJ295" s="755"/>
      <c r="EK295" s="755"/>
      <c r="EL295" s="755"/>
      <c r="EM295" s="755"/>
      <c r="EN295" s="755"/>
      <c r="EO295" s="764" t="e">
        <f t="shared" si="811"/>
        <v>#DIV/0!</v>
      </c>
      <c r="EP295" s="760"/>
      <c r="EQ295" s="760"/>
      <c r="ER295" s="760"/>
      <c r="ES295" s="760"/>
      <c r="ET295" s="755"/>
      <c r="EU295" s="745">
        <f t="shared" si="822"/>
        <v>0</v>
      </c>
      <c r="EV295" s="765" t="e">
        <f t="shared" si="812"/>
        <v>#DIV/0!</v>
      </c>
      <c r="EW295" s="745">
        <f t="shared" si="823"/>
        <v>0</v>
      </c>
      <c r="EX295" s="755"/>
      <c r="EY295" s="755"/>
      <c r="EZ295" s="755"/>
      <c r="FA295" s="764" t="e">
        <f t="shared" si="813"/>
        <v>#DIV/0!</v>
      </c>
      <c r="FB295" s="251">
        <f t="shared" si="825"/>
        <v>0</v>
      </c>
      <c r="FC295" s="760"/>
      <c r="FD295" s="760"/>
      <c r="FE295" s="760"/>
      <c r="FF295" s="745">
        <f t="shared" si="827"/>
        <v>0</v>
      </c>
      <c r="FG295" s="760"/>
      <c r="FH295" s="766"/>
      <c r="FI295" s="766"/>
      <c r="FJ295" s="766"/>
      <c r="FK295" s="767"/>
      <c r="FL295" s="767"/>
      <c r="FM295" s="767"/>
      <c r="FN295" s="767"/>
      <c r="FO295" s="767"/>
      <c r="FP295" s="148"/>
      <c r="FQ295" s="148"/>
      <c r="FR295" s="148"/>
      <c r="FS295" s="148"/>
      <c r="FT295" s="148"/>
      <c r="FU295" s="148"/>
      <c r="FV295" s="148"/>
    </row>
    <row r="296" spans="2:178" s="775" customFormat="1" ht="45.75" hidden="1" customHeight="1" x14ac:dyDescent="0.2">
      <c r="B296" s="892" t="s">
        <v>110</v>
      </c>
      <c r="C296" s="893"/>
      <c r="D296" s="768"/>
      <c r="E296" s="769" t="e">
        <f>E255+E260+#REF!+E278+E290</f>
        <v>#REF!</v>
      </c>
      <c r="F296" s="769" t="e">
        <f>F255+F260+#REF!+F278+F290</f>
        <v>#REF!</v>
      </c>
      <c r="G296" s="769" t="e">
        <f>G255+G260+#REF!+G278+G290</f>
        <v>#REF!</v>
      </c>
      <c r="H296" s="769" t="e">
        <f>H255+H260+#REF!+H278+H290</f>
        <v>#REF!</v>
      </c>
      <c r="I296" s="769" t="e">
        <f>I255+I260+#REF!+I278+I290</f>
        <v>#REF!</v>
      </c>
      <c r="J296" s="769" t="e">
        <f>J255+J260+#REF!+J278+J290</f>
        <v>#REF!</v>
      </c>
      <c r="K296" s="769" t="e">
        <f>K255+K260+#REF!+K278+K290</f>
        <v>#REF!</v>
      </c>
      <c r="L296" s="769" t="e">
        <f>L255+L260+#REF!+L278+L290</f>
        <v>#REF!</v>
      </c>
      <c r="M296" s="769" t="e">
        <f>M255+M260+#REF!+M278+M290</f>
        <v>#REF!</v>
      </c>
      <c r="N296" s="769" t="e">
        <f>N255+N260+#REF!+N278+N290</f>
        <v>#REF!</v>
      </c>
      <c r="O296" s="769" t="e">
        <f>O255+O260+#REF!+O278+O290</f>
        <v>#REF!</v>
      </c>
      <c r="P296" s="769" t="e">
        <f>P255+P260+#REF!+P278+P290</f>
        <v>#REF!</v>
      </c>
      <c r="Q296" s="770" t="e">
        <f>Q255+Q260+#REF!+Q278+Q290</f>
        <v>#REF!</v>
      </c>
      <c r="R296" s="770" t="e">
        <f>R255+R260+#REF!+R278+R290</f>
        <v>#REF!</v>
      </c>
      <c r="S296" s="770" t="e">
        <f>S255+S260+#REF!+S278+S290</f>
        <v>#REF!</v>
      </c>
      <c r="T296" s="770" t="e">
        <f>T255+T260+#REF!+T278+T290</f>
        <v>#REF!</v>
      </c>
      <c r="U296" s="770" t="e">
        <f>U255+U260+#REF!+U278+U290</f>
        <v>#REF!</v>
      </c>
      <c r="V296" s="770" t="e">
        <f>V255+V260+#REF!+V278+V290</f>
        <v>#REF!</v>
      </c>
      <c r="W296" s="770" t="e">
        <f>W255+W260+#REF!+W278+W290</f>
        <v>#REF!</v>
      </c>
      <c r="X296" s="770" t="e">
        <f>X255+X260+#REF!+X278+X290</f>
        <v>#REF!</v>
      </c>
      <c r="Y296" s="770" t="e">
        <f>Y255+Y260+#REF!+Y278+Y290</f>
        <v>#REF!</v>
      </c>
      <c r="Z296" s="770" t="e">
        <f>Z255+Z260+#REF!+Z278+Z290</f>
        <v>#REF!</v>
      </c>
      <c r="AA296" s="770" t="e">
        <f>AA255+AA260+#REF!+AA278+AA290</f>
        <v>#REF!</v>
      </c>
      <c r="AB296" s="770" t="e">
        <f>AB255+AB260+#REF!+AB278+AB290</f>
        <v>#REF!</v>
      </c>
      <c r="AC296" s="770" t="e">
        <f>AC255+AC260+#REF!+AC278+AC290</f>
        <v>#REF!</v>
      </c>
      <c r="AD296" s="770" t="e">
        <f>AD255+AD260+#REF!+AD278+AD290</f>
        <v>#REF!</v>
      </c>
      <c r="AE296" s="770" t="e">
        <f>AE255+AE260+#REF!+AE278+AE290</f>
        <v>#REF!</v>
      </c>
      <c r="AF296" s="770" t="e">
        <f>AF255+AF260+#REF!+AF278+AF290</f>
        <v>#REF!</v>
      </c>
      <c r="AG296" s="770" t="e">
        <f>AG255+AG260+#REF!+AG278+AG290</f>
        <v>#REF!</v>
      </c>
      <c r="AH296" s="770" t="e">
        <f>AH255+AH260+#REF!+AH278+AH290</f>
        <v>#REF!</v>
      </c>
      <c r="AI296" s="770" t="e">
        <f>AI255+AI260+#REF!+AI278+AI290</f>
        <v>#REF!</v>
      </c>
      <c r="AJ296" s="770" t="e">
        <f>AJ255+AJ260+#REF!+AJ278+AJ290</f>
        <v>#REF!</v>
      </c>
      <c r="AK296" s="770" t="e">
        <f>AK255+AK260+#REF!+AK278+AK290</f>
        <v>#REF!</v>
      </c>
      <c r="AL296" s="770" t="e">
        <f>AL255+AL260+#REF!+AL278+AL290</f>
        <v>#REF!</v>
      </c>
      <c r="AM296" s="770" t="e">
        <f>AM255+AM260+#REF!+AM278+AM290</f>
        <v>#REF!</v>
      </c>
      <c r="AN296" s="770" t="e">
        <f>AN255+AN260+#REF!+AN278+AN290</f>
        <v>#REF!</v>
      </c>
      <c r="AO296" s="771">
        <v>1</v>
      </c>
      <c r="AP296" s="770" t="e">
        <f>AP255+AP260+#REF!+AP278+AP290</f>
        <v>#REF!</v>
      </c>
      <c r="AQ296" s="770" t="e">
        <f>AQ255+AQ260+#REF!+AQ278+AQ290</f>
        <v>#REF!</v>
      </c>
      <c r="AR296" s="770" t="e">
        <f>AR255+AR260+#REF!+AR278+AR290</f>
        <v>#REF!</v>
      </c>
      <c r="AS296" s="770" t="e">
        <f>AS255+AS260+#REF!+AS278+AS290</f>
        <v>#REF!</v>
      </c>
      <c r="AT296" s="770" t="e">
        <f>AT255+AT260+#REF!+AT278+AT290</f>
        <v>#REF!</v>
      </c>
      <c r="AU296" s="770" t="e">
        <f>AU255+AU260+#REF!+AU278+AU290</f>
        <v>#REF!</v>
      </c>
      <c r="AV296" s="770" t="e">
        <f>AV255+AV260+#REF!+AV278+AV290</f>
        <v>#REF!</v>
      </c>
      <c r="AW296" s="770" t="e">
        <f>AW255+AW260+#REF!+AW278+AW290</f>
        <v>#REF!</v>
      </c>
      <c r="AX296" s="770" t="e">
        <f>AX255+AX260+#REF!+AX278+AX290</f>
        <v>#REF!</v>
      </c>
      <c r="AY296" s="770" t="e">
        <f>AY255+AY260+#REF!+AY278+AY290</f>
        <v>#REF!</v>
      </c>
      <c r="AZ296" s="770" t="e">
        <f>AZ255+AZ260+#REF!+AZ278+AZ290</f>
        <v>#REF!</v>
      </c>
      <c r="BA296" s="770" t="e">
        <f>BA255+BA260+#REF!+BA278+BA290</f>
        <v>#REF!</v>
      </c>
      <c r="BB296" s="770" t="e">
        <f>BB255+BB260+#REF!+BB278+BB290</f>
        <v>#REF!</v>
      </c>
      <c r="BC296" s="770" t="e">
        <f>BC255+BC260+#REF!+BC278+BC290</f>
        <v>#REF!</v>
      </c>
      <c r="BD296" s="770" t="e">
        <f>BD255+BD260+#REF!+BD278+BD290</f>
        <v>#REF!</v>
      </c>
      <c r="BE296" s="770" t="e">
        <f>BE255+BE260+#REF!+BE278+BE290</f>
        <v>#REF!</v>
      </c>
      <c r="BF296" s="770" t="e">
        <f>BF255+BF260+#REF!+BF278+BF290</f>
        <v>#REF!</v>
      </c>
      <c r="BG296" s="770" t="e">
        <f>BG255+BG260+#REF!+BG278+BG290</f>
        <v>#REF!</v>
      </c>
      <c r="BH296" s="770" t="e">
        <f>BH255+BH260+#REF!+BH278+BH290</f>
        <v>#REF!</v>
      </c>
      <c r="BI296" s="770" t="e">
        <f>BI255+BI260+#REF!+BI278+BI290</f>
        <v>#REF!</v>
      </c>
      <c r="BJ296" s="770" t="e">
        <f>BJ255+BJ260+#REF!+BJ278+BJ290</f>
        <v>#REF!</v>
      </c>
      <c r="BK296" s="772">
        <v>1</v>
      </c>
      <c r="BL296" s="770" t="e">
        <f>BL255+BL260+#REF!+BL278+BL290</f>
        <v>#REF!</v>
      </c>
      <c r="BM296" s="770" t="e">
        <f>BM255+BM260+#REF!+BM278+BM290</f>
        <v>#REF!</v>
      </c>
      <c r="BN296" s="770" t="e">
        <f>BN255+BN260+#REF!+BN278+BN290</f>
        <v>#REF!</v>
      </c>
      <c r="BO296" s="770" t="e">
        <f>BO255+BO260+#REF!+BO278+BO290</f>
        <v>#REF!</v>
      </c>
      <c r="BP296" s="770" t="e">
        <f>BP255+BP260+#REF!+BP278+BP290</f>
        <v>#REF!</v>
      </c>
      <c r="BQ296" s="770" t="e">
        <f>BQ255+BQ260+#REF!+BQ278+BQ290</f>
        <v>#REF!</v>
      </c>
      <c r="BR296" s="770" t="e">
        <f>BR255+BR260+#REF!+BR278+BR290</f>
        <v>#REF!</v>
      </c>
      <c r="BS296" s="770" t="e">
        <f>BS255+BS260+#REF!+BS278+BS290</f>
        <v>#REF!</v>
      </c>
      <c r="BT296" s="770" t="e">
        <f>BT255+BT260+#REF!+BT278+BT290</f>
        <v>#REF!</v>
      </c>
      <c r="BU296" s="770" t="e">
        <f>BU255+BU260+#REF!+BU278+BU290</f>
        <v>#REF!</v>
      </c>
      <c r="BV296" s="770" t="e">
        <f>BV255+BV260+#REF!+BV278+BV290</f>
        <v>#REF!</v>
      </c>
      <c r="BW296" s="770" t="e">
        <f>BW255+BW260+#REF!+BW278+BW290</f>
        <v>#REF!</v>
      </c>
      <c r="BX296" s="770" t="e">
        <f>BX255+BX260+#REF!+BX278+BX290</f>
        <v>#REF!</v>
      </c>
      <c r="BY296" s="770" t="e">
        <f>BY255+BY260+#REF!+BY278+BY290</f>
        <v>#REF!</v>
      </c>
      <c r="BZ296" s="770" t="e">
        <f>BZ255+BZ260+#REF!+BZ278+BZ290</f>
        <v>#REF!</v>
      </c>
      <c r="CA296" s="770" t="e">
        <f>CA255+CA260+#REF!+CA278+CA290</f>
        <v>#REF!</v>
      </c>
      <c r="CB296" s="770" t="e">
        <f>CB255+CB260+#REF!+CB278+CB290</f>
        <v>#REF!</v>
      </c>
      <c r="CC296" s="770" t="e">
        <f>CC255+CC260+#REF!+CC278+CC290</f>
        <v>#REF!</v>
      </c>
      <c r="CD296" s="773" t="e">
        <f>CD255+CD260+#REF!+CD278+CD290</f>
        <v>#REF!</v>
      </c>
      <c r="CE296" s="771">
        <v>1</v>
      </c>
      <c r="CF296" s="774" t="e">
        <f>CF255+CF260+#REF!+CF278+CF290</f>
        <v>#REF!</v>
      </c>
      <c r="CG296" s="770"/>
      <c r="CH296" s="770" t="e">
        <f>CH255+CH260+#REF!+CH278+CH290</f>
        <v>#REF!</v>
      </c>
      <c r="CI296" s="770" t="e">
        <f>CI255+CI260+#REF!+CI278+CI290</f>
        <v>#REF!</v>
      </c>
      <c r="CJ296" s="770" t="e">
        <f>CJ255+CJ260+#REF!+CJ278+CJ290</f>
        <v>#REF!</v>
      </c>
      <c r="CK296" s="770" t="e">
        <f>CK255+CK260+#REF!+CK278+CK290</f>
        <v>#REF!</v>
      </c>
      <c r="CL296" s="770" t="e">
        <f>CL255+CL260+#REF!+CL278+CL290</f>
        <v>#REF!</v>
      </c>
      <c r="CM296" s="770" t="e">
        <f>CM255+CM260+#REF!+CM278+CM290</f>
        <v>#REF!</v>
      </c>
      <c r="CN296" s="770"/>
      <c r="CO296" s="770"/>
      <c r="CP296" s="770"/>
      <c r="CQ296" s="770" t="e">
        <f>CQ255+CQ260+#REF!+CQ278+CQ290</f>
        <v>#REF!</v>
      </c>
      <c r="CR296" s="770" t="e">
        <f>CR255+CR260+#REF!+CR278+CR290</f>
        <v>#REF!</v>
      </c>
      <c r="CS296" s="770" t="e">
        <f>CS255+CS260+#REF!+CS278+CS290</f>
        <v>#REF!</v>
      </c>
      <c r="CT296" s="770" t="e">
        <f>CT255+CT260+#REF!+CT278+CT290</f>
        <v>#REF!</v>
      </c>
      <c r="CU296" s="770" t="e">
        <f>CU255+CU260+#REF!+CU278+CU290</f>
        <v>#REF!</v>
      </c>
      <c r="CV296" s="773" t="e">
        <f>CV255+CV260+#REF!+CV278+CV290</f>
        <v>#REF!</v>
      </c>
      <c r="CW296" s="770">
        <f t="shared" ref="CW296:FH296" si="830">CW255+CW260+CW278+CW290+CW295</f>
        <v>10476422.890810002</v>
      </c>
      <c r="CX296" s="770">
        <f t="shared" si="830"/>
        <v>9096454.6208100002</v>
      </c>
      <c r="CY296" s="770">
        <f t="shared" si="830"/>
        <v>1379968.2700000003</v>
      </c>
      <c r="CZ296" s="770" t="e">
        <f t="shared" si="830"/>
        <v>#REF!</v>
      </c>
      <c r="DA296" s="770" t="e">
        <f t="shared" si="830"/>
        <v>#REF!</v>
      </c>
      <c r="DB296" s="770" t="e">
        <f t="shared" si="830"/>
        <v>#REF!</v>
      </c>
      <c r="DC296" s="770" t="e">
        <f t="shared" si="830"/>
        <v>#DIV/0!</v>
      </c>
      <c r="DD296" s="770" t="e">
        <f t="shared" si="830"/>
        <v>#DIV/0!</v>
      </c>
      <c r="DE296" s="770">
        <f t="shared" si="830"/>
        <v>380350</v>
      </c>
      <c r="DF296" s="770">
        <f t="shared" si="830"/>
        <v>815.43569000036223</v>
      </c>
      <c r="DG296" s="770">
        <f t="shared" si="830"/>
        <v>17590.964980000426</v>
      </c>
      <c r="DH296" s="770">
        <f t="shared" si="830"/>
        <v>-16775.529290000064</v>
      </c>
      <c r="DI296" s="770">
        <f>DI255+DI260+DI278+DI290+DI295+DI287</f>
        <v>11975878.566090005</v>
      </c>
      <c r="DJ296" s="770">
        <f t="shared" si="830"/>
        <v>10351607.270780003</v>
      </c>
      <c r="DK296" s="770"/>
      <c r="DL296" s="770">
        <f>DL255+DL260+DL278+DL290+DL295+DL287</f>
        <v>1358355.8650500001</v>
      </c>
      <c r="DM296" s="770"/>
      <c r="DN296" s="770"/>
      <c r="DO296" s="770"/>
      <c r="DP296" s="770"/>
      <c r="DQ296" s="770"/>
      <c r="DR296" s="770"/>
      <c r="DS296" s="770"/>
      <c r="DT296" s="770"/>
      <c r="DU296" s="770"/>
      <c r="DV296" s="770"/>
      <c r="DW296" s="770"/>
      <c r="DX296" s="770">
        <f t="shared" si="830"/>
        <v>5283411.2994999988</v>
      </c>
      <c r="DY296" s="279">
        <f t="shared" si="816"/>
        <v>0.44117108154888179</v>
      </c>
      <c r="DZ296" s="251">
        <f t="shared" si="817"/>
        <v>9648105.9527000003</v>
      </c>
      <c r="EA296" s="279">
        <f t="shared" si="818"/>
        <v>0.93203941188284734</v>
      </c>
      <c r="EB296" s="770"/>
      <c r="EC296" s="770"/>
      <c r="ED296" s="770"/>
      <c r="EE296" s="770">
        <f t="shared" si="830"/>
        <v>1.5194060000934666</v>
      </c>
      <c r="EF296" s="770">
        <f t="shared" si="830"/>
        <v>11216512.21917</v>
      </c>
      <c r="EG296" s="770"/>
      <c r="EH296" s="770"/>
      <c r="EI296" s="770"/>
      <c r="EJ296" s="770"/>
      <c r="EK296" s="770"/>
      <c r="EL296" s="770"/>
      <c r="EM296" s="770"/>
      <c r="EN296" s="770">
        <f t="shared" ref="EN296" si="831">EN255+EN260+EN278+EN290+EN295</f>
        <v>9648105.9527000003</v>
      </c>
      <c r="EO296" s="764">
        <f t="shared" si="811"/>
        <v>0.93203941188284734</v>
      </c>
      <c r="EP296" s="770"/>
      <c r="EQ296" s="770"/>
      <c r="ER296" s="770"/>
      <c r="ES296" s="770" t="e">
        <f t="shared" ref="ES296" si="832">ES255+ES260+ES278+ES290+ES295</f>
        <v>#DIV/0!</v>
      </c>
      <c r="ET296" s="770">
        <f t="shared" si="830"/>
        <v>1175090.28</v>
      </c>
      <c r="EU296" s="745">
        <f t="shared" si="822"/>
        <v>703501.31808000244</v>
      </c>
      <c r="EV296" s="765">
        <f t="shared" si="812"/>
        <v>5.8743190672622868E-2</v>
      </c>
      <c r="EW296" s="745">
        <f t="shared" si="823"/>
        <v>703501.31808000244</v>
      </c>
      <c r="EX296" s="770"/>
      <c r="EY296" s="770"/>
      <c r="EZ296" s="770">
        <f t="shared" si="830"/>
        <v>10202359.081069998</v>
      </c>
      <c r="FA296" s="764">
        <f t="shared" si="813"/>
        <v>0.85190902903426469</v>
      </c>
      <c r="FB296" s="251">
        <f t="shared" si="825"/>
        <v>9648105.9527000003</v>
      </c>
      <c r="FC296" s="770"/>
      <c r="FD296" s="770"/>
      <c r="FE296" s="770"/>
      <c r="FF296" s="745">
        <f t="shared" si="827"/>
        <v>0</v>
      </c>
      <c r="FG296" s="770">
        <f t="shared" ref="FG296" si="833">FG255+FG260+FG278+FG290+FG295</f>
        <v>1.9971862627550441</v>
      </c>
      <c r="FH296" s="770">
        <f t="shared" si="830"/>
        <v>80196.966179999989</v>
      </c>
      <c r="FI296" s="770"/>
      <c r="FJ296" s="770">
        <f t="shared" ref="FJ296" si="834">FJ255+FJ260+FJ278+FJ290+FJ295</f>
        <v>77447.04617999999</v>
      </c>
      <c r="FK296" s="770"/>
      <c r="FL296" s="770"/>
      <c r="FM296" s="770"/>
      <c r="FN296" s="770"/>
      <c r="FO296" s="770" t="e">
        <f t="shared" ref="FO296" si="835">FO255+FO260+FO278+FO290+FO295</f>
        <v>#REF!</v>
      </c>
      <c r="FP296" s="178"/>
      <c r="FQ296" s="178"/>
      <c r="FR296" s="178"/>
      <c r="FS296" s="178"/>
      <c r="FT296" s="178"/>
      <c r="FU296" s="178"/>
      <c r="FV296" s="178"/>
    </row>
    <row r="297" spans="2:178" s="775" customFormat="1" ht="10.5" hidden="1" customHeight="1" x14ac:dyDescent="0.25">
      <c r="B297" s="776"/>
      <c r="C297" s="777"/>
      <c r="D297" s="778"/>
      <c r="E297" s="779"/>
      <c r="F297" s="779"/>
      <c r="G297" s="779"/>
      <c r="H297" s="779"/>
      <c r="I297" s="779"/>
      <c r="J297" s="779"/>
      <c r="K297" s="779"/>
      <c r="L297" s="779"/>
      <c r="M297" s="779"/>
      <c r="N297" s="779"/>
      <c r="O297" s="779"/>
      <c r="P297" s="779"/>
      <c r="Q297" s="779"/>
      <c r="R297" s="779"/>
      <c r="S297" s="779"/>
      <c r="T297" s="779"/>
      <c r="U297" s="779"/>
      <c r="V297" s="779"/>
      <c r="W297" s="779"/>
      <c r="X297" s="779"/>
      <c r="Y297" s="779"/>
      <c r="Z297" s="780"/>
      <c r="AA297" s="780"/>
      <c r="AB297" s="780"/>
      <c r="AC297" s="780"/>
      <c r="AD297" s="780"/>
      <c r="AE297" s="780"/>
      <c r="AF297" s="780"/>
      <c r="AG297" s="780"/>
      <c r="AH297" s="780"/>
      <c r="AI297" s="780"/>
      <c r="AJ297" s="780"/>
      <c r="AK297" s="780"/>
      <c r="AL297" s="780"/>
      <c r="AM297" s="780"/>
      <c r="AN297" s="780"/>
      <c r="AO297" s="747"/>
      <c r="AP297" s="780"/>
      <c r="AQ297" s="780"/>
      <c r="AR297" s="780"/>
      <c r="AS297" s="780"/>
      <c r="AT297" s="780"/>
      <c r="AU297" s="780"/>
      <c r="AV297" s="780"/>
      <c r="AW297" s="780"/>
      <c r="AX297" s="780"/>
      <c r="AY297" s="780"/>
      <c r="AZ297" s="780"/>
      <c r="BA297" s="780"/>
      <c r="BB297" s="780"/>
      <c r="BC297" s="780"/>
      <c r="BD297" s="780"/>
      <c r="BE297" s="780"/>
      <c r="BF297" s="780"/>
      <c r="BG297" s="780"/>
      <c r="BH297" s="780"/>
      <c r="BI297" s="780"/>
      <c r="BJ297" s="780"/>
      <c r="BK297" s="748"/>
      <c r="BL297" s="749"/>
      <c r="BM297" s="749"/>
      <c r="BN297" s="749"/>
      <c r="BO297" s="749"/>
      <c r="BP297" s="749"/>
      <c r="BQ297" s="749"/>
      <c r="BR297" s="749"/>
      <c r="BS297" s="749"/>
      <c r="BT297" s="749"/>
      <c r="BU297" s="749"/>
      <c r="BV297" s="780"/>
      <c r="BW297" s="780"/>
      <c r="BX297" s="780"/>
      <c r="BY297" s="780"/>
      <c r="BZ297" s="780"/>
      <c r="CA297" s="780"/>
      <c r="CB297" s="780"/>
      <c r="CC297" s="780"/>
      <c r="CD297" s="781"/>
      <c r="CE297" s="747"/>
      <c r="CF297" s="782"/>
      <c r="CG297" s="780"/>
      <c r="CH297" s="780"/>
      <c r="CI297" s="780"/>
      <c r="CJ297" s="780"/>
      <c r="CK297" s="780"/>
      <c r="CL297" s="780"/>
      <c r="CM297" s="780"/>
      <c r="CN297" s="780"/>
      <c r="CO297" s="780"/>
      <c r="CP297" s="780"/>
      <c r="CQ297" s="780"/>
      <c r="CR297" s="780"/>
      <c r="CS297" s="780"/>
      <c r="CT297" s="780"/>
      <c r="CU297" s="780"/>
      <c r="CV297" s="781"/>
      <c r="CW297" s="781"/>
      <c r="CX297" s="781"/>
      <c r="CY297" s="781"/>
      <c r="CZ297" s="780"/>
      <c r="DA297" s="780"/>
      <c r="DB297" s="780"/>
      <c r="DC297" s="780"/>
      <c r="DD297" s="780"/>
      <c r="DE297" s="780"/>
      <c r="DF297" s="781"/>
      <c r="DG297" s="781"/>
      <c r="DH297" s="781"/>
      <c r="DI297" s="781"/>
      <c r="DJ297" s="781"/>
      <c r="DK297" s="781"/>
      <c r="DL297" s="781"/>
      <c r="DM297" s="781"/>
      <c r="DN297" s="781"/>
      <c r="DO297" s="781"/>
      <c r="DP297" s="781"/>
      <c r="DQ297" s="781"/>
      <c r="DR297" s="781"/>
      <c r="DS297" s="781"/>
      <c r="DT297" s="781"/>
      <c r="DU297" s="781"/>
      <c r="DV297" s="781"/>
      <c r="DW297" s="781"/>
      <c r="DX297" s="781"/>
      <c r="DY297" s="279" t="e">
        <f t="shared" si="816"/>
        <v>#DIV/0!</v>
      </c>
      <c r="DZ297" s="251">
        <f t="shared" si="817"/>
        <v>0</v>
      </c>
      <c r="EA297" s="279" t="e">
        <f t="shared" si="818"/>
        <v>#DIV/0!</v>
      </c>
      <c r="EB297" s="781"/>
      <c r="EC297" s="781"/>
      <c r="ED297" s="781"/>
      <c r="EE297" s="781"/>
      <c r="EF297" s="783"/>
      <c r="EG297" s="781"/>
      <c r="EH297" s="781"/>
      <c r="EI297" s="781"/>
      <c r="EJ297" s="781"/>
      <c r="EK297" s="781"/>
      <c r="EL297" s="781"/>
      <c r="EM297" s="781"/>
      <c r="EN297" s="781"/>
      <c r="EO297" s="764" t="e">
        <f t="shared" si="811"/>
        <v>#DIV/0!</v>
      </c>
      <c r="EP297" s="781"/>
      <c r="EQ297" s="781"/>
      <c r="ER297" s="781"/>
      <c r="ES297" s="781"/>
      <c r="ET297" s="780"/>
      <c r="EU297" s="745">
        <f t="shared" si="822"/>
        <v>0</v>
      </c>
      <c r="EV297" s="765" t="e">
        <f t="shared" si="812"/>
        <v>#DIV/0!</v>
      </c>
      <c r="EW297" s="745">
        <f t="shared" si="823"/>
        <v>0</v>
      </c>
      <c r="EX297" s="780"/>
      <c r="EY297" s="780"/>
      <c r="EZ297" s="780"/>
      <c r="FA297" s="764" t="e">
        <f t="shared" si="813"/>
        <v>#DIV/0!</v>
      </c>
      <c r="FB297" s="251">
        <f t="shared" si="825"/>
        <v>0</v>
      </c>
      <c r="FC297" s="781"/>
      <c r="FD297" s="781"/>
      <c r="FE297" s="781"/>
      <c r="FF297" s="745">
        <f t="shared" si="827"/>
        <v>0</v>
      </c>
      <c r="FG297" s="781"/>
      <c r="FH297" s="781"/>
      <c r="FI297" s="781"/>
      <c r="FJ297" s="781"/>
      <c r="FK297" s="781"/>
      <c r="FL297" s="781"/>
      <c r="FM297" s="781"/>
      <c r="FN297" s="781"/>
      <c r="FO297" s="781"/>
      <c r="FP297" s="178"/>
      <c r="FQ297" s="178"/>
      <c r="FR297" s="178"/>
      <c r="FS297" s="178"/>
      <c r="FT297" s="178"/>
      <c r="FU297" s="178"/>
      <c r="FV297" s="178"/>
    </row>
    <row r="298" spans="2:178" s="775" customFormat="1" ht="27.75" hidden="1" customHeight="1" x14ac:dyDescent="0.2">
      <c r="B298" s="912" t="s">
        <v>458</v>
      </c>
      <c r="C298" s="913"/>
      <c r="D298" s="784"/>
      <c r="E298" s="785" t="e">
        <f t="shared" ref="E298:AN298" si="836">E255+E260</f>
        <v>#REF!</v>
      </c>
      <c r="F298" s="785" t="e">
        <f t="shared" si="836"/>
        <v>#REF!</v>
      </c>
      <c r="G298" s="785" t="e">
        <f t="shared" si="836"/>
        <v>#REF!</v>
      </c>
      <c r="H298" s="785" t="e">
        <f t="shared" si="836"/>
        <v>#REF!</v>
      </c>
      <c r="I298" s="785" t="e">
        <f t="shared" si="836"/>
        <v>#REF!</v>
      </c>
      <c r="J298" s="785" t="e">
        <f t="shared" si="836"/>
        <v>#REF!</v>
      </c>
      <c r="K298" s="785" t="e">
        <f t="shared" si="836"/>
        <v>#REF!</v>
      </c>
      <c r="L298" s="785" t="e">
        <f t="shared" si="836"/>
        <v>#REF!</v>
      </c>
      <c r="M298" s="785" t="e">
        <f t="shared" si="836"/>
        <v>#REF!</v>
      </c>
      <c r="N298" s="785" t="e">
        <f t="shared" si="836"/>
        <v>#REF!</v>
      </c>
      <c r="O298" s="785" t="e">
        <f t="shared" si="836"/>
        <v>#REF!</v>
      </c>
      <c r="P298" s="785" t="e">
        <f t="shared" si="836"/>
        <v>#REF!</v>
      </c>
      <c r="Q298" s="786" t="e">
        <f t="shared" si="836"/>
        <v>#REF!</v>
      </c>
      <c r="R298" s="786" t="e">
        <f t="shared" si="836"/>
        <v>#REF!</v>
      </c>
      <c r="S298" s="786" t="e">
        <f t="shared" si="836"/>
        <v>#REF!</v>
      </c>
      <c r="T298" s="786" t="e">
        <f t="shared" si="836"/>
        <v>#REF!</v>
      </c>
      <c r="U298" s="786" t="e">
        <f t="shared" si="836"/>
        <v>#REF!</v>
      </c>
      <c r="V298" s="786" t="e">
        <f t="shared" si="836"/>
        <v>#REF!</v>
      </c>
      <c r="W298" s="786" t="e">
        <f t="shared" si="836"/>
        <v>#REF!</v>
      </c>
      <c r="X298" s="786" t="e">
        <f t="shared" si="836"/>
        <v>#REF!</v>
      </c>
      <c r="Y298" s="786" t="e">
        <f t="shared" si="836"/>
        <v>#REF!</v>
      </c>
      <c r="Z298" s="786" t="e">
        <f t="shared" si="836"/>
        <v>#REF!</v>
      </c>
      <c r="AA298" s="786" t="e">
        <f t="shared" si="836"/>
        <v>#REF!</v>
      </c>
      <c r="AB298" s="786" t="e">
        <f t="shared" si="836"/>
        <v>#REF!</v>
      </c>
      <c r="AC298" s="786" t="e">
        <f t="shared" si="836"/>
        <v>#REF!</v>
      </c>
      <c r="AD298" s="786" t="e">
        <f t="shared" si="836"/>
        <v>#REF!</v>
      </c>
      <c r="AE298" s="786" t="e">
        <f t="shared" si="836"/>
        <v>#REF!</v>
      </c>
      <c r="AF298" s="786" t="e">
        <f t="shared" si="836"/>
        <v>#REF!</v>
      </c>
      <c r="AG298" s="786" t="e">
        <f t="shared" si="836"/>
        <v>#REF!</v>
      </c>
      <c r="AH298" s="786" t="e">
        <f t="shared" si="836"/>
        <v>#REF!</v>
      </c>
      <c r="AI298" s="786" t="e">
        <f t="shared" si="836"/>
        <v>#REF!</v>
      </c>
      <c r="AJ298" s="786" t="e">
        <f t="shared" si="836"/>
        <v>#REF!</v>
      </c>
      <c r="AK298" s="786" t="e">
        <f t="shared" si="836"/>
        <v>#REF!</v>
      </c>
      <c r="AL298" s="786" t="e">
        <f t="shared" si="836"/>
        <v>#REF!</v>
      </c>
      <c r="AM298" s="786" t="e">
        <f t="shared" si="836"/>
        <v>#REF!</v>
      </c>
      <c r="AN298" s="786" t="e">
        <f t="shared" si="836"/>
        <v>#REF!</v>
      </c>
      <c r="AO298" s="747">
        <v>1</v>
      </c>
      <c r="AP298" s="786" t="e">
        <f t="shared" ref="AP298:BJ298" si="837">AP255+AP260</f>
        <v>#REF!</v>
      </c>
      <c r="AQ298" s="786" t="e">
        <f t="shared" si="837"/>
        <v>#REF!</v>
      </c>
      <c r="AR298" s="786" t="e">
        <f t="shared" si="837"/>
        <v>#REF!</v>
      </c>
      <c r="AS298" s="786" t="e">
        <f t="shared" si="837"/>
        <v>#REF!</v>
      </c>
      <c r="AT298" s="786" t="e">
        <f t="shared" si="837"/>
        <v>#REF!</v>
      </c>
      <c r="AU298" s="786" t="e">
        <f t="shared" si="837"/>
        <v>#REF!</v>
      </c>
      <c r="AV298" s="786" t="e">
        <f t="shared" si="837"/>
        <v>#REF!</v>
      </c>
      <c r="AW298" s="786" t="e">
        <f t="shared" si="837"/>
        <v>#REF!</v>
      </c>
      <c r="AX298" s="786" t="e">
        <f t="shared" si="837"/>
        <v>#REF!</v>
      </c>
      <c r="AY298" s="786" t="e">
        <f t="shared" si="837"/>
        <v>#REF!</v>
      </c>
      <c r="AZ298" s="786" t="e">
        <f t="shared" si="837"/>
        <v>#REF!</v>
      </c>
      <c r="BA298" s="786" t="e">
        <f t="shared" si="837"/>
        <v>#REF!</v>
      </c>
      <c r="BB298" s="786" t="e">
        <f t="shared" si="837"/>
        <v>#REF!</v>
      </c>
      <c r="BC298" s="786" t="e">
        <f t="shared" si="837"/>
        <v>#REF!</v>
      </c>
      <c r="BD298" s="786" t="e">
        <f t="shared" si="837"/>
        <v>#REF!</v>
      </c>
      <c r="BE298" s="786" t="e">
        <f t="shared" si="837"/>
        <v>#REF!</v>
      </c>
      <c r="BF298" s="786" t="e">
        <f t="shared" si="837"/>
        <v>#REF!</v>
      </c>
      <c r="BG298" s="786" t="e">
        <f t="shared" si="837"/>
        <v>#REF!</v>
      </c>
      <c r="BH298" s="786" t="e">
        <f t="shared" si="837"/>
        <v>#REF!</v>
      </c>
      <c r="BI298" s="786" t="e">
        <f t="shared" si="837"/>
        <v>#REF!</v>
      </c>
      <c r="BJ298" s="786" t="e">
        <f t="shared" si="837"/>
        <v>#REF!</v>
      </c>
      <c r="BK298" s="748">
        <v>1</v>
      </c>
      <c r="BL298" s="786" t="e">
        <f>BL255+BL260</f>
        <v>#REF!</v>
      </c>
      <c r="BM298" s="786"/>
      <c r="BN298" s="786"/>
      <c r="BO298" s="786"/>
      <c r="BP298" s="786"/>
      <c r="BQ298" s="786"/>
      <c r="BR298" s="786"/>
      <c r="BS298" s="786"/>
      <c r="BT298" s="786"/>
      <c r="BU298" s="786"/>
      <c r="BV298" s="786" t="e">
        <f t="shared" ref="BV298:CD298" si="838">BV255+BV260</f>
        <v>#REF!</v>
      </c>
      <c r="BW298" s="786" t="e">
        <f t="shared" si="838"/>
        <v>#REF!</v>
      </c>
      <c r="BX298" s="786" t="e">
        <f t="shared" si="838"/>
        <v>#REF!</v>
      </c>
      <c r="BY298" s="786" t="e">
        <f t="shared" si="838"/>
        <v>#REF!</v>
      </c>
      <c r="BZ298" s="786" t="e">
        <f t="shared" si="838"/>
        <v>#REF!</v>
      </c>
      <c r="CA298" s="786" t="e">
        <f t="shared" si="838"/>
        <v>#REF!</v>
      </c>
      <c r="CB298" s="786" t="e">
        <f t="shared" si="838"/>
        <v>#REF!</v>
      </c>
      <c r="CC298" s="786" t="e">
        <f t="shared" si="838"/>
        <v>#REF!</v>
      </c>
      <c r="CD298" s="787" t="e">
        <f t="shared" si="838"/>
        <v>#REF!</v>
      </c>
      <c r="CE298" s="747">
        <v>1</v>
      </c>
      <c r="CF298" s="788" t="e">
        <f>CF255+CF260</f>
        <v>#REF!</v>
      </c>
      <c r="CG298" s="786"/>
      <c r="CH298" s="786" t="e">
        <f t="shared" ref="CH298:CM298" si="839">CH255+CH260</f>
        <v>#REF!</v>
      </c>
      <c r="CI298" s="786" t="e">
        <f t="shared" si="839"/>
        <v>#REF!</v>
      </c>
      <c r="CJ298" s="786" t="e">
        <f t="shared" si="839"/>
        <v>#REF!</v>
      </c>
      <c r="CK298" s="786" t="e">
        <f t="shared" si="839"/>
        <v>#REF!</v>
      </c>
      <c r="CL298" s="786" t="e">
        <f t="shared" si="839"/>
        <v>#REF!</v>
      </c>
      <c r="CM298" s="786" t="e">
        <f t="shared" si="839"/>
        <v>#REF!</v>
      </c>
      <c r="CN298" s="786"/>
      <c r="CO298" s="786"/>
      <c r="CP298" s="786"/>
      <c r="CQ298" s="786" t="e">
        <f t="shared" ref="CQ298:FH298" si="840">CQ255+CQ260</f>
        <v>#REF!</v>
      </c>
      <c r="CR298" s="786" t="e">
        <f t="shared" si="840"/>
        <v>#REF!</v>
      </c>
      <c r="CS298" s="786" t="e">
        <f t="shared" si="840"/>
        <v>#REF!</v>
      </c>
      <c r="CT298" s="786" t="e">
        <f t="shared" si="840"/>
        <v>#REF!</v>
      </c>
      <c r="CU298" s="786" t="e">
        <f t="shared" si="840"/>
        <v>#REF!</v>
      </c>
      <c r="CV298" s="787" t="e">
        <f t="shared" si="840"/>
        <v>#REF!</v>
      </c>
      <c r="CW298" s="786">
        <f t="shared" si="840"/>
        <v>10207980.490810001</v>
      </c>
      <c r="CX298" s="786">
        <f t="shared" si="840"/>
        <v>8828012.2208099999</v>
      </c>
      <c r="CY298" s="787">
        <f t="shared" si="840"/>
        <v>1379968.2700000003</v>
      </c>
      <c r="CZ298" s="786" t="e">
        <f t="shared" si="840"/>
        <v>#REF!</v>
      </c>
      <c r="DA298" s="786" t="e">
        <f t="shared" si="840"/>
        <v>#REF!</v>
      </c>
      <c r="DB298" s="787" t="e">
        <f t="shared" si="840"/>
        <v>#REF!</v>
      </c>
      <c r="DC298" s="786" t="e">
        <f t="shared" si="840"/>
        <v>#DIV/0!</v>
      </c>
      <c r="DD298" s="786" t="e">
        <f t="shared" si="840"/>
        <v>#DIV/0!</v>
      </c>
      <c r="DE298" s="787">
        <f t="shared" si="840"/>
        <v>380350</v>
      </c>
      <c r="DF298" s="786">
        <f t="shared" si="840"/>
        <v>249465.85034000035</v>
      </c>
      <c r="DG298" s="786">
        <f t="shared" si="840"/>
        <v>266241.37963000039</v>
      </c>
      <c r="DH298" s="787">
        <f t="shared" si="840"/>
        <v>-16775.529290000064</v>
      </c>
      <c r="DI298" s="786">
        <f t="shared" si="840"/>
        <v>11926044.114400005</v>
      </c>
      <c r="DJ298" s="786">
        <f t="shared" si="840"/>
        <v>10331815.285430003</v>
      </c>
      <c r="DK298" s="787"/>
      <c r="DL298" s="787">
        <f t="shared" si="840"/>
        <v>1328313.3987100001</v>
      </c>
      <c r="DM298" s="787"/>
      <c r="DN298" s="787"/>
      <c r="DO298" s="787"/>
      <c r="DP298" s="787"/>
      <c r="DQ298" s="787"/>
      <c r="DR298" s="787"/>
      <c r="DS298" s="787"/>
      <c r="DT298" s="787"/>
      <c r="DU298" s="787"/>
      <c r="DV298" s="787"/>
      <c r="DW298" s="787"/>
      <c r="DX298" s="786">
        <f t="shared" si="840"/>
        <v>5276279.8586699991</v>
      </c>
      <c r="DY298" s="279">
        <f t="shared" si="816"/>
        <v>0.44241659749515749</v>
      </c>
      <c r="DZ298" s="251">
        <f t="shared" si="817"/>
        <v>9641182.5265200008</v>
      </c>
      <c r="EA298" s="279">
        <f t="shared" si="818"/>
        <v>0.93315475162588923</v>
      </c>
      <c r="EB298" s="787"/>
      <c r="EC298" s="787"/>
      <c r="ED298" s="787"/>
      <c r="EE298" s="787">
        <f t="shared" si="840"/>
        <v>0.51940600009346671</v>
      </c>
      <c r="EF298" s="786">
        <f t="shared" si="840"/>
        <v>11209380.778340001</v>
      </c>
      <c r="EG298" s="786"/>
      <c r="EH298" s="786"/>
      <c r="EI298" s="786"/>
      <c r="EJ298" s="786"/>
      <c r="EK298" s="786"/>
      <c r="EL298" s="786"/>
      <c r="EM298" s="786"/>
      <c r="EN298" s="786">
        <f t="shared" ref="EN298" si="841">EN255+EN260</f>
        <v>9641182.5265200008</v>
      </c>
      <c r="EO298" s="764">
        <f t="shared" si="811"/>
        <v>0.93315475162588923</v>
      </c>
      <c r="EP298" s="787"/>
      <c r="EQ298" s="787"/>
      <c r="ER298" s="787"/>
      <c r="ES298" s="787">
        <f t="shared" ref="ES298" si="842">ES255+ES260</f>
        <v>1.969624979031311</v>
      </c>
      <c r="ET298" s="787">
        <f t="shared" si="840"/>
        <v>1175090.28</v>
      </c>
      <c r="EU298" s="745">
        <f t="shared" si="822"/>
        <v>690632.75891000219</v>
      </c>
      <c r="EV298" s="765">
        <f t="shared" si="812"/>
        <v>5.7909626384502741E-2</v>
      </c>
      <c r="EW298" s="745">
        <f t="shared" si="823"/>
        <v>690632.75891000219</v>
      </c>
      <c r="EX298" s="787"/>
      <c r="EY298" s="787"/>
      <c r="EZ298" s="786">
        <f t="shared" si="840"/>
        <v>10195227.640239999</v>
      </c>
      <c r="FA298" s="764">
        <f t="shared" si="813"/>
        <v>0.85487086434049442</v>
      </c>
      <c r="FB298" s="251">
        <f t="shared" si="825"/>
        <v>9641182.5265200008</v>
      </c>
      <c r="FC298" s="787"/>
      <c r="FD298" s="787"/>
      <c r="FE298" s="787"/>
      <c r="FF298" s="745">
        <f t="shared" si="827"/>
        <v>0</v>
      </c>
      <c r="FG298" s="787">
        <f t="shared" ref="FG298" si="843">FG255+FG260</f>
        <v>0.99718626275504407</v>
      </c>
      <c r="FH298" s="786">
        <f t="shared" si="840"/>
        <v>80196.966179999989</v>
      </c>
      <c r="FI298" s="786"/>
      <c r="FJ298" s="786">
        <f t="shared" ref="FJ298" si="844">FJ255+FJ260</f>
        <v>77447.04617999999</v>
      </c>
      <c r="FK298" s="787"/>
      <c r="FL298" s="787"/>
      <c r="FM298" s="787"/>
      <c r="FN298" s="787"/>
      <c r="FO298" s="787" t="e">
        <f t="shared" ref="FO298" si="845">FO255+FO260</f>
        <v>#REF!</v>
      </c>
      <c r="FP298" s="178"/>
      <c r="FQ298" s="178"/>
      <c r="FR298" s="178"/>
      <c r="FS298" s="178"/>
      <c r="FT298" s="178"/>
      <c r="FU298" s="178"/>
      <c r="FV298" s="178"/>
    </row>
    <row r="299" spans="2:178" s="775" customFormat="1" ht="29.25" hidden="1" customHeight="1" x14ac:dyDescent="0.2">
      <c r="B299" s="912" t="s">
        <v>459</v>
      </c>
      <c r="C299" s="913"/>
      <c r="D299" s="784"/>
      <c r="E299" s="785" t="e">
        <f>#REF!+E263</f>
        <v>#REF!</v>
      </c>
      <c r="F299" s="785" t="e">
        <f>#REF!+F263</f>
        <v>#REF!</v>
      </c>
      <c r="G299" s="785" t="e">
        <f>#REF!+G263</f>
        <v>#REF!</v>
      </c>
      <c r="H299" s="785" t="e">
        <f>#REF!+H263</f>
        <v>#REF!</v>
      </c>
      <c r="I299" s="785" t="e">
        <f>#REF!+I263</f>
        <v>#REF!</v>
      </c>
      <c r="J299" s="785" t="e">
        <f>#REF!+J263</f>
        <v>#REF!</v>
      </c>
      <c r="K299" s="785" t="e">
        <f>#REF!+K263</f>
        <v>#REF!</v>
      </c>
      <c r="L299" s="785" t="e">
        <f>#REF!+L263</f>
        <v>#REF!</v>
      </c>
      <c r="M299" s="785" t="e">
        <f>#REF!+M263</f>
        <v>#REF!</v>
      </c>
      <c r="N299" s="785" t="e">
        <f>#REF!+N263</f>
        <v>#REF!</v>
      </c>
      <c r="O299" s="785" t="e">
        <f>#REF!+O263</f>
        <v>#REF!</v>
      </c>
      <c r="P299" s="785" t="e">
        <f>#REF!+P263</f>
        <v>#REF!</v>
      </c>
      <c r="Q299" s="786" t="e">
        <f>#REF!+Q263</f>
        <v>#REF!</v>
      </c>
      <c r="R299" s="786" t="e">
        <f>#REF!+R263</f>
        <v>#REF!</v>
      </c>
      <c r="S299" s="786" t="e">
        <f>#REF!+S263</f>
        <v>#REF!</v>
      </c>
      <c r="T299" s="786" t="e">
        <f>#REF!+T263</f>
        <v>#REF!</v>
      </c>
      <c r="U299" s="786" t="e">
        <f>#REF!+U263</f>
        <v>#REF!</v>
      </c>
      <c r="V299" s="786" t="e">
        <f>#REF!+V263</f>
        <v>#REF!</v>
      </c>
      <c r="W299" s="786" t="e">
        <f>#REF!+W263</f>
        <v>#REF!</v>
      </c>
      <c r="X299" s="786" t="e">
        <f>#REF!+X263</f>
        <v>#REF!</v>
      </c>
      <c r="Y299" s="786" t="e">
        <f>#REF!+Y263</f>
        <v>#REF!</v>
      </c>
      <c r="Z299" s="786" t="e">
        <f>#REF!+Z263</f>
        <v>#REF!</v>
      </c>
      <c r="AA299" s="786" t="e">
        <f>#REF!+AA263</f>
        <v>#REF!</v>
      </c>
      <c r="AB299" s="786" t="e">
        <f>#REF!+AB263</f>
        <v>#REF!</v>
      </c>
      <c r="AC299" s="786" t="e">
        <f>#REF!+AC263</f>
        <v>#REF!</v>
      </c>
      <c r="AD299" s="786" t="e">
        <f>#REF!+AD263</f>
        <v>#REF!</v>
      </c>
      <c r="AE299" s="786" t="e">
        <f>#REF!+AE263</f>
        <v>#REF!</v>
      </c>
      <c r="AF299" s="786" t="e">
        <f>#REF!+AF263</f>
        <v>#REF!</v>
      </c>
      <c r="AG299" s="786" t="e">
        <f>#REF!+AG263</f>
        <v>#REF!</v>
      </c>
      <c r="AH299" s="786" t="e">
        <f>#REF!+AH263</f>
        <v>#REF!</v>
      </c>
      <c r="AI299" s="786" t="e">
        <f>#REF!+AI263</f>
        <v>#REF!</v>
      </c>
      <c r="AJ299" s="786" t="e">
        <f>#REF!+AJ263</f>
        <v>#REF!</v>
      </c>
      <c r="AK299" s="786" t="e">
        <f>#REF!+AK263</f>
        <v>#REF!</v>
      </c>
      <c r="AL299" s="786" t="e">
        <f>#REF!+AL263</f>
        <v>#REF!</v>
      </c>
      <c r="AM299" s="786"/>
      <c r="AN299" s="786"/>
      <c r="AO299" s="747"/>
      <c r="AP299" s="786"/>
      <c r="AQ299" s="786"/>
      <c r="AR299" s="786"/>
      <c r="AS299" s="786" t="e">
        <f>#REF!+AS263</f>
        <v>#REF!</v>
      </c>
      <c r="AT299" s="786" t="e">
        <f>#REF!+AT263</f>
        <v>#REF!</v>
      </c>
      <c r="AU299" s="786" t="e">
        <f>#REF!+AU263</f>
        <v>#REF!</v>
      </c>
      <c r="AV299" s="786" t="e">
        <f>#REF!+AV263</f>
        <v>#REF!</v>
      </c>
      <c r="AW299" s="786" t="e">
        <f>#REF!+AW263</f>
        <v>#REF!</v>
      </c>
      <c r="AX299" s="786" t="e">
        <f>#REF!+AX263</f>
        <v>#REF!</v>
      </c>
      <c r="AY299" s="786" t="e">
        <f>#REF!+AY263</f>
        <v>#REF!</v>
      </c>
      <c r="AZ299" s="786" t="e">
        <f>#REF!+AZ263</f>
        <v>#REF!</v>
      </c>
      <c r="BA299" s="786" t="e">
        <f>#REF!+BA263</f>
        <v>#REF!</v>
      </c>
      <c r="BB299" s="786" t="e">
        <f>#REF!+BB263</f>
        <v>#REF!</v>
      </c>
      <c r="BC299" s="786" t="e">
        <f>#REF!+BC263</f>
        <v>#REF!</v>
      </c>
      <c r="BD299" s="786" t="e">
        <f>#REF!+BD263</f>
        <v>#REF!</v>
      </c>
      <c r="BE299" s="786" t="e">
        <f>#REF!+BE263</f>
        <v>#REF!</v>
      </c>
      <c r="BF299" s="786" t="e">
        <f>#REF!+BF263</f>
        <v>#REF!</v>
      </c>
      <c r="BG299" s="786" t="e">
        <f>#REF!+BG263</f>
        <v>#REF!</v>
      </c>
      <c r="BH299" s="786" t="e">
        <f>#REF!+BH263</f>
        <v>#REF!</v>
      </c>
      <c r="BI299" s="786" t="e">
        <f>#REF!+BI263</f>
        <v>#REF!</v>
      </c>
      <c r="BJ299" s="786" t="e">
        <f>#REF!+BJ263</f>
        <v>#REF!</v>
      </c>
      <c r="BK299" s="748"/>
      <c r="BL299" s="786" t="e">
        <f>#REF!+BL263</f>
        <v>#REF!</v>
      </c>
      <c r="BM299" s="786"/>
      <c r="BN299" s="786"/>
      <c r="BO299" s="786"/>
      <c r="BP299" s="786"/>
      <c r="BQ299" s="786"/>
      <c r="BR299" s="786"/>
      <c r="BS299" s="786"/>
      <c r="BT299" s="786"/>
      <c r="BU299" s="786"/>
      <c r="BV299" s="786" t="e">
        <f>#REF!+BV263</f>
        <v>#REF!</v>
      </c>
      <c r="BW299" s="786" t="e">
        <f>#REF!+BW263</f>
        <v>#REF!</v>
      </c>
      <c r="BX299" s="786" t="e">
        <f>#REF!+BX263</f>
        <v>#REF!</v>
      </c>
      <c r="BY299" s="786" t="e">
        <f>#REF!+BY263</f>
        <v>#REF!</v>
      </c>
      <c r="BZ299" s="786" t="e">
        <f>#REF!+BZ263</f>
        <v>#REF!</v>
      </c>
      <c r="CA299" s="786" t="e">
        <f>#REF!+CA263</f>
        <v>#REF!</v>
      </c>
      <c r="CB299" s="786" t="e">
        <f>#REF!+CB263</f>
        <v>#REF!</v>
      </c>
      <c r="CC299" s="786" t="e">
        <f>#REF!+CC263</f>
        <v>#REF!</v>
      </c>
      <c r="CD299" s="787" t="e">
        <f>#REF!+CD263</f>
        <v>#REF!</v>
      </c>
      <c r="CE299" s="747"/>
      <c r="CF299" s="788" t="e">
        <f>#REF!+CF263</f>
        <v>#REF!</v>
      </c>
      <c r="CG299" s="786"/>
      <c r="CH299" s="786" t="e">
        <f>#REF!+CH263</f>
        <v>#REF!</v>
      </c>
      <c r="CI299" s="786" t="e">
        <f>#REF!+CI263</f>
        <v>#REF!</v>
      </c>
      <c r="CJ299" s="786" t="e">
        <f>#REF!+CJ263</f>
        <v>#REF!</v>
      </c>
      <c r="CK299" s="786" t="e">
        <f>#REF!+CK263</f>
        <v>#REF!</v>
      </c>
      <c r="CL299" s="786" t="e">
        <f>#REF!+CL263</f>
        <v>#REF!</v>
      </c>
      <c r="CM299" s="786" t="e">
        <f>#REF!+CM263</f>
        <v>#REF!</v>
      </c>
      <c r="CN299" s="786"/>
      <c r="CO299" s="786"/>
      <c r="CP299" s="786"/>
      <c r="CQ299" s="786" t="e">
        <f>#REF!+CQ263</f>
        <v>#REF!</v>
      </c>
      <c r="CR299" s="786" t="e">
        <f>#REF!+CR263</f>
        <v>#REF!</v>
      </c>
      <c r="CS299" s="786" t="e">
        <f>#REF!+CS263</f>
        <v>#REF!</v>
      </c>
      <c r="CT299" s="786" t="e">
        <f>#REF!+CT263</f>
        <v>#REF!</v>
      </c>
      <c r="CU299" s="786" t="e">
        <f>#REF!+CU263</f>
        <v>#REF!</v>
      </c>
      <c r="CV299" s="787" t="e">
        <f>#REF!+CV263</f>
        <v>#REF!</v>
      </c>
      <c r="CW299" s="786">
        <f>CX299+CY299</f>
        <v>296317.40000000002</v>
      </c>
      <c r="CX299" s="787">
        <f>CX182</f>
        <v>296317.40000000002</v>
      </c>
      <c r="CY299" s="787">
        <f>CY182</f>
        <v>0</v>
      </c>
      <c r="CZ299" s="786" t="e">
        <f>#REF!+CZ263</f>
        <v>#REF!</v>
      </c>
      <c r="DA299" s="786" t="e">
        <f>#REF!+DA263</f>
        <v>#REF!</v>
      </c>
      <c r="DB299" s="787" t="e">
        <f>#REF!+DB263</f>
        <v>#REF!</v>
      </c>
      <c r="DC299" s="786" t="e">
        <f>#REF!+DC263</f>
        <v>#REF!</v>
      </c>
      <c r="DD299" s="786" t="e">
        <f>#REF!+DD263</f>
        <v>#REF!</v>
      </c>
      <c r="DE299" s="787" t="e">
        <f>#REF!+DE263</f>
        <v>#REF!</v>
      </c>
      <c r="DF299" s="786">
        <f>DG299+DH299</f>
        <v>0</v>
      </c>
      <c r="DG299" s="787">
        <f>DG182</f>
        <v>0</v>
      </c>
      <c r="DH299" s="787">
        <f>DH182</f>
        <v>0</v>
      </c>
      <c r="DI299" s="786">
        <f>DJ299+DL299</f>
        <v>296317.40000000002</v>
      </c>
      <c r="DJ299" s="787">
        <f>DJ182</f>
        <v>296317.40000000002</v>
      </c>
      <c r="DK299" s="787"/>
      <c r="DL299" s="787">
        <f>DL182</f>
        <v>0</v>
      </c>
      <c r="DM299" s="787"/>
      <c r="DN299" s="787"/>
      <c r="DO299" s="787"/>
      <c r="DP299" s="787"/>
      <c r="DQ299" s="787"/>
      <c r="DR299" s="787"/>
      <c r="DS299" s="787"/>
      <c r="DT299" s="787"/>
      <c r="DU299" s="787"/>
      <c r="DV299" s="787"/>
      <c r="DW299" s="787"/>
      <c r="DX299" s="786" t="e">
        <f>#REF!+DX263</f>
        <v>#REF!</v>
      </c>
      <c r="DY299" s="279" t="e">
        <f t="shared" si="816"/>
        <v>#REF!</v>
      </c>
      <c r="DZ299" s="251" t="e">
        <f t="shared" si="817"/>
        <v>#REF!</v>
      </c>
      <c r="EA299" s="279" t="e">
        <f t="shared" si="818"/>
        <v>#REF!</v>
      </c>
      <c r="EB299" s="787"/>
      <c r="EC299" s="787"/>
      <c r="ED299" s="787"/>
      <c r="EE299" s="787" t="e">
        <f>#REF!+EE263</f>
        <v>#REF!</v>
      </c>
      <c r="EF299" s="786" t="e">
        <f>#REF!+EF263</f>
        <v>#REF!</v>
      </c>
      <c r="EG299" s="786"/>
      <c r="EH299" s="786"/>
      <c r="EI299" s="786"/>
      <c r="EJ299" s="786"/>
      <c r="EK299" s="786"/>
      <c r="EL299" s="786"/>
      <c r="EM299" s="786"/>
      <c r="EN299" s="786" t="e">
        <f>#REF!+EN263</f>
        <v>#REF!</v>
      </c>
      <c r="EO299" s="764" t="e">
        <f t="shared" si="811"/>
        <v>#REF!</v>
      </c>
      <c r="EP299" s="787"/>
      <c r="EQ299" s="787"/>
      <c r="ER299" s="787"/>
      <c r="ES299" s="787" t="e">
        <f>#REF!+ES263</f>
        <v>#REF!</v>
      </c>
      <c r="ET299" s="786">
        <v>0</v>
      </c>
      <c r="EU299" s="745" t="e">
        <f t="shared" si="822"/>
        <v>#REF!</v>
      </c>
      <c r="EV299" s="765" t="e">
        <f t="shared" si="812"/>
        <v>#REF!</v>
      </c>
      <c r="EW299" s="745" t="e">
        <f t="shared" si="823"/>
        <v>#REF!</v>
      </c>
      <c r="EX299" s="786"/>
      <c r="EY299" s="786"/>
      <c r="EZ299" s="786">
        <v>0</v>
      </c>
      <c r="FA299" s="764">
        <f t="shared" si="813"/>
        <v>0</v>
      </c>
      <c r="FB299" s="251" t="e">
        <f t="shared" si="825"/>
        <v>#REF!</v>
      </c>
      <c r="FC299" s="787"/>
      <c r="FD299" s="787"/>
      <c r="FE299" s="787"/>
      <c r="FF299" s="745">
        <f t="shared" si="827"/>
        <v>0</v>
      </c>
      <c r="FG299" s="787" t="e">
        <f>#REF!+FG263</f>
        <v>#REF!</v>
      </c>
      <c r="FH299" s="786">
        <v>0</v>
      </c>
      <c r="FI299" s="786"/>
      <c r="FJ299" s="786" t="e">
        <f>#REF!+FJ263</f>
        <v>#REF!</v>
      </c>
      <c r="FK299" s="787"/>
      <c r="FL299" s="787"/>
      <c r="FM299" s="787"/>
      <c r="FN299" s="787"/>
      <c r="FO299" s="787" t="e">
        <f>#REF!+FO263</f>
        <v>#REF!</v>
      </c>
      <c r="FP299" s="178"/>
      <c r="FQ299" s="178"/>
      <c r="FR299" s="178"/>
      <c r="FS299" s="178"/>
      <c r="FT299" s="178"/>
      <c r="FU299" s="178"/>
      <c r="FV299" s="178"/>
    </row>
    <row r="300" spans="2:178" s="775" customFormat="1" ht="21" hidden="1" customHeight="1" x14ac:dyDescent="0.2">
      <c r="B300" s="912" t="s">
        <v>460</v>
      </c>
      <c r="C300" s="913"/>
      <c r="D300" s="784"/>
      <c r="E300" s="785" t="e">
        <f t="shared" ref="E300:AL300" si="846">E298-E299</f>
        <v>#REF!</v>
      </c>
      <c r="F300" s="785" t="e">
        <f t="shared" si="846"/>
        <v>#REF!</v>
      </c>
      <c r="G300" s="785" t="e">
        <f t="shared" si="846"/>
        <v>#REF!</v>
      </c>
      <c r="H300" s="785" t="e">
        <f t="shared" si="846"/>
        <v>#REF!</v>
      </c>
      <c r="I300" s="785" t="e">
        <f t="shared" si="846"/>
        <v>#REF!</v>
      </c>
      <c r="J300" s="785" t="e">
        <f t="shared" si="846"/>
        <v>#REF!</v>
      </c>
      <c r="K300" s="785" t="e">
        <f t="shared" si="846"/>
        <v>#REF!</v>
      </c>
      <c r="L300" s="785" t="e">
        <f t="shared" si="846"/>
        <v>#REF!</v>
      </c>
      <c r="M300" s="785" t="e">
        <f t="shared" si="846"/>
        <v>#REF!</v>
      </c>
      <c r="N300" s="785" t="e">
        <f t="shared" si="846"/>
        <v>#REF!</v>
      </c>
      <c r="O300" s="785" t="e">
        <f t="shared" si="846"/>
        <v>#REF!</v>
      </c>
      <c r="P300" s="785" t="e">
        <f t="shared" si="846"/>
        <v>#REF!</v>
      </c>
      <c r="Q300" s="786" t="e">
        <f t="shared" si="846"/>
        <v>#REF!</v>
      </c>
      <c r="R300" s="786" t="e">
        <f t="shared" si="846"/>
        <v>#REF!</v>
      </c>
      <c r="S300" s="786" t="e">
        <f t="shared" si="846"/>
        <v>#REF!</v>
      </c>
      <c r="T300" s="786" t="e">
        <f t="shared" si="846"/>
        <v>#REF!</v>
      </c>
      <c r="U300" s="786" t="e">
        <f t="shared" si="846"/>
        <v>#REF!</v>
      </c>
      <c r="V300" s="786" t="e">
        <f t="shared" si="846"/>
        <v>#REF!</v>
      </c>
      <c r="W300" s="786" t="e">
        <f t="shared" si="846"/>
        <v>#REF!</v>
      </c>
      <c r="X300" s="786" t="e">
        <f t="shared" si="846"/>
        <v>#REF!</v>
      </c>
      <c r="Y300" s="786" t="e">
        <f t="shared" si="846"/>
        <v>#REF!</v>
      </c>
      <c r="Z300" s="786" t="e">
        <f t="shared" si="846"/>
        <v>#REF!</v>
      </c>
      <c r="AA300" s="786" t="e">
        <f t="shared" si="846"/>
        <v>#REF!</v>
      </c>
      <c r="AB300" s="786" t="e">
        <f t="shared" si="846"/>
        <v>#REF!</v>
      </c>
      <c r="AC300" s="786" t="e">
        <f t="shared" si="846"/>
        <v>#REF!</v>
      </c>
      <c r="AD300" s="786" t="e">
        <f t="shared" si="846"/>
        <v>#REF!</v>
      </c>
      <c r="AE300" s="786" t="e">
        <f t="shared" si="846"/>
        <v>#REF!</v>
      </c>
      <c r="AF300" s="786" t="e">
        <f t="shared" si="846"/>
        <v>#REF!</v>
      </c>
      <c r="AG300" s="786" t="e">
        <f t="shared" si="846"/>
        <v>#REF!</v>
      </c>
      <c r="AH300" s="786" t="e">
        <f t="shared" si="846"/>
        <v>#REF!</v>
      </c>
      <c r="AI300" s="786" t="e">
        <f t="shared" si="846"/>
        <v>#REF!</v>
      </c>
      <c r="AJ300" s="786" t="e">
        <f t="shared" si="846"/>
        <v>#REF!</v>
      </c>
      <c r="AK300" s="786" t="e">
        <f t="shared" si="846"/>
        <v>#REF!</v>
      </c>
      <c r="AL300" s="786" t="e">
        <f t="shared" si="846"/>
        <v>#REF!</v>
      </c>
      <c r="AM300" s="786"/>
      <c r="AN300" s="786"/>
      <c r="AO300" s="747"/>
      <c r="AP300" s="786"/>
      <c r="AQ300" s="786"/>
      <c r="AR300" s="786"/>
      <c r="AS300" s="786" t="e">
        <f t="shared" ref="AS300:BJ300" si="847">AS298-AS299</f>
        <v>#REF!</v>
      </c>
      <c r="AT300" s="786" t="e">
        <f t="shared" si="847"/>
        <v>#REF!</v>
      </c>
      <c r="AU300" s="786" t="e">
        <f t="shared" si="847"/>
        <v>#REF!</v>
      </c>
      <c r="AV300" s="786" t="e">
        <f t="shared" si="847"/>
        <v>#REF!</v>
      </c>
      <c r="AW300" s="786" t="e">
        <f t="shared" si="847"/>
        <v>#REF!</v>
      </c>
      <c r="AX300" s="786" t="e">
        <f t="shared" si="847"/>
        <v>#REF!</v>
      </c>
      <c r="AY300" s="786" t="e">
        <f t="shared" si="847"/>
        <v>#REF!</v>
      </c>
      <c r="AZ300" s="786" t="e">
        <f t="shared" si="847"/>
        <v>#REF!</v>
      </c>
      <c r="BA300" s="786" t="e">
        <f t="shared" si="847"/>
        <v>#REF!</v>
      </c>
      <c r="BB300" s="786" t="e">
        <f t="shared" si="847"/>
        <v>#REF!</v>
      </c>
      <c r="BC300" s="786" t="e">
        <f t="shared" si="847"/>
        <v>#REF!</v>
      </c>
      <c r="BD300" s="786" t="e">
        <f t="shared" si="847"/>
        <v>#REF!</v>
      </c>
      <c r="BE300" s="786" t="e">
        <f t="shared" si="847"/>
        <v>#REF!</v>
      </c>
      <c r="BF300" s="786" t="e">
        <f t="shared" si="847"/>
        <v>#REF!</v>
      </c>
      <c r="BG300" s="786" t="e">
        <f t="shared" si="847"/>
        <v>#REF!</v>
      </c>
      <c r="BH300" s="786" t="e">
        <f t="shared" si="847"/>
        <v>#REF!</v>
      </c>
      <c r="BI300" s="786" t="e">
        <f t="shared" si="847"/>
        <v>#REF!</v>
      </c>
      <c r="BJ300" s="786" t="e">
        <f t="shared" si="847"/>
        <v>#REF!</v>
      </c>
      <c r="BK300" s="748"/>
      <c r="BL300" s="786" t="e">
        <f>BL298-BL299</f>
        <v>#REF!</v>
      </c>
      <c r="BM300" s="786"/>
      <c r="BN300" s="786"/>
      <c r="BO300" s="786"/>
      <c r="BP300" s="786"/>
      <c r="BQ300" s="786"/>
      <c r="BR300" s="786"/>
      <c r="BS300" s="786"/>
      <c r="BT300" s="786"/>
      <c r="BU300" s="786"/>
      <c r="BV300" s="786" t="e">
        <f t="shared" ref="BV300:CA300" si="848">BV298-BV299</f>
        <v>#REF!</v>
      </c>
      <c r="BW300" s="786" t="e">
        <f t="shared" si="848"/>
        <v>#REF!</v>
      </c>
      <c r="BX300" s="786" t="e">
        <f t="shared" si="848"/>
        <v>#REF!</v>
      </c>
      <c r="BY300" s="786" t="e">
        <f t="shared" si="848"/>
        <v>#REF!</v>
      </c>
      <c r="BZ300" s="786" t="e">
        <f t="shared" si="848"/>
        <v>#REF!</v>
      </c>
      <c r="CA300" s="786" t="e">
        <f t="shared" si="848"/>
        <v>#REF!</v>
      </c>
      <c r="CB300" s="786" t="e">
        <f>CC300+CD300</f>
        <v>#REF!</v>
      </c>
      <c r="CC300" s="786" t="e">
        <f>CC255+CC260</f>
        <v>#REF!</v>
      </c>
      <c r="CD300" s="786" t="e">
        <f>CD255+CD260</f>
        <v>#REF!</v>
      </c>
      <c r="CE300" s="747"/>
      <c r="CF300" s="788" t="e">
        <f>CF298-CF299</f>
        <v>#REF!</v>
      </c>
      <c r="CG300" s="786"/>
      <c r="CH300" s="786" t="e">
        <f t="shared" ref="CH300:CM300" si="849">CH298-CH299</f>
        <v>#REF!</v>
      </c>
      <c r="CI300" s="786" t="e">
        <f t="shared" si="849"/>
        <v>#REF!</v>
      </c>
      <c r="CJ300" s="786" t="e">
        <f t="shared" si="849"/>
        <v>#REF!</v>
      </c>
      <c r="CK300" s="786" t="e">
        <f t="shared" si="849"/>
        <v>#REF!</v>
      </c>
      <c r="CL300" s="786" t="e">
        <f t="shared" si="849"/>
        <v>#REF!</v>
      </c>
      <c r="CM300" s="786" t="e">
        <f t="shared" si="849"/>
        <v>#REF!</v>
      </c>
      <c r="CN300" s="786"/>
      <c r="CO300" s="786"/>
      <c r="CP300" s="786"/>
      <c r="CQ300" s="786" t="e">
        <f>CQ298-CQ299</f>
        <v>#REF!</v>
      </c>
      <c r="CR300" s="786" t="e">
        <f>CR298-CR299</f>
        <v>#REF!</v>
      </c>
      <c r="CS300" s="786" t="e">
        <f>CS298-CS299</f>
        <v>#REF!</v>
      </c>
      <c r="CT300" s="786" t="e">
        <f>CU300+CV300</f>
        <v>#REF!</v>
      </c>
      <c r="CU300" s="786" t="e">
        <f>CU255+CU260</f>
        <v>#REF!</v>
      </c>
      <c r="CV300" s="786" t="e">
        <f>CV255+CV260</f>
        <v>#REF!</v>
      </c>
      <c r="CW300" s="786">
        <f>CX300+CY300</f>
        <v>9911663.090809999</v>
      </c>
      <c r="CX300" s="786">
        <f>CX257+CX260</f>
        <v>8531694.8208099995</v>
      </c>
      <c r="CY300" s="786">
        <f>CY257+CY260</f>
        <v>1379968.2700000003</v>
      </c>
      <c r="CZ300" s="786" t="e">
        <f>DA300+DB300</f>
        <v>#REF!</v>
      </c>
      <c r="DA300" s="786" t="e">
        <f>DA255+DA260</f>
        <v>#REF!</v>
      </c>
      <c r="DB300" s="786" t="e">
        <f>DB255+DB260</f>
        <v>#REF!</v>
      </c>
      <c r="DC300" s="786" t="e">
        <f>DD300+DE300</f>
        <v>#DIV/0!</v>
      </c>
      <c r="DD300" s="786" t="e">
        <f>DD255+DD260</f>
        <v>#DIV/0!</v>
      </c>
      <c r="DE300" s="786">
        <f>DE255+DE260</f>
        <v>380350</v>
      </c>
      <c r="DF300" s="786">
        <f>DG300+DH300</f>
        <v>249465.85034000032</v>
      </c>
      <c r="DG300" s="786">
        <f>DG257+DG260</f>
        <v>266241.37963000039</v>
      </c>
      <c r="DH300" s="786">
        <f>DH257+DH260</f>
        <v>-16775.529290000064</v>
      </c>
      <c r="DI300" s="786">
        <f>DJ300+DL300</f>
        <v>10527125.68414</v>
      </c>
      <c r="DJ300" s="786">
        <f>DJ257+DJ260</f>
        <v>9198812.2854300011</v>
      </c>
      <c r="DK300" s="786"/>
      <c r="DL300" s="786">
        <f>DL257+DL260</f>
        <v>1328313.3987100001</v>
      </c>
      <c r="DM300" s="786"/>
      <c r="DN300" s="786"/>
      <c r="DO300" s="786"/>
      <c r="DP300" s="786"/>
      <c r="DQ300" s="786"/>
      <c r="DR300" s="786"/>
      <c r="DS300" s="786"/>
      <c r="DT300" s="786"/>
      <c r="DU300" s="786"/>
      <c r="DV300" s="786"/>
      <c r="DW300" s="786"/>
      <c r="DX300" s="786">
        <f>DZ300+EE300</f>
        <v>9641183.0459260009</v>
      </c>
      <c r="DY300" s="279">
        <f t="shared" si="816"/>
        <v>0.91584192449143587</v>
      </c>
      <c r="DZ300" s="251">
        <f t="shared" si="817"/>
        <v>9641182.5265200008</v>
      </c>
      <c r="EA300" s="279">
        <f t="shared" si="818"/>
        <v>1.048089930239219</v>
      </c>
      <c r="EB300" s="786"/>
      <c r="EC300" s="786"/>
      <c r="ED300" s="786"/>
      <c r="EE300" s="786">
        <f>EE255+EE260</f>
        <v>0.51940600009346671</v>
      </c>
      <c r="EF300" s="786">
        <f>EN300+ES300</f>
        <v>9641184.4961449802</v>
      </c>
      <c r="EG300" s="786"/>
      <c r="EH300" s="786"/>
      <c r="EI300" s="786"/>
      <c r="EJ300" s="786"/>
      <c r="EK300" s="786"/>
      <c r="EL300" s="786"/>
      <c r="EM300" s="786"/>
      <c r="EN300" s="786">
        <f>EN255+EN260</f>
        <v>9641182.5265200008</v>
      </c>
      <c r="EO300" s="764">
        <f t="shared" si="811"/>
        <v>1.048089930239219</v>
      </c>
      <c r="EP300" s="786"/>
      <c r="EQ300" s="786"/>
      <c r="ER300" s="786"/>
      <c r="ES300" s="786">
        <f>ES255+ES260</f>
        <v>1.969624979031311</v>
      </c>
      <c r="ET300" s="786">
        <f>ET255+ET260</f>
        <v>1175090.28</v>
      </c>
      <c r="EU300" s="745">
        <f t="shared" si="822"/>
        <v>-442370.24108999968</v>
      </c>
      <c r="EV300" s="765">
        <f t="shared" si="812"/>
        <v>-4.2021939735788244E-2</v>
      </c>
      <c r="EW300" s="745">
        <f t="shared" si="823"/>
        <v>-442370.24108999968</v>
      </c>
      <c r="EX300" s="786"/>
      <c r="EY300" s="786"/>
      <c r="EZ300" s="786">
        <f>FB300+FC300</f>
        <v>9641182.5265200008</v>
      </c>
      <c r="FA300" s="764">
        <f t="shared" si="813"/>
        <v>0.91584187515166204</v>
      </c>
      <c r="FB300" s="251">
        <f t="shared" si="825"/>
        <v>9641182.5265200008</v>
      </c>
      <c r="FC300" s="786"/>
      <c r="FD300" s="786"/>
      <c r="FE300" s="786"/>
      <c r="FF300" s="745">
        <f t="shared" si="827"/>
        <v>0</v>
      </c>
      <c r="FG300" s="786">
        <f>FG255+FG260</f>
        <v>0.99718626275504407</v>
      </c>
      <c r="FH300" s="786">
        <f>FJ300+FK300</f>
        <v>77447.04617999999</v>
      </c>
      <c r="FI300" s="786"/>
      <c r="FJ300" s="786">
        <f>FJ255+FJ260</f>
        <v>77447.04617999999</v>
      </c>
      <c r="FK300" s="786"/>
      <c r="FL300" s="786"/>
      <c r="FM300" s="786"/>
      <c r="FN300" s="786"/>
      <c r="FO300" s="786" t="e">
        <f>FO255+FO260</f>
        <v>#REF!</v>
      </c>
      <c r="FP300" s="178"/>
      <c r="FQ300" s="178"/>
      <c r="FR300" s="178"/>
      <c r="FS300" s="178"/>
      <c r="FT300" s="178"/>
      <c r="FU300" s="178"/>
      <c r="FV300" s="178"/>
    </row>
    <row r="301" spans="2:178" s="775" customFormat="1" ht="41.25" hidden="1" customHeight="1" thickBot="1" x14ac:dyDescent="0.25">
      <c r="B301" s="914" t="s">
        <v>123</v>
      </c>
      <c r="C301" s="915"/>
      <c r="D301" s="789"/>
      <c r="E301" s="790">
        <f>E258+E260+E269+E280</f>
        <v>996058.81199999992</v>
      </c>
      <c r="F301" s="790"/>
      <c r="G301" s="790">
        <f>G258+G260+G269+G280</f>
        <v>996058.81199999992</v>
      </c>
      <c r="H301" s="790">
        <f>H258+H260+H269+H280</f>
        <v>15282.099999999999</v>
      </c>
      <c r="I301" s="790"/>
      <c r="J301" s="790">
        <f>J258+J260+J269+J280</f>
        <v>15282.099999999999</v>
      </c>
      <c r="K301" s="790">
        <f>K258+K260+K269+K280</f>
        <v>1011340.912</v>
      </c>
      <c r="L301" s="790"/>
      <c r="M301" s="790">
        <f>M258+M260+M269+M280</f>
        <v>1011340.912</v>
      </c>
      <c r="N301" s="790">
        <f>N258+N260+N269+N280</f>
        <v>290000</v>
      </c>
      <c r="O301" s="790"/>
      <c r="P301" s="790">
        <f>P258+P260+P269+P280</f>
        <v>290000</v>
      </c>
      <c r="Q301" s="791">
        <f>Q258+Q260+Q269+Q280</f>
        <v>1301340.912</v>
      </c>
      <c r="R301" s="791"/>
      <c r="S301" s="791">
        <f t="shared" ref="S301:Y301" si="850">S258+S260+S269+S280</f>
        <v>1301340.912</v>
      </c>
      <c r="T301" s="791">
        <f t="shared" si="850"/>
        <v>462884</v>
      </c>
      <c r="U301" s="791">
        <f t="shared" si="850"/>
        <v>0</v>
      </c>
      <c r="V301" s="791">
        <f t="shared" si="850"/>
        <v>462884</v>
      </c>
      <c r="W301" s="791" t="e">
        <f t="shared" si="850"/>
        <v>#REF!</v>
      </c>
      <c r="X301" s="791">
        <f t="shared" si="850"/>
        <v>0</v>
      </c>
      <c r="Y301" s="791" t="e">
        <f t="shared" si="850"/>
        <v>#REF!</v>
      </c>
      <c r="Z301" s="791">
        <f t="shared" ref="Z301:AN301" si="851">Z258+Z260</f>
        <v>683000</v>
      </c>
      <c r="AA301" s="791">
        <f t="shared" si="851"/>
        <v>0</v>
      </c>
      <c r="AB301" s="791">
        <f t="shared" si="851"/>
        <v>683000</v>
      </c>
      <c r="AC301" s="791">
        <f t="shared" si="851"/>
        <v>0</v>
      </c>
      <c r="AD301" s="791">
        <f t="shared" si="851"/>
        <v>0</v>
      </c>
      <c r="AE301" s="791">
        <f t="shared" si="851"/>
        <v>0</v>
      </c>
      <c r="AF301" s="791" t="e">
        <f t="shared" si="851"/>
        <v>#REF!</v>
      </c>
      <c r="AG301" s="791">
        <f t="shared" si="851"/>
        <v>0</v>
      </c>
      <c r="AH301" s="791" t="e">
        <f t="shared" si="851"/>
        <v>#REF!</v>
      </c>
      <c r="AI301" s="791">
        <f t="shared" si="851"/>
        <v>0</v>
      </c>
      <c r="AJ301" s="791">
        <f t="shared" si="851"/>
        <v>0</v>
      </c>
      <c r="AK301" s="791">
        <f t="shared" si="851"/>
        <v>683000</v>
      </c>
      <c r="AL301" s="791" t="e">
        <f t="shared" si="851"/>
        <v>#REF!</v>
      </c>
      <c r="AM301" s="791" t="e">
        <f t="shared" si="851"/>
        <v>#VALUE!</v>
      </c>
      <c r="AN301" s="791" t="e">
        <f t="shared" si="851"/>
        <v>#VALUE!</v>
      </c>
      <c r="AO301" s="792">
        <v>1</v>
      </c>
      <c r="AP301" s="791">
        <f t="shared" ref="AP301:BA301" si="852">AP258+AP260</f>
        <v>0</v>
      </c>
      <c r="AQ301" s="791">
        <f t="shared" si="852"/>
        <v>0</v>
      </c>
      <c r="AR301" s="791" t="e">
        <f t="shared" si="852"/>
        <v>#REF!</v>
      </c>
      <c r="AS301" s="791">
        <f t="shared" si="852"/>
        <v>448761.3</v>
      </c>
      <c r="AT301" s="791">
        <f t="shared" si="852"/>
        <v>0</v>
      </c>
      <c r="AU301" s="791">
        <f t="shared" si="852"/>
        <v>448761.3</v>
      </c>
      <c r="AV301" s="791">
        <f t="shared" si="852"/>
        <v>0</v>
      </c>
      <c r="AW301" s="791">
        <f t="shared" si="852"/>
        <v>0</v>
      </c>
      <c r="AX301" s="791">
        <f t="shared" si="852"/>
        <v>0</v>
      </c>
      <c r="AY301" s="791">
        <f t="shared" si="852"/>
        <v>448761.3</v>
      </c>
      <c r="AZ301" s="791">
        <f t="shared" si="852"/>
        <v>0</v>
      </c>
      <c r="BA301" s="791">
        <f t="shared" si="852"/>
        <v>448761.3</v>
      </c>
      <c r="BB301" s="791">
        <f t="shared" ref="BB301:BG301" si="853">BB258+BB260+BB269+BB280</f>
        <v>700000</v>
      </c>
      <c r="BC301" s="791">
        <f t="shared" si="853"/>
        <v>0</v>
      </c>
      <c r="BD301" s="791">
        <f t="shared" si="853"/>
        <v>700000</v>
      </c>
      <c r="BE301" s="791">
        <f t="shared" si="853"/>
        <v>315773.90000000002</v>
      </c>
      <c r="BF301" s="791">
        <f t="shared" si="853"/>
        <v>0</v>
      </c>
      <c r="BG301" s="791">
        <f t="shared" si="853"/>
        <v>315773.90000000002</v>
      </c>
      <c r="BH301" s="791">
        <f>BH258+BH260</f>
        <v>764535.2</v>
      </c>
      <c r="BI301" s="791">
        <f>BI258+BI260</f>
        <v>0</v>
      </c>
      <c r="BJ301" s="791">
        <f>BJ258+BJ260</f>
        <v>764535.2</v>
      </c>
      <c r="BK301" s="793">
        <v>1</v>
      </c>
      <c r="BL301" s="791">
        <f>BL258+BL260</f>
        <v>448761.3</v>
      </c>
      <c r="BM301" s="791"/>
      <c r="BN301" s="791"/>
      <c r="BO301" s="791"/>
      <c r="BP301" s="791"/>
      <c r="BQ301" s="791"/>
      <c r="BR301" s="791"/>
      <c r="BS301" s="791"/>
      <c r="BT301" s="791"/>
      <c r="BU301" s="791"/>
      <c r="BV301" s="791">
        <f t="shared" ref="BV301:CD301" si="854">BV258+BV260</f>
        <v>448761.3</v>
      </c>
      <c r="BW301" s="791">
        <f t="shared" si="854"/>
        <v>0</v>
      </c>
      <c r="BX301" s="791">
        <f t="shared" si="854"/>
        <v>448761.3</v>
      </c>
      <c r="BY301" s="791">
        <f t="shared" si="854"/>
        <v>0</v>
      </c>
      <c r="BZ301" s="791">
        <f t="shared" si="854"/>
        <v>0</v>
      </c>
      <c r="CA301" s="791">
        <f t="shared" si="854"/>
        <v>0</v>
      </c>
      <c r="CB301" s="791">
        <f t="shared" si="854"/>
        <v>764535.2</v>
      </c>
      <c r="CC301" s="791">
        <f t="shared" si="854"/>
        <v>0</v>
      </c>
      <c r="CD301" s="791">
        <f t="shared" si="854"/>
        <v>764535.2</v>
      </c>
      <c r="CE301" s="792">
        <v>1</v>
      </c>
      <c r="CF301" s="794" t="e">
        <f>CF258+CF260</f>
        <v>#REF!</v>
      </c>
      <c r="CG301" s="791"/>
      <c r="CH301" s="791" t="e">
        <f t="shared" ref="CH301:CM301" si="855">CH258+CH260</f>
        <v>#REF!</v>
      </c>
      <c r="CI301" s="791" t="e">
        <f t="shared" si="855"/>
        <v>#REF!</v>
      </c>
      <c r="CJ301" s="791" t="e">
        <f t="shared" si="855"/>
        <v>#REF!</v>
      </c>
      <c r="CK301" s="791" t="e">
        <f t="shared" si="855"/>
        <v>#REF!</v>
      </c>
      <c r="CL301" s="791" t="e">
        <f t="shared" si="855"/>
        <v>#REF!</v>
      </c>
      <c r="CM301" s="791" t="e">
        <f t="shared" si="855"/>
        <v>#REF!</v>
      </c>
      <c r="CN301" s="791"/>
      <c r="CO301" s="791"/>
      <c r="CP301" s="791"/>
      <c r="CQ301" s="791" t="e">
        <f t="shared" ref="CQ301:FH301" si="856">CQ258+CQ260</f>
        <v>#REF!</v>
      </c>
      <c r="CR301" s="791" t="e">
        <f t="shared" si="856"/>
        <v>#REF!</v>
      </c>
      <c r="CS301" s="791" t="e">
        <f t="shared" si="856"/>
        <v>#REF!</v>
      </c>
      <c r="CT301" s="791">
        <f t="shared" si="856"/>
        <v>385949.74</v>
      </c>
      <c r="CU301" s="791">
        <f t="shared" si="856"/>
        <v>0</v>
      </c>
      <c r="CV301" s="791">
        <f t="shared" si="856"/>
        <v>385949.74</v>
      </c>
      <c r="CW301" s="791">
        <f t="shared" si="856"/>
        <v>1257968.27</v>
      </c>
      <c r="CX301" s="791">
        <f t="shared" si="856"/>
        <v>0</v>
      </c>
      <c r="CY301" s="791">
        <f t="shared" si="856"/>
        <v>1257968.27</v>
      </c>
      <c r="CZ301" s="791">
        <f t="shared" si="856"/>
        <v>772740.28</v>
      </c>
      <c r="DA301" s="791">
        <f t="shared" si="856"/>
        <v>0</v>
      </c>
      <c r="DB301" s="791">
        <f t="shared" si="856"/>
        <v>772740.28</v>
      </c>
      <c r="DC301" s="791">
        <f t="shared" si="856"/>
        <v>380350</v>
      </c>
      <c r="DD301" s="791">
        <f t="shared" si="856"/>
        <v>0</v>
      </c>
      <c r="DE301" s="791">
        <f t="shared" si="856"/>
        <v>380350</v>
      </c>
      <c r="DF301" s="791">
        <f t="shared" si="856"/>
        <v>-36342.602000000072</v>
      </c>
      <c r="DG301" s="791">
        <f t="shared" si="856"/>
        <v>0</v>
      </c>
      <c r="DH301" s="791">
        <f t="shared" si="856"/>
        <v>-36342.602000000072</v>
      </c>
      <c r="DI301" s="791">
        <f t="shared" si="856"/>
        <v>1186746.3259999999</v>
      </c>
      <c r="DJ301" s="791">
        <f t="shared" si="856"/>
        <v>0</v>
      </c>
      <c r="DK301" s="791"/>
      <c r="DL301" s="791">
        <f t="shared" si="856"/>
        <v>1186746.3259999999</v>
      </c>
      <c r="DM301" s="791"/>
      <c r="DN301" s="791"/>
      <c r="DO301" s="791"/>
      <c r="DP301" s="791"/>
      <c r="DQ301" s="791"/>
      <c r="DR301" s="791"/>
      <c r="DS301" s="791"/>
      <c r="DT301" s="791"/>
      <c r="DU301" s="791"/>
      <c r="DV301" s="791"/>
      <c r="DW301" s="791"/>
      <c r="DX301" s="791">
        <f t="shared" si="856"/>
        <v>589854.26857999992</v>
      </c>
      <c r="DY301" s="279">
        <f t="shared" si="816"/>
        <v>0.49703483858099595</v>
      </c>
      <c r="DZ301" s="251">
        <f t="shared" si="817"/>
        <v>0</v>
      </c>
      <c r="EA301" s="279" t="e">
        <f t="shared" si="818"/>
        <v>#DIV/0!</v>
      </c>
      <c r="EB301" s="791"/>
      <c r="EC301" s="791"/>
      <c r="ED301" s="791"/>
      <c r="EE301" s="791">
        <f t="shared" si="856"/>
        <v>0.45634559559542814</v>
      </c>
      <c r="EF301" s="791">
        <f t="shared" si="856"/>
        <v>1160944.20227</v>
      </c>
      <c r="EG301" s="791"/>
      <c r="EH301" s="791"/>
      <c r="EI301" s="791"/>
      <c r="EJ301" s="791"/>
      <c r="EK301" s="791"/>
      <c r="EL301" s="791"/>
      <c r="EM301" s="791"/>
      <c r="EN301" s="791">
        <f t="shared" ref="EN301" si="857">EN258+EN260</f>
        <v>0</v>
      </c>
      <c r="EO301" s="764" t="e">
        <f t="shared" si="811"/>
        <v>#DIV/0!</v>
      </c>
      <c r="EP301" s="791"/>
      <c r="EQ301" s="791"/>
      <c r="ER301" s="791"/>
      <c r="ES301" s="791">
        <f t="shared" ref="ES301" si="858">ES258+ES260</f>
        <v>1.966968419044842</v>
      </c>
      <c r="ET301" s="791">
        <f t="shared" si="856"/>
        <v>1153090.28</v>
      </c>
      <c r="EU301" s="745">
        <f t="shared" si="822"/>
        <v>0</v>
      </c>
      <c r="EV301" s="765">
        <f t="shared" si="812"/>
        <v>0</v>
      </c>
      <c r="EW301" s="745">
        <f t="shared" si="823"/>
        <v>0</v>
      </c>
      <c r="EX301" s="791"/>
      <c r="EY301" s="791"/>
      <c r="EZ301" s="791">
        <f t="shared" si="856"/>
        <v>1182219.9328099999</v>
      </c>
      <c r="FA301" s="764">
        <f t="shared" si="813"/>
        <v>0.99618587975304174</v>
      </c>
      <c r="FB301" s="251">
        <f t="shared" si="825"/>
        <v>0</v>
      </c>
      <c r="FC301" s="791"/>
      <c r="FD301" s="791"/>
      <c r="FE301" s="791"/>
      <c r="FF301" s="745">
        <f t="shared" si="827"/>
        <v>0</v>
      </c>
      <c r="FG301" s="791">
        <f t="shared" ref="FG301" si="859">FG258+FG260</f>
        <v>0.99681706253853564</v>
      </c>
      <c r="FH301" s="791">
        <f t="shared" si="856"/>
        <v>0</v>
      </c>
      <c r="FI301" s="791"/>
      <c r="FJ301" s="791">
        <f t="shared" ref="FJ301" si="860">FJ258+FJ260</f>
        <v>0</v>
      </c>
      <c r="FK301" s="791"/>
      <c r="FL301" s="791"/>
      <c r="FM301" s="791"/>
      <c r="FN301" s="791"/>
      <c r="FO301" s="791" t="e">
        <f t="shared" ref="FO301" si="861">FO258+FO260</f>
        <v>#REF!</v>
      </c>
      <c r="FP301" s="178"/>
      <c r="FQ301" s="178"/>
      <c r="FR301" s="178"/>
      <c r="FS301" s="178"/>
      <c r="FT301" s="178"/>
      <c r="FU301" s="178"/>
      <c r="FV301" s="178"/>
    </row>
    <row r="302" spans="2:178" ht="9.75" hidden="1" customHeight="1" x14ac:dyDescent="0.25">
      <c r="N302" s="5"/>
      <c r="O302" s="5"/>
      <c r="P302" s="5"/>
      <c r="Q302" s="5"/>
      <c r="R302" s="5"/>
      <c r="S302" s="5"/>
      <c r="AC302" s="5"/>
      <c r="AF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T302" s="5"/>
      <c r="AU302" s="5"/>
      <c r="AZ302" s="5"/>
      <c r="BA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CE302" s="5"/>
      <c r="CF302" s="5"/>
      <c r="CI302" s="5"/>
      <c r="CJ302" s="5"/>
      <c r="CR302" s="5"/>
      <c r="CS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279" t="e">
        <f t="shared" si="816"/>
        <v>#DIV/0!</v>
      </c>
      <c r="DZ302" s="251">
        <f t="shared" si="817"/>
        <v>0</v>
      </c>
      <c r="EA302" s="279" t="e">
        <f t="shared" si="818"/>
        <v>#DIV/0!</v>
      </c>
      <c r="ED302" s="5"/>
      <c r="EF302" s="795"/>
      <c r="EG302" s="5"/>
      <c r="EH302" s="5"/>
      <c r="EI302" s="5"/>
      <c r="EJ302" s="5"/>
      <c r="EK302" s="5"/>
      <c r="EL302" s="5"/>
      <c r="EM302" s="5"/>
      <c r="EN302" s="5"/>
      <c r="EO302" s="764" t="e">
        <f t="shared" si="811"/>
        <v>#DIV/0!</v>
      </c>
      <c r="EP302" s="5"/>
      <c r="EQ302" s="5"/>
      <c r="ER302" s="5"/>
      <c r="ES302" s="5"/>
      <c r="ET302" s="5"/>
      <c r="EU302" s="745">
        <f t="shared" si="822"/>
        <v>0</v>
      </c>
      <c r="EV302" s="765" t="e">
        <f t="shared" si="812"/>
        <v>#DIV/0!</v>
      </c>
      <c r="EW302" s="745">
        <f t="shared" si="823"/>
        <v>0</v>
      </c>
      <c r="EX302" s="5"/>
      <c r="EY302" s="5"/>
      <c r="EZ302" s="5"/>
      <c r="FA302" s="764" t="e">
        <f t="shared" si="813"/>
        <v>#DIV/0!</v>
      </c>
      <c r="FB302" s="251">
        <f t="shared" si="825"/>
        <v>0</v>
      </c>
      <c r="FC302" s="5"/>
      <c r="FD302" s="5"/>
      <c r="FE302" s="5"/>
      <c r="FF302" s="745">
        <f t="shared" si="827"/>
        <v>0</v>
      </c>
      <c r="FG302" s="5"/>
      <c r="FH302" s="5"/>
      <c r="FI302" s="5"/>
      <c r="FJ302" s="5"/>
      <c r="FK302" s="5"/>
      <c r="FL302" s="5"/>
      <c r="FM302" s="5"/>
      <c r="FN302" s="5"/>
      <c r="FO302" s="5"/>
    </row>
    <row r="303" spans="2:178" s="149" customFormat="1" ht="30" hidden="1" customHeight="1" x14ac:dyDescent="0.25">
      <c r="B303" s="796"/>
      <c r="C303" s="562"/>
      <c r="D303" s="797"/>
      <c r="E303" s="798"/>
      <c r="F303" s="798"/>
      <c r="G303" s="798"/>
      <c r="H303" s="798"/>
      <c r="I303" s="798"/>
      <c r="J303" s="798"/>
      <c r="K303" s="798"/>
      <c r="L303" s="798"/>
      <c r="M303" s="798"/>
      <c r="N303" s="799"/>
      <c r="O303" s="799"/>
      <c r="P303" s="799"/>
      <c r="Q303" s="799"/>
      <c r="R303" s="799"/>
      <c r="S303" s="799"/>
      <c r="T303" s="798"/>
      <c r="U303" s="798"/>
      <c r="V303" s="798"/>
      <c r="W303" s="798"/>
      <c r="X303" s="798"/>
      <c r="Y303" s="798"/>
      <c r="Z303" s="798"/>
      <c r="AA303" s="798"/>
      <c r="AB303" s="798"/>
      <c r="AC303" s="799"/>
      <c r="AD303" s="798"/>
      <c r="AE303" s="798"/>
      <c r="AF303" s="799"/>
      <c r="AG303" s="798"/>
      <c r="AH303" s="798"/>
      <c r="AI303" s="799"/>
      <c r="AJ303" s="799"/>
      <c r="AK303" s="799"/>
      <c r="AL303" s="799"/>
      <c r="AM303" s="799"/>
      <c r="AN303" s="799"/>
      <c r="AO303" s="799"/>
      <c r="AP303" s="799"/>
      <c r="AQ303" s="799"/>
      <c r="AR303" s="799"/>
      <c r="AS303" s="798"/>
      <c r="AT303" s="799"/>
      <c r="AU303" s="799"/>
      <c r="AV303" s="798"/>
      <c r="AW303" s="798"/>
      <c r="AX303" s="798"/>
      <c r="AY303" s="798"/>
      <c r="AZ303" s="799"/>
      <c r="BA303" s="799"/>
      <c r="BB303" s="798"/>
      <c r="BC303" s="798"/>
      <c r="BD303" s="798"/>
      <c r="BE303" s="798"/>
      <c r="BF303" s="798"/>
      <c r="BG303" s="798"/>
      <c r="BH303" s="798"/>
      <c r="BI303" s="799"/>
      <c r="BJ303" s="799"/>
      <c r="BK303" s="799"/>
      <c r="BL303" s="799"/>
      <c r="BM303" s="799"/>
      <c r="BN303" s="799"/>
      <c r="BO303" s="799"/>
      <c r="BP303" s="799"/>
      <c r="BQ303" s="799"/>
      <c r="BR303" s="799"/>
      <c r="BS303" s="799"/>
      <c r="BT303" s="799"/>
      <c r="BU303" s="799"/>
      <c r="BV303" s="798"/>
      <c r="BW303" s="798"/>
      <c r="BX303" s="798"/>
      <c r="BY303" s="798"/>
      <c r="BZ303" s="798"/>
      <c r="CA303" s="798"/>
      <c r="CB303" s="798"/>
      <c r="CC303" s="798"/>
      <c r="CD303" s="798"/>
      <c r="CE303" s="799"/>
      <c r="CF303" s="799"/>
      <c r="CG303" s="800"/>
      <c r="CH303" s="798"/>
      <c r="CI303" s="799"/>
      <c r="CJ303" s="799"/>
      <c r="CK303" s="798"/>
      <c r="CL303" s="798"/>
      <c r="CM303" s="798"/>
      <c r="CN303" s="798"/>
      <c r="CO303" s="798"/>
      <c r="CP303" s="798"/>
      <c r="CQ303" s="798"/>
      <c r="CR303" s="799"/>
      <c r="CS303" s="799"/>
      <c r="CT303" s="798"/>
      <c r="CU303" s="798"/>
      <c r="CV303" s="798"/>
      <c r="CW303" s="798"/>
      <c r="CX303" s="798"/>
      <c r="CY303" s="798"/>
      <c r="CZ303" s="798"/>
      <c r="DA303" s="799"/>
      <c r="DB303" s="799"/>
      <c r="DC303" s="799"/>
      <c r="DD303" s="799"/>
      <c r="DE303" s="799"/>
      <c r="DF303" s="799"/>
      <c r="DG303" s="799"/>
      <c r="DH303" s="799"/>
      <c r="DI303" s="799"/>
      <c r="DJ303" s="799"/>
      <c r="DK303" s="799"/>
      <c r="DL303" s="799"/>
      <c r="DM303" s="799"/>
      <c r="DN303" s="799"/>
      <c r="DO303" s="799"/>
      <c r="DP303" s="799"/>
      <c r="DQ303" s="799"/>
      <c r="DR303" s="799"/>
      <c r="DS303" s="799"/>
      <c r="DT303" s="799"/>
      <c r="DU303" s="799"/>
      <c r="DV303" s="799"/>
      <c r="DW303" s="799"/>
      <c r="DX303" s="799"/>
      <c r="DY303" s="279" t="e">
        <f t="shared" si="816"/>
        <v>#DIV/0!</v>
      </c>
      <c r="DZ303" s="251">
        <f t="shared" si="817"/>
        <v>0</v>
      </c>
      <c r="EA303" s="279" t="e">
        <f t="shared" si="818"/>
        <v>#DIV/0!</v>
      </c>
      <c r="EB303" s="798"/>
      <c r="EC303" s="798"/>
      <c r="ED303" s="799"/>
      <c r="EE303" s="798"/>
      <c r="EF303" s="801"/>
      <c r="EG303" s="799"/>
      <c r="EH303" s="799"/>
      <c r="EI303" s="799"/>
      <c r="EJ303" s="799"/>
      <c r="EK303" s="799"/>
      <c r="EL303" s="799"/>
      <c r="EM303" s="799"/>
      <c r="EN303" s="799"/>
      <c r="EO303" s="764" t="e">
        <f t="shared" si="811"/>
        <v>#DIV/0!</v>
      </c>
      <c r="EP303" s="799"/>
      <c r="EQ303" s="799"/>
      <c r="ER303" s="799"/>
      <c r="ES303" s="799"/>
      <c r="ET303" s="799"/>
      <c r="EU303" s="745">
        <f t="shared" si="822"/>
        <v>0</v>
      </c>
      <c r="EV303" s="765" t="e">
        <f t="shared" si="812"/>
        <v>#DIV/0!</v>
      </c>
      <c r="EW303" s="745">
        <f t="shared" si="823"/>
        <v>0</v>
      </c>
      <c r="EX303" s="799"/>
      <c r="EY303" s="799"/>
      <c r="EZ303" s="799"/>
      <c r="FA303" s="764" t="e">
        <f t="shared" si="813"/>
        <v>#DIV/0!</v>
      </c>
      <c r="FB303" s="251">
        <f t="shared" si="825"/>
        <v>0</v>
      </c>
      <c r="FC303" s="799"/>
      <c r="FD303" s="799"/>
      <c r="FE303" s="799"/>
      <c r="FF303" s="745">
        <f t="shared" si="827"/>
        <v>0</v>
      </c>
      <c r="FG303" s="799"/>
      <c r="FH303" s="799"/>
      <c r="FI303" s="799"/>
      <c r="FJ303" s="799"/>
      <c r="FK303" s="799"/>
      <c r="FL303" s="799"/>
      <c r="FM303" s="799"/>
      <c r="FN303" s="799"/>
      <c r="FO303" s="799"/>
      <c r="FP303" s="148"/>
      <c r="FQ303" s="148"/>
      <c r="FR303" s="148"/>
      <c r="FS303" s="148"/>
      <c r="FT303" s="148"/>
      <c r="FU303" s="148"/>
      <c r="FV303" s="148"/>
    </row>
    <row r="304" spans="2:178" s="805" customFormat="1" ht="59.25" hidden="1" customHeight="1" x14ac:dyDescent="0.35">
      <c r="B304" s="802"/>
      <c r="C304" s="916"/>
      <c r="D304" s="916"/>
      <c r="E304" s="916"/>
      <c r="F304" s="916"/>
      <c r="G304" s="916"/>
      <c r="H304" s="916"/>
      <c r="I304" s="916"/>
      <c r="J304" s="916"/>
      <c r="K304" s="916"/>
      <c r="L304" s="916"/>
      <c r="M304" s="916"/>
      <c r="N304" s="916"/>
      <c r="O304" s="916"/>
      <c r="P304" s="916"/>
      <c r="Q304" s="916"/>
      <c r="R304" s="916"/>
      <c r="S304" s="916"/>
      <c r="T304" s="916"/>
      <c r="U304" s="916"/>
      <c r="V304" s="916"/>
      <c r="W304" s="916"/>
      <c r="X304" s="916"/>
      <c r="Y304" s="916"/>
      <c r="Z304" s="916"/>
      <c r="AA304" s="916"/>
      <c r="AB304" s="916"/>
      <c r="AC304" s="916"/>
      <c r="AD304" s="916"/>
      <c r="AE304" s="916"/>
      <c r="AF304" s="916"/>
      <c r="AG304" s="916"/>
      <c r="AH304" s="916"/>
      <c r="AI304" s="916"/>
      <c r="AJ304" s="916"/>
      <c r="AK304" s="916"/>
      <c r="AL304" s="916"/>
      <c r="AM304" s="916"/>
      <c r="AN304" s="916"/>
      <c r="AO304" s="916"/>
      <c r="AP304" s="916"/>
      <c r="AQ304" s="916"/>
      <c r="AR304" s="916"/>
      <c r="AS304" s="916"/>
      <c r="AT304" s="916"/>
      <c r="AU304" s="916"/>
      <c r="AV304" s="916"/>
      <c r="AW304" s="916"/>
      <c r="AX304" s="916"/>
      <c r="AY304" s="916"/>
      <c r="AZ304" s="916"/>
      <c r="BA304" s="916"/>
      <c r="BB304" s="916"/>
      <c r="BC304" s="916"/>
      <c r="BD304" s="916"/>
      <c r="BE304" s="916"/>
      <c r="BF304" s="916"/>
      <c r="BG304" s="916"/>
      <c r="BH304" s="916"/>
      <c r="BI304" s="916"/>
      <c r="BJ304" s="916"/>
      <c r="BK304" s="916"/>
      <c r="BL304" s="916"/>
      <c r="BM304" s="916"/>
      <c r="BN304" s="916"/>
      <c r="BO304" s="916"/>
      <c r="BP304" s="916"/>
      <c r="BQ304" s="916"/>
      <c r="BR304" s="916"/>
      <c r="BS304" s="916"/>
      <c r="BT304" s="916"/>
      <c r="BU304" s="916"/>
      <c r="BV304" s="916"/>
      <c r="BW304" s="916"/>
      <c r="BX304" s="916"/>
      <c r="BY304" s="916"/>
      <c r="BZ304" s="916"/>
      <c r="CA304" s="916"/>
      <c r="CB304" s="916"/>
      <c r="CC304" s="916"/>
      <c r="CD304" s="916"/>
      <c r="CE304" s="916"/>
      <c r="CF304" s="916"/>
      <c r="CG304" s="916"/>
      <c r="CH304" s="916"/>
      <c r="CI304" s="916"/>
      <c r="CJ304" s="916"/>
      <c r="CK304" s="916"/>
      <c r="CL304" s="916"/>
      <c r="CM304" s="916"/>
      <c r="CN304" s="916"/>
      <c r="CO304" s="916"/>
      <c r="CP304" s="916"/>
      <c r="CQ304" s="916"/>
      <c r="CR304" s="916"/>
      <c r="CS304" s="916"/>
      <c r="CT304" s="916"/>
      <c r="CU304" s="916"/>
      <c r="CV304" s="916"/>
      <c r="CW304" s="916"/>
      <c r="CX304" s="916"/>
      <c r="CY304" s="916"/>
      <c r="CZ304" s="916"/>
      <c r="DA304" s="916"/>
      <c r="DB304" s="916"/>
      <c r="DC304" s="916"/>
      <c r="DD304" s="916"/>
      <c r="DE304" s="916"/>
      <c r="DF304" s="916"/>
      <c r="DG304" s="803"/>
      <c r="DH304" s="803"/>
      <c r="DI304" s="803"/>
      <c r="DJ304" s="803"/>
      <c r="DK304" s="803"/>
      <c r="DL304" s="803"/>
      <c r="DM304" s="803"/>
      <c r="DN304" s="803"/>
      <c r="DO304" s="803"/>
      <c r="DP304" s="803"/>
      <c r="DQ304" s="803"/>
      <c r="DR304" s="803"/>
      <c r="DS304" s="803"/>
      <c r="DT304" s="803"/>
      <c r="DU304" s="803"/>
      <c r="DV304" s="803"/>
      <c r="DW304" s="803"/>
      <c r="DX304" s="803"/>
      <c r="DY304" s="279" t="e">
        <f t="shared" si="816"/>
        <v>#DIV/0!</v>
      </c>
      <c r="DZ304" s="251">
        <f t="shared" si="817"/>
        <v>0</v>
      </c>
      <c r="EA304" s="279" t="e">
        <f t="shared" si="818"/>
        <v>#DIV/0!</v>
      </c>
      <c r="EB304" s="803"/>
      <c r="EC304" s="803"/>
      <c r="ED304" s="803"/>
      <c r="EE304" s="803"/>
      <c r="EF304" s="804"/>
      <c r="EG304" s="803"/>
      <c r="EH304" s="803"/>
      <c r="EI304" s="803"/>
      <c r="EJ304" s="803"/>
      <c r="EK304" s="803"/>
      <c r="EL304" s="803"/>
      <c r="EM304" s="803"/>
      <c r="EN304" s="803"/>
      <c r="EO304" s="764" t="e">
        <f t="shared" si="811"/>
        <v>#DIV/0!</v>
      </c>
      <c r="EP304" s="803"/>
      <c r="EQ304" s="803"/>
      <c r="ER304" s="803"/>
      <c r="ES304" s="803"/>
      <c r="ET304" s="803"/>
      <c r="EU304" s="745">
        <f t="shared" si="822"/>
        <v>0</v>
      </c>
      <c r="EV304" s="765" t="e">
        <f t="shared" si="812"/>
        <v>#DIV/0!</v>
      </c>
      <c r="EW304" s="745">
        <f t="shared" si="823"/>
        <v>0</v>
      </c>
      <c r="EX304" s="803"/>
      <c r="EY304" s="803"/>
      <c r="EZ304" s="803"/>
      <c r="FA304" s="764" t="e">
        <f t="shared" si="813"/>
        <v>#DIV/0!</v>
      </c>
      <c r="FB304" s="251">
        <f t="shared" si="825"/>
        <v>0</v>
      </c>
      <c r="FC304" s="803"/>
      <c r="FD304" s="803"/>
      <c r="FE304" s="803"/>
      <c r="FF304" s="745">
        <f t="shared" si="827"/>
        <v>0</v>
      </c>
      <c r="FG304" s="803"/>
      <c r="FH304" s="803"/>
      <c r="FI304" s="803"/>
      <c r="FJ304" s="803"/>
      <c r="FK304" s="803"/>
      <c r="FL304" s="803"/>
      <c r="FM304" s="803"/>
      <c r="FN304" s="803"/>
      <c r="FO304" s="803"/>
      <c r="FP304" s="485"/>
      <c r="FQ304" s="485"/>
      <c r="FR304" s="485"/>
      <c r="FS304" s="485"/>
      <c r="FT304" s="485"/>
      <c r="FU304" s="485"/>
      <c r="FV304" s="485"/>
    </row>
    <row r="305" spans="2:199" s="810" customFormat="1" ht="26.25" customHeight="1" x14ac:dyDescent="0.3">
      <c r="B305" s="906"/>
      <c r="C305" s="906"/>
      <c r="D305" s="906"/>
      <c r="E305" s="906"/>
      <c r="F305" s="906"/>
      <c r="G305" s="906"/>
      <c r="H305" s="906"/>
      <c r="I305" s="906"/>
      <c r="J305" s="906"/>
      <c r="K305" s="906"/>
      <c r="L305" s="906"/>
      <c r="M305" s="906"/>
      <c r="N305" s="906"/>
      <c r="O305" s="906"/>
      <c r="P305" s="906"/>
      <c r="Q305" s="906"/>
      <c r="R305" s="906"/>
      <c r="S305" s="906"/>
      <c r="T305" s="906"/>
      <c r="U305" s="906"/>
      <c r="V305" s="906"/>
      <c r="W305" s="906"/>
      <c r="X305" s="906"/>
      <c r="Y305" s="906"/>
      <c r="Z305" s="906"/>
      <c r="AA305" s="906"/>
      <c r="AB305" s="906"/>
      <c r="AC305" s="906"/>
      <c r="AD305" s="906"/>
      <c r="AE305" s="906"/>
      <c r="AF305" s="906"/>
      <c r="AG305" s="906"/>
      <c r="AH305" s="906"/>
      <c r="AI305" s="906"/>
      <c r="AJ305" s="906"/>
      <c r="AK305" s="906"/>
      <c r="AL305" s="906"/>
      <c r="AM305" s="906"/>
      <c r="AN305" s="906"/>
      <c r="AO305" s="906"/>
      <c r="AP305" s="906"/>
      <c r="AQ305" s="906"/>
      <c r="AR305" s="906"/>
      <c r="AS305" s="906"/>
      <c r="AT305" s="906"/>
      <c r="AU305" s="906"/>
      <c r="AV305" s="906"/>
      <c r="AW305" s="906"/>
      <c r="AX305" s="906"/>
      <c r="AY305" s="906"/>
      <c r="AZ305" s="906"/>
      <c r="BA305" s="906"/>
      <c r="BB305" s="906"/>
      <c r="BC305" s="906"/>
      <c r="BD305" s="906"/>
      <c r="BE305" s="906"/>
      <c r="BF305" s="906"/>
      <c r="BG305" s="906"/>
      <c r="BH305" s="906"/>
      <c r="BI305" s="906"/>
      <c r="BJ305" s="906"/>
      <c r="BK305" s="906"/>
      <c r="BL305" s="906"/>
      <c r="BM305" s="906"/>
      <c r="BN305" s="906"/>
      <c r="BO305" s="906"/>
      <c r="BP305" s="906"/>
      <c r="BQ305" s="906"/>
      <c r="BR305" s="906"/>
      <c r="BS305" s="906"/>
      <c r="BT305" s="906"/>
      <c r="BU305" s="906"/>
      <c r="BV305" s="906"/>
      <c r="BW305" s="906"/>
      <c r="BX305" s="906"/>
      <c r="BY305" s="906"/>
      <c r="BZ305" s="906"/>
      <c r="CA305" s="906"/>
      <c r="CB305" s="906"/>
      <c r="CC305" s="906"/>
      <c r="CD305" s="906"/>
      <c r="CE305" s="906"/>
      <c r="CF305" s="906"/>
      <c r="CG305" s="906"/>
      <c r="CH305" s="906"/>
      <c r="CI305" s="906"/>
      <c r="CJ305" s="906"/>
      <c r="CK305" s="906"/>
      <c r="CL305" s="906"/>
      <c r="CM305" s="906"/>
      <c r="CN305" s="906"/>
      <c r="CO305" s="906"/>
      <c r="CP305" s="906"/>
      <c r="CQ305" s="906"/>
      <c r="CR305" s="906"/>
      <c r="CS305" s="906"/>
      <c r="CT305" s="906"/>
      <c r="CU305" s="906"/>
      <c r="CV305" s="906"/>
      <c r="CW305" s="906"/>
      <c r="CX305" s="906"/>
      <c r="CY305" s="906"/>
      <c r="CZ305" s="906"/>
      <c r="DA305" s="906"/>
      <c r="DB305" s="906"/>
      <c r="DC305" s="906"/>
      <c r="DD305" s="906"/>
      <c r="DE305" s="906"/>
      <c r="DF305" s="906"/>
      <c r="DG305" s="906"/>
      <c r="DH305" s="906"/>
      <c r="DI305" s="906"/>
      <c r="DJ305" s="906"/>
      <c r="DK305" s="906"/>
      <c r="DL305" s="906"/>
      <c r="DM305" s="906"/>
      <c r="DN305" s="906"/>
      <c r="DO305" s="906"/>
      <c r="DP305" s="906"/>
      <c r="DQ305" s="906"/>
      <c r="DR305" s="906"/>
      <c r="DS305" s="906"/>
      <c r="DT305" s="906"/>
      <c r="DU305" s="906"/>
      <c r="DV305" s="906"/>
      <c r="DW305" s="806"/>
      <c r="DX305" s="806"/>
      <c r="DY305" s="806"/>
      <c r="DZ305" s="806"/>
      <c r="EA305" s="806"/>
      <c r="EB305" s="806"/>
      <c r="EC305" s="806"/>
      <c r="ED305" s="807"/>
      <c r="EE305" s="806"/>
      <c r="EF305" s="806"/>
      <c r="EG305" s="806"/>
      <c r="EH305" s="806"/>
      <c r="EI305" s="806"/>
      <c r="EJ305" s="806"/>
      <c r="EK305" s="806"/>
      <c r="EL305" s="806"/>
      <c r="EM305" s="806"/>
      <c r="EN305" s="806"/>
      <c r="EO305" s="806"/>
      <c r="EP305" s="806"/>
      <c r="EQ305" s="806"/>
      <c r="ER305" s="806"/>
      <c r="ES305" s="806"/>
      <c r="ET305" s="806"/>
      <c r="EU305" s="806"/>
      <c r="EV305" s="806"/>
      <c r="EW305" s="806"/>
      <c r="EX305" s="806"/>
      <c r="EY305" s="806"/>
      <c r="EZ305" s="806"/>
      <c r="FA305" s="806"/>
      <c r="FB305" s="806"/>
      <c r="FC305" s="806"/>
      <c r="FD305" s="806"/>
      <c r="FE305" s="806"/>
      <c r="FF305" s="806"/>
      <c r="FG305" s="806"/>
      <c r="FH305" s="806"/>
      <c r="FI305" s="806"/>
      <c r="FJ305" s="806"/>
      <c r="FK305" s="806"/>
      <c r="FL305" s="806"/>
      <c r="FM305" s="806"/>
      <c r="FN305" s="806"/>
      <c r="FO305" s="806"/>
      <c r="FP305" s="806"/>
      <c r="FQ305" s="806"/>
      <c r="FR305" s="806"/>
      <c r="FS305" s="806"/>
      <c r="FT305" s="806"/>
      <c r="FU305" s="806"/>
      <c r="FV305" s="806"/>
      <c r="FW305" s="808"/>
      <c r="FX305" s="808"/>
      <c r="FY305" s="808"/>
      <c r="FZ305" s="809"/>
      <c r="GA305" s="809"/>
      <c r="GB305" s="809"/>
      <c r="GC305" s="809"/>
      <c r="GD305" s="809"/>
      <c r="GE305" s="809"/>
      <c r="GF305" s="809"/>
      <c r="GG305" s="809"/>
      <c r="GH305" s="809"/>
      <c r="GI305" s="809"/>
      <c r="GJ305" s="809"/>
      <c r="GK305" s="809"/>
      <c r="GL305" s="809"/>
      <c r="GM305" s="809"/>
      <c r="GN305" s="809"/>
      <c r="GO305" s="809"/>
      <c r="GP305" s="809"/>
      <c r="GQ305" s="809"/>
    </row>
    <row r="306" spans="2:199" s="810" customFormat="1" ht="35.25" customHeight="1" x14ac:dyDescent="0.3">
      <c r="B306" s="906"/>
      <c r="C306" s="906"/>
      <c r="D306" s="906"/>
      <c r="E306" s="906"/>
      <c r="F306" s="906"/>
      <c r="G306" s="906"/>
      <c r="H306" s="906"/>
      <c r="I306" s="906"/>
      <c r="J306" s="906"/>
      <c r="K306" s="906"/>
      <c r="L306" s="906"/>
      <c r="M306" s="906"/>
      <c r="N306" s="906"/>
      <c r="O306" s="906"/>
      <c r="P306" s="906"/>
      <c r="Q306" s="906"/>
      <c r="R306" s="906"/>
      <c r="S306" s="906"/>
      <c r="T306" s="906"/>
      <c r="U306" s="906"/>
      <c r="V306" s="906"/>
      <c r="W306" s="906"/>
      <c r="X306" s="906"/>
      <c r="Y306" s="906"/>
      <c r="Z306" s="906"/>
      <c r="AA306" s="906"/>
      <c r="AB306" s="906"/>
      <c r="AC306" s="906"/>
      <c r="AD306" s="906"/>
      <c r="AE306" s="906"/>
      <c r="AF306" s="906"/>
      <c r="AG306" s="906"/>
      <c r="AH306" s="906"/>
      <c r="AI306" s="906"/>
      <c r="AJ306" s="906"/>
      <c r="AK306" s="906"/>
      <c r="AL306" s="906"/>
      <c r="AM306" s="906"/>
      <c r="AN306" s="906"/>
      <c r="AO306" s="906"/>
      <c r="AP306" s="906"/>
      <c r="AQ306" s="906"/>
      <c r="AR306" s="906"/>
      <c r="AS306" s="906"/>
      <c r="AT306" s="906"/>
      <c r="AU306" s="906"/>
      <c r="AV306" s="906"/>
      <c r="AW306" s="906"/>
      <c r="AX306" s="906"/>
      <c r="AY306" s="906"/>
      <c r="AZ306" s="906"/>
      <c r="BA306" s="906"/>
      <c r="BB306" s="906"/>
      <c r="BC306" s="906"/>
      <c r="BD306" s="906"/>
      <c r="BE306" s="906"/>
      <c r="BF306" s="906"/>
      <c r="BG306" s="906"/>
      <c r="BH306" s="906"/>
      <c r="BI306" s="906"/>
      <c r="BJ306" s="906"/>
      <c r="BK306" s="906"/>
      <c r="BL306" s="906"/>
      <c r="BM306" s="906"/>
      <c r="BN306" s="906"/>
      <c r="BO306" s="906"/>
      <c r="BP306" s="906"/>
      <c r="BQ306" s="906"/>
      <c r="BR306" s="906"/>
      <c r="BS306" s="906"/>
      <c r="BT306" s="906"/>
      <c r="BU306" s="906"/>
      <c r="BV306" s="906"/>
      <c r="BW306" s="906"/>
      <c r="BX306" s="906"/>
      <c r="BY306" s="906"/>
      <c r="BZ306" s="906"/>
      <c r="CA306" s="906"/>
      <c r="CB306" s="906"/>
      <c r="CC306" s="906"/>
      <c r="CD306" s="906"/>
      <c r="CE306" s="906"/>
      <c r="CF306" s="906"/>
      <c r="CG306" s="906"/>
      <c r="CH306" s="906"/>
      <c r="CI306" s="906"/>
      <c r="CJ306" s="906"/>
      <c r="CK306" s="906"/>
      <c r="CL306" s="906"/>
      <c r="CM306" s="906"/>
      <c r="CN306" s="906"/>
      <c r="CO306" s="906"/>
      <c r="CP306" s="906"/>
      <c r="CQ306" s="906"/>
      <c r="CR306" s="906"/>
      <c r="CS306" s="906"/>
      <c r="CT306" s="906"/>
      <c r="CU306" s="906"/>
      <c r="CV306" s="906"/>
      <c r="CW306" s="906"/>
      <c r="CX306" s="906"/>
      <c r="CY306" s="906"/>
      <c r="CZ306" s="906"/>
      <c r="DA306" s="906"/>
      <c r="DB306" s="906"/>
      <c r="DC306" s="906"/>
      <c r="DD306" s="906"/>
      <c r="DE306" s="906"/>
      <c r="DF306" s="906"/>
      <c r="DG306" s="906"/>
      <c r="DH306" s="906"/>
      <c r="DI306" s="906"/>
      <c r="DJ306" s="906"/>
      <c r="DK306" s="906"/>
      <c r="DL306" s="906"/>
      <c r="DM306" s="906"/>
      <c r="DN306" s="906"/>
      <c r="DO306" s="906"/>
      <c r="DP306" s="906"/>
      <c r="DQ306" s="906"/>
      <c r="DR306" s="906"/>
      <c r="DS306" s="906"/>
      <c r="DT306" s="906"/>
      <c r="DU306" s="906"/>
      <c r="DV306" s="906"/>
      <c r="DW306" s="806"/>
      <c r="DX306" s="806"/>
      <c r="DY306" s="806"/>
      <c r="DZ306" s="806"/>
      <c r="EA306" s="806"/>
      <c r="EB306" s="806"/>
      <c r="EC306" s="806"/>
      <c r="ED306" s="807"/>
      <c r="EE306" s="806"/>
      <c r="EF306" s="806"/>
      <c r="EG306" s="806"/>
      <c r="EH306" s="806"/>
      <c r="EI306" s="806"/>
      <c r="EJ306" s="806"/>
      <c r="EK306" s="806"/>
      <c r="EL306" s="806"/>
      <c r="EM306" s="806"/>
      <c r="EN306" s="806"/>
      <c r="EO306" s="806"/>
      <c r="EP306" s="806"/>
      <c r="EQ306" s="806"/>
      <c r="ER306" s="806"/>
      <c r="ES306" s="806"/>
      <c r="ET306" s="806"/>
      <c r="EU306" s="806"/>
      <c r="EV306" s="806"/>
      <c r="EW306" s="806"/>
      <c r="EX306" s="806"/>
      <c r="EY306" s="806"/>
      <c r="EZ306" s="806"/>
      <c r="FA306" s="806"/>
      <c r="FB306" s="806"/>
      <c r="FC306" s="806"/>
      <c r="FD306" s="806"/>
      <c r="FE306" s="806"/>
      <c r="FF306" s="806"/>
      <c r="FG306" s="806"/>
      <c r="FH306" s="806"/>
      <c r="FI306" s="806"/>
      <c r="FJ306" s="806"/>
      <c r="FK306" s="806"/>
      <c r="FL306" s="806"/>
      <c r="FM306" s="806"/>
      <c r="FN306" s="806"/>
      <c r="FO306" s="806"/>
      <c r="FP306" s="806"/>
      <c r="FQ306" s="806"/>
      <c r="FR306" s="806"/>
      <c r="FS306" s="806"/>
      <c r="FT306" s="806"/>
      <c r="FU306" s="806"/>
      <c r="FV306" s="806"/>
      <c r="FW306" s="808"/>
      <c r="FX306" s="808"/>
      <c r="FY306" s="808"/>
      <c r="FZ306" s="809"/>
      <c r="GA306" s="809"/>
      <c r="GB306" s="809"/>
      <c r="GC306" s="809"/>
      <c r="GD306" s="809"/>
      <c r="GE306" s="809"/>
      <c r="GF306" s="809"/>
      <c r="GG306" s="809"/>
      <c r="GH306" s="809"/>
      <c r="GI306" s="809"/>
      <c r="GJ306" s="809"/>
      <c r="GK306" s="809"/>
      <c r="GL306" s="809"/>
      <c r="GM306" s="809"/>
      <c r="GN306" s="809"/>
      <c r="GO306" s="809"/>
      <c r="GP306" s="809"/>
      <c r="GQ306" s="809"/>
    </row>
    <row r="307" spans="2:199" s="810" customFormat="1" ht="18.75" customHeight="1" x14ac:dyDescent="0.3">
      <c r="B307" s="811"/>
      <c r="C307" s="812"/>
      <c r="D307" s="813"/>
      <c r="E307" s="807"/>
      <c r="F307" s="807"/>
      <c r="G307" s="807"/>
      <c r="H307" s="807"/>
      <c r="I307" s="807"/>
      <c r="J307" s="807"/>
      <c r="K307" s="807"/>
      <c r="L307" s="807"/>
      <c r="M307" s="807"/>
      <c r="N307" s="806"/>
      <c r="O307" s="806"/>
      <c r="P307" s="806"/>
      <c r="Q307" s="806"/>
      <c r="R307" s="806"/>
      <c r="S307" s="806"/>
      <c r="T307" s="807"/>
      <c r="U307" s="807"/>
      <c r="V307" s="807"/>
      <c r="W307" s="807"/>
      <c r="X307" s="807"/>
      <c r="Y307" s="807"/>
      <c r="Z307" s="807"/>
      <c r="AA307" s="807"/>
      <c r="AB307" s="807"/>
      <c r="AC307" s="806"/>
      <c r="AD307" s="807"/>
      <c r="AE307" s="807"/>
      <c r="AF307" s="806"/>
      <c r="AG307" s="807"/>
      <c r="AH307" s="807"/>
      <c r="AI307" s="806"/>
      <c r="AJ307" s="806"/>
      <c r="AK307" s="806"/>
      <c r="AL307" s="806"/>
      <c r="AM307" s="806"/>
      <c r="AN307" s="806"/>
      <c r="AO307" s="806"/>
      <c r="AP307" s="806"/>
      <c r="AQ307" s="806"/>
      <c r="AR307" s="806"/>
      <c r="AS307" s="807"/>
      <c r="AT307" s="806"/>
      <c r="AU307" s="806"/>
      <c r="AV307" s="807"/>
      <c r="AW307" s="807"/>
      <c r="AX307" s="807"/>
      <c r="AY307" s="807"/>
      <c r="AZ307" s="806"/>
      <c r="BA307" s="806"/>
      <c r="BB307" s="807"/>
      <c r="BC307" s="807"/>
      <c r="BD307" s="807"/>
      <c r="BE307" s="807"/>
      <c r="BF307" s="807"/>
      <c r="BG307" s="807"/>
      <c r="BH307" s="807"/>
      <c r="BI307" s="806"/>
      <c r="BJ307" s="806"/>
      <c r="BK307" s="806"/>
      <c r="BL307" s="806"/>
      <c r="BM307" s="806"/>
      <c r="BN307" s="806"/>
      <c r="BO307" s="806"/>
      <c r="BP307" s="806"/>
      <c r="BQ307" s="806"/>
      <c r="BR307" s="806"/>
      <c r="BS307" s="806"/>
      <c r="BT307" s="806"/>
      <c r="BU307" s="806"/>
      <c r="BV307" s="807"/>
      <c r="BW307" s="807"/>
      <c r="BX307" s="807"/>
      <c r="BY307" s="807"/>
      <c r="BZ307" s="807"/>
      <c r="CA307" s="807"/>
      <c r="CB307" s="807"/>
      <c r="CC307" s="807"/>
      <c r="CD307" s="807"/>
      <c r="CE307" s="806"/>
      <c r="CF307" s="806"/>
      <c r="CG307" s="6"/>
      <c r="CH307" s="807"/>
      <c r="CI307" s="806"/>
      <c r="CJ307" s="806"/>
      <c r="CK307" s="807"/>
      <c r="CL307" s="807"/>
      <c r="CM307" s="807"/>
      <c r="CN307" s="807"/>
      <c r="CO307" s="807"/>
      <c r="CP307" s="807"/>
      <c r="CQ307" s="807"/>
      <c r="CR307" s="806"/>
      <c r="CS307" s="806"/>
      <c r="CT307" s="807"/>
      <c r="CU307" s="807"/>
      <c r="CV307" s="807"/>
      <c r="CW307" s="807"/>
      <c r="CX307" s="807"/>
      <c r="CY307" s="807"/>
      <c r="CZ307" s="807"/>
      <c r="DA307" s="806"/>
      <c r="DB307" s="806"/>
      <c r="DC307" s="806"/>
      <c r="DD307" s="806"/>
      <c r="DE307" s="806"/>
      <c r="DF307" s="806"/>
      <c r="DG307" s="806"/>
      <c r="DH307" s="806"/>
      <c r="DI307" s="806"/>
      <c r="DJ307" s="806"/>
      <c r="DK307" s="806"/>
      <c r="DL307" s="806"/>
      <c r="DM307" s="806"/>
      <c r="DN307" s="806"/>
      <c r="DO307" s="806"/>
      <c r="DP307" s="806"/>
      <c r="DQ307" s="806"/>
      <c r="DR307" s="806"/>
      <c r="DS307" s="806"/>
      <c r="DT307" s="806"/>
      <c r="DU307" s="806"/>
      <c r="DV307" s="806"/>
      <c r="DW307" s="806"/>
      <c r="DX307" s="806"/>
      <c r="DY307" s="806"/>
      <c r="DZ307" s="806"/>
      <c r="EA307" s="807"/>
      <c r="EB307" s="807"/>
      <c r="EC307" s="807"/>
      <c r="ED307" s="806"/>
      <c r="EE307" s="807"/>
      <c r="EF307" s="814"/>
      <c r="EG307" s="806"/>
      <c r="EH307" s="806"/>
      <c r="EI307" s="806"/>
      <c r="EJ307" s="806"/>
      <c r="EK307" s="806"/>
      <c r="EL307" s="806"/>
      <c r="EM307" s="806"/>
      <c r="EN307" s="806"/>
      <c r="EO307" s="806"/>
      <c r="EP307" s="806"/>
      <c r="EQ307" s="806"/>
      <c r="ER307" s="806"/>
      <c r="ES307" s="806"/>
      <c r="ET307" s="806"/>
      <c r="EU307" s="806"/>
      <c r="EV307" s="806"/>
      <c r="EW307" s="806"/>
      <c r="EX307" s="806"/>
      <c r="EY307" s="806"/>
      <c r="EZ307" s="806"/>
      <c r="FA307" s="806"/>
      <c r="FB307" s="806"/>
      <c r="FC307" s="806"/>
      <c r="FD307" s="806"/>
      <c r="FE307" s="806"/>
      <c r="FF307" s="806"/>
      <c r="FG307" s="806"/>
      <c r="FH307" s="806"/>
      <c r="FI307" s="806"/>
      <c r="FJ307" s="806"/>
      <c r="FK307" s="806"/>
      <c r="FL307" s="806"/>
      <c r="FM307" s="806"/>
      <c r="FN307" s="806"/>
      <c r="FO307" s="806"/>
      <c r="FP307" s="809"/>
      <c r="FQ307" s="809"/>
      <c r="FR307" s="809"/>
      <c r="FS307" s="809"/>
      <c r="FT307" s="809"/>
      <c r="FU307" s="809"/>
      <c r="FV307" s="809"/>
    </row>
    <row r="308" spans="2:199" ht="15" customHeight="1" x14ac:dyDescent="0.25">
      <c r="CG308" s="6"/>
    </row>
    <row r="309" spans="2:199" ht="15" customHeight="1" x14ac:dyDescent="0.25">
      <c r="CG309" s="6"/>
    </row>
    <row r="310" spans="2:199" ht="15" customHeight="1" x14ac:dyDescent="0.25">
      <c r="CG310" s="6"/>
    </row>
    <row r="311" spans="2:199" ht="15" customHeight="1" x14ac:dyDescent="0.25">
      <c r="CG311" s="6"/>
    </row>
    <row r="312" spans="2:199" ht="15" customHeight="1" x14ac:dyDescent="0.25">
      <c r="CG312" s="6"/>
    </row>
    <row r="313" spans="2:199" ht="15" customHeight="1" x14ac:dyDescent="0.25">
      <c r="CG313" s="6"/>
    </row>
    <row r="314" spans="2:199" ht="15" customHeight="1" x14ac:dyDescent="0.25">
      <c r="CG314" s="4"/>
    </row>
    <row r="315" spans="2:199" ht="15" customHeight="1" x14ac:dyDescent="0.25"/>
    <row r="316" spans="2:199" ht="15" customHeight="1" x14ac:dyDescent="0.25"/>
    <row r="317" spans="2:199" ht="15" customHeight="1" x14ac:dyDescent="0.25"/>
    <row r="318" spans="2:199" ht="15" customHeight="1" x14ac:dyDescent="0.25"/>
    <row r="319" spans="2:199" ht="15" customHeight="1" x14ac:dyDescent="0.25"/>
    <row r="320" spans="2:199" ht="15" customHeight="1" x14ac:dyDescent="0.25"/>
    <row r="321" spans="1:178" s="815" customFormat="1" ht="46.5" customHeight="1" x14ac:dyDescent="0.2">
      <c r="B321" s="907"/>
      <c r="C321" s="907"/>
      <c r="D321" s="907"/>
      <c r="E321" s="907"/>
      <c r="F321" s="907"/>
      <c r="G321" s="907"/>
      <c r="H321" s="907"/>
      <c r="I321" s="907"/>
      <c r="J321" s="907"/>
      <c r="K321" s="907"/>
      <c r="L321" s="907"/>
      <c r="M321" s="907"/>
      <c r="N321" s="907"/>
      <c r="O321" s="907"/>
      <c r="P321" s="907"/>
      <c r="Q321" s="907"/>
      <c r="R321" s="907"/>
      <c r="S321" s="907"/>
      <c r="T321" s="907"/>
      <c r="U321" s="907"/>
      <c r="V321" s="907"/>
      <c r="W321" s="907"/>
      <c r="X321" s="907"/>
      <c r="Y321" s="907"/>
      <c r="Z321" s="907"/>
      <c r="AA321" s="907"/>
      <c r="AB321" s="907"/>
      <c r="AC321" s="907"/>
      <c r="AD321" s="907"/>
      <c r="AE321" s="907"/>
      <c r="AF321" s="907"/>
      <c r="AG321" s="907"/>
      <c r="AH321" s="907"/>
      <c r="AI321" s="907"/>
      <c r="AJ321" s="907"/>
      <c r="AK321" s="907"/>
      <c r="AL321" s="907"/>
      <c r="AM321" s="907"/>
      <c r="AN321" s="907"/>
      <c r="AO321" s="907"/>
      <c r="AP321" s="907"/>
      <c r="AQ321" s="907"/>
      <c r="AR321" s="907"/>
      <c r="AS321" s="907"/>
      <c r="AT321" s="907"/>
      <c r="AU321" s="907"/>
      <c r="AV321" s="907"/>
      <c r="AW321" s="907"/>
      <c r="AX321" s="907"/>
      <c r="AY321" s="907"/>
      <c r="AZ321" s="907"/>
      <c r="BA321" s="907"/>
      <c r="BB321" s="907"/>
      <c r="BC321" s="907"/>
      <c r="BD321" s="907"/>
      <c r="BE321" s="907"/>
      <c r="BF321" s="907"/>
      <c r="BG321" s="907"/>
      <c r="BH321" s="907"/>
      <c r="BI321" s="907"/>
      <c r="BJ321" s="907"/>
      <c r="BK321" s="907"/>
      <c r="BL321" s="907"/>
      <c r="BM321" s="907"/>
      <c r="BN321" s="907"/>
      <c r="BO321" s="907"/>
      <c r="BP321" s="907"/>
      <c r="BQ321" s="907"/>
      <c r="BR321" s="907"/>
      <c r="BS321" s="907"/>
      <c r="BT321" s="907"/>
      <c r="BU321" s="907"/>
      <c r="BV321" s="907"/>
      <c r="BW321" s="907"/>
      <c r="BX321" s="907"/>
      <c r="BY321" s="907"/>
      <c r="BZ321" s="907"/>
      <c r="CA321" s="907"/>
      <c r="CB321" s="907"/>
      <c r="CC321" s="907"/>
      <c r="CD321" s="907"/>
      <c r="CE321" s="907"/>
      <c r="CF321" s="907"/>
      <c r="CG321" s="907"/>
      <c r="CH321" s="907"/>
      <c r="CI321" s="907"/>
      <c r="CJ321" s="907"/>
      <c r="CK321" s="907"/>
      <c r="CL321" s="907"/>
      <c r="CM321" s="907"/>
      <c r="CN321" s="907"/>
      <c r="CO321" s="907"/>
      <c r="CP321" s="907"/>
      <c r="CQ321" s="907"/>
      <c r="CR321" s="907"/>
      <c r="CS321" s="907"/>
      <c r="CT321" s="907"/>
      <c r="CU321" s="907"/>
      <c r="CV321" s="907"/>
      <c r="CW321" s="907"/>
      <c r="CX321" s="816"/>
      <c r="CY321" s="816"/>
      <c r="CZ321" s="817"/>
      <c r="DA321" s="908"/>
      <c r="DB321" s="908"/>
      <c r="DC321" s="909"/>
      <c r="DD321" s="909"/>
      <c r="DE321" s="909"/>
      <c r="DF321" s="909"/>
      <c r="DG321" s="909"/>
      <c r="DH321" s="909"/>
      <c r="DI321" s="909"/>
      <c r="DJ321" s="909"/>
      <c r="DK321" s="909"/>
      <c r="DL321" s="909"/>
      <c r="DM321" s="909"/>
      <c r="DN321" s="909"/>
      <c r="DO321" s="909"/>
      <c r="DP321" s="909"/>
      <c r="DQ321" s="909"/>
      <c r="DR321" s="909"/>
      <c r="DS321" s="909"/>
      <c r="DT321" s="909"/>
      <c r="DU321" s="909"/>
      <c r="DV321" s="909"/>
      <c r="DW321" s="909"/>
      <c r="DX321" s="909"/>
      <c r="DY321" s="909"/>
      <c r="DZ321" s="909"/>
      <c r="EA321" s="909"/>
      <c r="EB321" s="909"/>
      <c r="EC321" s="909"/>
      <c r="ED321" s="909"/>
      <c r="EE321" s="909"/>
      <c r="EF321" s="909"/>
      <c r="EG321" s="909"/>
      <c r="EH321" s="909"/>
      <c r="EI321" s="909"/>
      <c r="EJ321" s="909"/>
      <c r="EK321" s="909"/>
      <c r="EL321" s="909"/>
      <c r="EM321" s="909"/>
      <c r="EN321" s="909"/>
      <c r="EO321" s="909"/>
      <c r="EP321" s="909"/>
      <c r="EQ321" s="909"/>
      <c r="ER321" s="909"/>
      <c r="ES321" s="909"/>
      <c r="ET321" s="909"/>
      <c r="EU321" s="909"/>
      <c r="EV321" s="909"/>
      <c r="EW321" s="909"/>
      <c r="EX321" s="909"/>
      <c r="EY321" s="909"/>
      <c r="EZ321" s="909"/>
      <c r="FA321" s="909"/>
      <c r="FB321" s="909"/>
      <c r="FC321" s="909"/>
      <c r="FD321" s="909"/>
      <c r="FE321" s="909"/>
      <c r="FF321" s="909"/>
      <c r="FG321" s="909"/>
      <c r="FH321" s="909"/>
      <c r="FI321" s="909"/>
      <c r="FJ321" s="909"/>
      <c r="FK321" s="909"/>
      <c r="FL321" s="909"/>
      <c r="FM321" s="909"/>
      <c r="FN321" s="909"/>
      <c r="FO321" s="909"/>
      <c r="FQ321" s="818"/>
      <c r="FR321" s="818"/>
      <c r="FS321" s="818"/>
      <c r="FT321" s="818"/>
      <c r="FU321" s="818"/>
      <c r="FV321" s="818"/>
    </row>
    <row r="322" spans="1:178" s="4" customFormat="1" ht="18.75" customHeight="1" x14ac:dyDescent="0.25">
      <c r="A322" s="819"/>
      <c r="B322" s="3"/>
      <c r="D322" s="6"/>
      <c r="E322" s="5"/>
      <c r="F322" s="5"/>
      <c r="G322" s="6"/>
      <c r="H322" s="5"/>
      <c r="I322" s="5"/>
      <c r="J322" s="6"/>
      <c r="K322" s="5"/>
      <c r="L322" s="5"/>
      <c r="M322" s="6"/>
      <c r="N322" s="6"/>
      <c r="O322" s="6"/>
      <c r="P322" s="6"/>
      <c r="Q322" s="6"/>
      <c r="R322" s="6"/>
      <c r="S322" s="6"/>
      <c r="T322" s="6"/>
      <c r="U322" s="6"/>
      <c r="V322" s="5"/>
      <c r="W322" s="6"/>
      <c r="X322" s="6"/>
      <c r="Y322" s="5"/>
      <c r="Z322" s="5"/>
      <c r="AA322" s="5"/>
      <c r="AB322" s="5"/>
      <c r="AC322" s="6"/>
      <c r="AD322" s="6"/>
      <c r="AE322" s="5"/>
      <c r="AF322" s="5"/>
      <c r="AG322" s="5"/>
      <c r="AH322" s="5"/>
      <c r="AI322" s="5"/>
      <c r="AJ322" s="5"/>
      <c r="AK322" s="6"/>
      <c r="AL322" s="6"/>
      <c r="AM322" s="5"/>
      <c r="AN322" s="5"/>
      <c r="AO322" s="5"/>
      <c r="AP322" s="5"/>
      <c r="AQ322" s="5"/>
      <c r="AR322" s="5"/>
      <c r="AS322" s="5"/>
      <c r="AT322" s="5"/>
      <c r="AU322" s="5"/>
      <c r="AV322" s="6"/>
      <c r="AW322" s="6"/>
      <c r="AX322" s="6"/>
      <c r="AY322" s="5"/>
      <c r="AZ322" s="6"/>
      <c r="BA322" s="6"/>
      <c r="BB322" s="5"/>
      <c r="BC322" s="5"/>
      <c r="BD322" s="5"/>
      <c r="BE322" s="5"/>
      <c r="BF322" s="5"/>
      <c r="BG322" s="5"/>
      <c r="BH322" s="5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5"/>
      <c r="BW322" s="5"/>
      <c r="BX322" s="5"/>
      <c r="BY322" s="5"/>
      <c r="BZ322" s="5"/>
      <c r="CA322" s="5"/>
      <c r="CB322" s="5"/>
      <c r="CC322" s="5"/>
      <c r="CD322" s="5"/>
      <c r="CE322" s="6"/>
      <c r="CF322" s="6"/>
      <c r="CG322" s="5"/>
      <c r="CH322" s="5"/>
      <c r="CI322" s="5"/>
      <c r="CJ322" s="5"/>
      <c r="CK322" s="6"/>
      <c r="CL322" s="6"/>
      <c r="CM322" s="6"/>
      <c r="CN322" s="6"/>
      <c r="CO322" s="6"/>
      <c r="CP322" s="6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79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820"/>
      <c r="FQ322" s="820"/>
      <c r="FR322" s="820"/>
      <c r="FS322" s="820"/>
      <c r="FT322" s="820"/>
      <c r="FU322" s="820"/>
      <c r="FV322" s="820"/>
    </row>
    <row r="323" spans="1:178" ht="18.75" customHeight="1" x14ac:dyDescent="0.25">
      <c r="A323" s="821"/>
      <c r="B323" s="822"/>
      <c r="C323" s="4"/>
      <c r="D323" s="6"/>
      <c r="G323" s="6"/>
      <c r="J323" s="6"/>
      <c r="M323" s="6"/>
      <c r="T323" s="6"/>
      <c r="U323" s="6"/>
      <c r="W323" s="6"/>
      <c r="X323" s="6"/>
      <c r="AD323" s="6"/>
      <c r="AF323" s="5"/>
      <c r="AI323" s="5"/>
      <c r="AJ323" s="5"/>
      <c r="AM323" s="5"/>
      <c r="AN323" s="5"/>
      <c r="AO323" s="5"/>
      <c r="AP323" s="5"/>
      <c r="AQ323" s="5"/>
      <c r="AR323" s="5"/>
      <c r="AT323" s="5"/>
      <c r="AU323" s="5"/>
      <c r="AV323" s="6"/>
      <c r="AW323" s="6"/>
      <c r="AX323" s="6"/>
      <c r="CI323" s="5"/>
      <c r="CJ323" s="5"/>
      <c r="CK323" s="6"/>
      <c r="CL323" s="6"/>
      <c r="CM323" s="6"/>
      <c r="CN323" s="6"/>
      <c r="CO323" s="6"/>
      <c r="CP323" s="6"/>
      <c r="CR323" s="5"/>
      <c r="CS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D323" s="5"/>
      <c r="EF323" s="79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</row>
    <row r="324" spans="1:178" s="823" customFormat="1" ht="46.5" customHeight="1" x14ac:dyDescent="0.2">
      <c r="B324" s="910"/>
      <c r="C324" s="910"/>
      <c r="D324" s="910"/>
      <c r="E324" s="910"/>
      <c r="F324" s="910"/>
      <c r="G324" s="910"/>
      <c r="H324" s="910"/>
      <c r="I324" s="910"/>
      <c r="J324" s="910"/>
      <c r="K324" s="910"/>
      <c r="L324" s="910"/>
      <c r="M324" s="910"/>
      <c r="N324" s="910"/>
      <c r="O324" s="910"/>
      <c r="P324" s="910"/>
      <c r="Q324" s="910"/>
      <c r="R324" s="910"/>
      <c r="S324" s="910"/>
      <c r="T324" s="910"/>
      <c r="U324" s="910"/>
      <c r="V324" s="910"/>
      <c r="W324" s="910"/>
      <c r="X324" s="910"/>
      <c r="Y324" s="910"/>
      <c r="Z324" s="910"/>
      <c r="AA324" s="910"/>
      <c r="AB324" s="910"/>
      <c r="AC324" s="910"/>
      <c r="AD324" s="910"/>
      <c r="AE324" s="910"/>
      <c r="AF324" s="910"/>
      <c r="AG324" s="910"/>
      <c r="AH324" s="910"/>
      <c r="AI324" s="910"/>
      <c r="AJ324" s="910"/>
      <c r="AK324" s="910"/>
      <c r="AL324" s="910"/>
      <c r="AM324" s="910"/>
      <c r="AN324" s="910"/>
      <c r="AO324" s="910"/>
      <c r="AP324" s="910"/>
      <c r="AQ324" s="910"/>
      <c r="AR324" s="910"/>
      <c r="AS324" s="910"/>
      <c r="AT324" s="910"/>
      <c r="AU324" s="910"/>
      <c r="AV324" s="910"/>
      <c r="AW324" s="910"/>
      <c r="AX324" s="910"/>
      <c r="AY324" s="910"/>
      <c r="AZ324" s="910"/>
      <c r="BA324" s="910"/>
      <c r="BB324" s="910"/>
      <c r="BC324" s="910"/>
      <c r="BD324" s="910"/>
      <c r="BE324" s="910"/>
      <c r="BF324" s="910"/>
      <c r="BG324" s="910"/>
      <c r="BH324" s="910"/>
      <c r="BI324" s="910"/>
      <c r="BJ324" s="910"/>
      <c r="BK324" s="910"/>
      <c r="BL324" s="910"/>
      <c r="BM324" s="910"/>
      <c r="BN324" s="910"/>
      <c r="BO324" s="910"/>
      <c r="BP324" s="910"/>
      <c r="BQ324" s="910"/>
      <c r="BR324" s="910"/>
      <c r="BS324" s="910"/>
      <c r="BT324" s="910"/>
      <c r="BU324" s="910"/>
      <c r="BV324" s="910"/>
      <c r="BW324" s="910"/>
      <c r="BX324" s="910"/>
      <c r="BY324" s="910"/>
      <c r="BZ324" s="910"/>
      <c r="CA324" s="910"/>
      <c r="CB324" s="910"/>
      <c r="CC324" s="910"/>
      <c r="CD324" s="910"/>
      <c r="CE324" s="824"/>
      <c r="CF324" s="824"/>
      <c r="CG324" s="825"/>
      <c r="CH324" s="825"/>
      <c r="CI324" s="824"/>
      <c r="CJ324" s="824"/>
      <c r="CK324" s="825"/>
      <c r="CL324" s="825"/>
      <c r="CM324" s="825"/>
      <c r="CN324" s="825"/>
      <c r="CO324" s="825"/>
      <c r="CP324" s="825"/>
      <c r="CQ324" s="825"/>
      <c r="CR324" s="824"/>
      <c r="CS324" s="824"/>
      <c r="CT324" s="825"/>
      <c r="CU324" s="825"/>
      <c r="CV324" s="825"/>
      <c r="CW324" s="825"/>
      <c r="CX324" s="825"/>
      <c r="CY324" s="825"/>
      <c r="CZ324" s="825"/>
      <c r="DA324" s="824"/>
      <c r="DB324" s="824"/>
      <c r="DC324" s="824"/>
      <c r="DD324" s="824"/>
      <c r="DE324" s="824"/>
      <c r="DF324" s="824"/>
      <c r="DG324" s="824"/>
      <c r="DH324" s="824"/>
      <c r="DI324" s="824"/>
      <c r="DJ324" s="824"/>
      <c r="DK324" s="824"/>
      <c r="DL324" s="824"/>
      <c r="DM324" s="824"/>
      <c r="DN324" s="824"/>
      <c r="DO324" s="824"/>
      <c r="DP324" s="824"/>
      <c r="DQ324" s="824"/>
      <c r="DR324" s="824"/>
      <c r="DS324" s="824"/>
      <c r="DT324" s="824"/>
      <c r="DU324" s="824"/>
      <c r="DV324" s="824"/>
      <c r="DW324" s="824"/>
      <c r="DX324" s="824"/>
      <c r="DY324" s="824"/>
      <c r="DZ324" s="824"/>
      <c r="EA324" s="825"/>
      <c r="EB324" s="825"/>
      <c r="EC324" s="825"/>
      <c r="ED324" s="824"/>
      <c r="EE324" s="825"/>
      <c r="EF324" s="826"/>
      <c r="EG324" s="824"/>
      <c r="EH324" s="824"/>
      <c r="EI324" s="824"/>
      <c r="EJ324" s="824"/>
      <c r="EK324" s="824"/>
      <c r="EL324" s="824"/>
      <c r="EM324" s="824"/>
      <c r="EN324" s="824"/>
      <c r="EO324" s="824"/>
      <c r="EP324" s="824"/>
      <c r="EQ324" s="824"/>
      <c r="ER324" s="824"/>
      <c r="ES324" s="824"/>
      <c r="ET324" s="824"/>
      <c r="EU324" s="824"/>
      <c r="EV324" s="824"/>
      <c r="EW324" s="824"/>
      <c r="EX324" s="824"/>
      <c r="EY324" s="824"/>
      <c r="EZ324" s="827"/>
      <c r="FA324" s="824"/>
      <c r="FB324" s="824"/>
      <c r="FC324" s="824"/>
      <c r="FD324" s="824"/>
      <c r="FE324" s="824"/>
      <c r="FF324" s="824"/>
      <c r="FG324" s="824"/>
      <c r="FH324" s="824"/>
      <c r="FI324" s="824"/>
      <c r="FJ324" s="824"/>
      <c r="FK324" s="824"/>
      <c r="FL324" s="824"/>
      <c r="FM324" s="824"/>
      <c r="FN324" s="824"/>
      <c r="FO324" s="824"/>
      <c r="FP324" s="828"/>
      <c r="FQ324" s="828"/>
      <c r="FR324" s="828"/>
      <c r="FS324" s="828"/>
      <c r="FT324" s="828"/>
      <c r="FU324" s="828"/>
      <c r="FV324" s="828"/>
    </row>
    <row r="325" spans="1:178" ht="15" customHeight="1" x14ac:dyDescent="0.25"/>
    <row r="326" spans="1:178" ht="15" customHeight="1" x14ac:dyDescent="0.25"/>
    <row r="327" spans="1:178" ht="15" customHeight="1" x14ac:dyDescent="0.25"/>
    <row r="328" spans="1:178" ht="15" customHeight="1" x14ac:dyDescent="0.25"/>
    <row r="329" spans="1:178" ht="15" customHeight="1" x14ac:dyDescent="0.25"/>
    <row r="330" spans="1:178" ht="15" customHeight="1" x14ac:dyDescent="0.25"/>
    <row r="331" spans="1:178" ht="15" customHeight="1" x14ac:dyDescent="0.25"/>
    <row r="332" spans="1:178" ht="15" customHeight="1" x14ac:dyDescent="0.25"/>
    <row r="333" spans="1:178" x14ac:dyDescent="0.25">
      <c r="B333" s="911"/>
      <c r="C333" s="911"/>
    </row>
    <row r="344" spans="1:178" s="3" customFormat="1" x14ac:dyDescent="0.25">
      <c r="A344" s="1"/>
      <c r="D344" s="4"/>
      <c r="E344" s="5"/>
      <c r="F344" s="5"/>
      <c r="G344" s="5"/>
      <c r="H344" s="5"/>
      <c r="I344" s="5"/>
      <c r="J344" s="5"/>
      <c r="K344" s="5"/>
      <c r="L344" s="5"/>
      <c r="M344" s="5"/>
      <c r="N344" s="6"/>
      <c r="O344" s="6"/>
      <c r="P344" s="6"/>
      <c r="Q344" s="6"/>
      <c r="R344" s="6"/>
      <c r="S344" s="6"/>
      <c r="T344" s="5"/>
      <c r="U344" s="5"/>
      <c r="V344" s="5"/>
      <c r="W344" s="5"/>
      <c r="X344" s="5"/>
      <c r="Y344" s="5"/>
      <c r="Z344" s="5"/>
      <c r="AA344" s="5"/>
      <c r="AB344" s="5"/>
      <c r="AC344" s="6"/>
      <c r="AD344" s="5"/>
      <c r="AE344" s="5"/>
      <c r="AF344" s="6"/>
      <c r="AG344" s="5"/>
      <c r="AH344" s="5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5"/>
      <c r="AT344" s="6"/>
      <c r="AU344" s="6"/>
      <c r="AV344" s="5"/>
      <c r="AW344" s="5"/>
      <c r="AX344" s="5"/>
      <c r="AY344" s="5"/>
      <c r="AZ344" s="6"/>
      <c r="BA344" s="6"/>
      <c r="BB344" s="5"/>
      <c r="BC344" s="5"/>
      <c r="BD344" s="5"/>
      <c r="BE344" s="5"/>
      <c r="BF344" s="5"/>
      <c r="BG344" s="5"/>
      <c r="BH344" s="5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5"/>
      <c r="BW344" s="5"/>
      <c r="BX344" s="5"/>
      <c r="BY344" s="5"/>
      <c r="BZ344" s="5"/>
      <c r="CA344" s="5"/>
      <c r="CB344" s="5"/>
      <c r="CC344" s="5"/>
      <c r="CD344" s="5"/>
      <c r="CE344" s="6"/>
      <c r="CF344" s="6"/>
      <c r="CG344" s="5"/>
      <c r="CH344" s="5"/>
      <c r="CI344" s="6"/>
      <c r="CJ344" s="6"/>
      <c r="CK344" s="5"/>
      <c r="CL344" s="5"/>
      <c r="CM344" s="5"/>
      <c r="CN344" s="5"/>
      <c r="CO344" s="5"/>
      <c r="CP344" s="5"/>
      <c r="CQ344" s="5"/>
      <c r="CR344" s="6"/>
      <c r="CS344" s="6"/>
      <c r="CT344" s="5"/>
      <c r="CU344" s="5"/>
      <c r="CV344" s="5"/>
      <c r="CW344" s="5"/>
      <c r="CX344" s="5"/>
      <c r="CY344" s="5"/>
      <c r="CZ344" s="5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5"/>
      <c r="EB344" s="5"/>
      <c r="EC344" s="5"/>
      <c r="ED344" s="6"/>
      <c r="EE344" s="5"/>
      <c r="EF344" s="8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10"/>
      <c r="FQ344" s="10"/>
      <c r="FR344" s="829"/>
      <c r="FS344" s="829"/>
      <c r="FT344" s="829"/>
      <c r="FU344" s="829"/>
      <c r="FV344" s="829"/>
    </row>
  </sheetData>
  <mergeCells count="154">
    <mergeCell ref="B306:DV306"/>
    <mergeCell ref="B321:CW321"/>
    <mergeCell ref="DA321:DB321"/>
    <mergeCell ref="DC321:FO321"/>
    <mergeCell ref="B324:CD324"/>
    <mergeCell ref="B333:C333"/>
    <mergeCell ref="B298:C298"/>
    <mergeCell ref="B299:C299"/>
    <mergeCell ref="B300:C300"/>
    <mergeCell ref="B301:C301"/>
    <mergeCell ref="C304:DF304"/>
    <mergeCell ref="B305:DV305"/>
    <mergeCell ref="AM260:AM263"/>
    <mergeCell ref="AN260:AN263"/>
    <mergeCell ref="B285:FG285"/>
    <mergeCell ref="B289:FO289"/>
    <mergeCell ref="C295:D295"/>
    <mergeCell ref="B296:C296"/>
    <mergeCell ref="C254:D254"/>
    <mergeCell ref="B255:C255"/>
    <mergeCell ref="B256:C256"/>
    <mergeCell ref="B257:C257"/>
    <mergeCell ref="B258:C258"/>
    <mergeCell ref="B259:FO259"/>
    <mergeCell ref="AM181:AM182"/>
    <mergeCell ref="AM186:AM190"/>
    <mergeCell ref="AN186:AN190"/>
    <mergeCell ref="B201:C201"/>
    <mergeCell ref="B204:C204"/>
    <mergeCell ref="B205:FO205"/>
    <mergeCell ref="B153:C153"/>
    <mergeCell ref="B154:FO154"/>
    <mergeCell ref="C155:D155"/>
    <mergeCell ref="AM166:AM170"/>
    <mergeCell ref="AM171:AM173"/>
    <mergeCell ref="AM174:AM180"/>
    <mergeCell ref="AM49:AM51"/>
    <mergeCell ref="AM73:AM75"/>
    <mergeCell ref="AM76:AM78"/>
    <mergeCell ref="AM79:AM81"/>
    <mergeCell ref="AM117:AM120"/>
    <mergeCell ref="B150:C150"/>
    <mergeCell ref="B19:C19"/>
    <mergeCell ref="B20:FO20"/>
    <mergeCell ref="AM33:AM35"/>
    <mergeCell ref="AM36:AM38"/>
    <mergeCell ref="AM40:AM42"/>
    <mergeCell ref="AM46:AM48"/>
    <mergeCell ref="B13:C13"/>
    <mergeCell ref="B14:C14"/>
    <mergeCell ref="B15:C15"/>
    <mergeCell ref="B16:C16"/>
    <mergeCell ref="B17:FO17"/>
    <mergeCell ref="B18:C18"/>
    <mergeCell ref="B7:C7"/>
    <mergeCell ref="B8:C8"/>
    <mergeCell ref="B9:C9"/>
    <mergeCell ref="B10:C10"/>
    <mergeCell ref="B11:C11"/>
    <mergeCell ref="B12:C12"/>
    <mergeCell ref="FA3:FA4"/>
    <mergeCell ref="FB3:FG3"/>
    <mergeCell ref="FH3:FH4"/>
    <mergeCell ref="FI3:FI4"/>
    <mergeCell ref="FJ3:FO3"/>
    <mergeCell ref="B6:C6"/>
    <mergeCell ref="EH3:EH4"/>
    <mergeCell ref="EN3:ES3"/>
    <mergeCell ref="EU3:EU4"/>
    <mergeCell ref="EV3:EV4"/>
    <mergeCell ref="EW3:EY3"/>
    <mergeCell ref="EZ3:EZ4"/>
    <mergeCell ref="DT3:DV3"/>
    <mergeCell ref="DX3:DX4"/>
    <mergeCell ref="DY3:DY4"/>
    <mergeCell ref="DZ3:EE3"/>
    <mergeCell ref="EF3:EF4"/>
    <mergeCell ref="EG3:EG4"/>
    <mergeCell ref="DJ3:DL3"/>
    <mergeCell ref="DM3:DM4"/>
    <mergeCell ref="DN3:DN4"/>
    <mergeCell ref="DO3:DQ3"/>
    <mergeCell ref="DR3:DR4"/>
    <mergeCell ref="DS3:DS4"/>
    <mergeCell ref="DA3:DB3"/>
    <mergeCell ref="DC3:DC4"/>
    <mergeCell ref="DD3:DE3"/>
    <mergeCell ref="DF3:DF4"/>
    <mergeCell ref="DG3:DH3"/>
    <mergeCell ref="DI3:DI4"/>
    <mergeCell ref="CR3:CS3"/>
    <mergeCell ref="CT3:CT4"/>
    <mergeCell ref="CU3:CV3"/>
    <mergeCell ref="CW3:CW4"/>
    <mergeCell ref="CX3:CY3"/>
    <mergeCell ref="CZ3:CZ4"/>
    <mergeCell ref="CI3:CJ3"/>
    <mergeCell ref="CK3:CK4"/>
    <mergeCell ref="CL3:CM3"/>
    <mergeCell ref="CN3:CN4"/>
    <mergeCell ref="CO3:CP3"/>
    <mergeCell ref="CQ3:CQ4"/>
    <mergeCell ref="BZ3:CA3"/>
    <mergeCell ref="CB3:CB4"/>
    <mergeCell ref="CC3:CD3"/>
    <mergeCell ref="CE3:CF3"/>
    <mergeCell ref="CG3:CG4"/>
    <mergeCell ref="CH3:CH4"/>
    <mergeCell ref="BQ3:BR3"/>
    <mergeCell ref="BS3:BS4"/>
    <mergeCell ref="BT3:BU3"/>
    <mergeCell ref="BV3:BV4"/>
    <mergeCell ref="BW3:BX3"/>
    <mergeCell ref="BY3:BY4"/>
    <mergeCell ref="BH3:BH4"/>
    <mergeCell ref="BI3:BJ3"/>
    <mergeCell ref="BK3:BL3"/>
    <mergeCell ref="BM3:BM4"/>
    <mergeCell ref="BN3:BO3"/>
    <mergeCell ref="BP3:BP4"/>
    <mergeCell ref="AZ3:BA3"/>
    <mergeCell ref="BB3:BB4"/>
    <mergeCell ref="BE3:BE4"/>
    <mergeCell ref="BF3:BG3"/>
    <mergeCell ref="AP3:AP4"/>
    <mergeCell ref="AQ3:AQ4"/>
    <mergeCell ref="AR3:AR4"/>
    <mergeCell ref="AS3:AS4"/>
    <mergeCell ref="AT3:AU3"/>
    <mergeCell ref="AV3:AV4"/>
    <mergeCell ref="B2:FO2"/>
    <mergeCell ref="B3:B4"/>
    <mergeCell ref="C3:C4"/>
    <mergeCell ref="E3:E4"/>
    <mergeCell ref="H3:H4"/>
    <mergeCell ref="K3:K4"/>
    <mergeCell ref="N3:N4"/>
    <mergeCell ref="Q3:Q4"/>
    <mergeCell ref="T3:T4"/>
    <mergeCell ref="W3:W4"/>
    <mergeCell ref="AI3:AI4"/>
    <mergeCell ref="AJ3:AJ4"/>
    <mergeCell ref="AK3:AK4"/>
    <mergeCell ref="AL3:AL4"/>
    <mergeCell ref="AM3:AM4"/>
    <mergeCell ref="AN3:AN4"/>
    <mergeCell ref="Z3:Z4"/>
    <mergeCell ref="AA3:AB3"/>
    <mergeCell ref="AC3:AC4"/>
    <mergeCell ref="AD3:AE3"/>
    <mergeCell ref="AF3:AF4"/>
    <mergeCell ref="AG3:AH3"/>
    <mergeCell ref="AW3:AX3"/>
    <mergeCell ref="AY3:AY4"/>
  </mergeCells>
  <pageMargins left="0.59055118110236227" right="0.59055118110236227" top="0.19685039370078741" bottom="0.19685039370078741" header="0" footer="0"/>
  <pageSetup paperSize="9" scale="55" fitToHeight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01.01.2020_тыс руб_свод</vt:lpstr>
      <vt:lpstr>'на 01.01.2020_тыс руб_свод'!Заголовки_для_печати</vt:lpstr>
      <vt:lpstr>'на 01.01.2020_тыс руб_свод'!Область_печати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Muhomorova_YuN</dc:creator>
  <cp:lastModifiedBy>Muhomorova_YuN</cp:lastModifiedBy>
  <cp:lastPrinted>2020-02-27T12:06:18Z</cp:lastPrinted>
  <dcterms:created xsi:type="dcterms:W3CDTF">2020-01-09T14:50:36Z</dcterms:created>
  <dcterms:modified xsi:type="dcterms:W3CDTF">2020-02-27T12:06:37Z</dcterms:modified>
</cp:coreProperties>
</file>